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<sst xmlns="http://schemas.openxmlformats.org/spreadsheetml/2006/main" count="1087" uniqueCount="894">
  <si>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</si>
  <si>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</si>
  <si>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</si>
  <si>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</si>
  <si>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</si>
  <si>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</si>
  <si>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</si>
  <si>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</si>
  <si>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</si>
  <si>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</si>
  <si>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</si>
  <si>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</si>
  <si>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</si>
  <si>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</si>
  <si>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</si>
  <si>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</si>
  <si>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</si>
  <si>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</si>
  <si>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</si>
  <si>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</si>
  <si>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</si>
  <si>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</si>
  <si>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</si>
  <si>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</si>
  <si>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</si>
  <si>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</si>
  <si>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</si>
  <si>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</si>
  <si>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</si>
  <si>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</si>
  <si>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</si>
  <si>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</si>
  <si>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</si>
  <si>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</si>
  <si>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</si>
  <si>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</si>
  <si>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</si>
  <si>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</si>
  <si>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</si>
  <si>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</si>
  <si>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</si>
  <si>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</si>
  <si>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</si>
  <si>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</si>
  <si>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</si>
  <si>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</si>
  <si>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</si>
  <si>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</si>
  <si>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</si>
  <si>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</si>
  <si>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</si>
  <si>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</si>
  <si>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</si>
  <si>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</si>
  <si>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</si>
  <si>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</si>
  <si>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</si>
  <si>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</si>
  <si>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</si>
  <si>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</si>
  <si>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</si>
  <si>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</si>
  <si>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</si>
  <si>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</si>
  <si>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</si>
  <si>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</si>
  <si>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</si>
  <si>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</si>
  <si>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</si>
  <si>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</si>
  <si>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</si>
  <si>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</si>
  <si>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</si>
  <si>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</si>
  <si>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</si>
  <si>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</si>
  <si>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</si>
  <si>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</si>
  <si>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</si>
  <si>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</si>
  <si>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</si>
  <si>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</si>
  <si>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</si>
  <si>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</si>
  <si>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</si>
  <si>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</si>
  <si>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</si>
  <si>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</si>
  <si>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</si>
  <si>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</si>
  <si>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</si>
  <si>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</si>
  <si>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</si>
  <si>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</si>
  <si>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</si>
  <si>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</si>
  <si>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</si>
  <si>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</si>
  <si>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</si>
  <si>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</si>
  <si>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</si>
  <si>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</si>
  <si>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</si>
  <si>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</si>
  <si>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</si>
  <si>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</si>
  <si>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</si>
  <si>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</si>
  <si>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</si>
  <si>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</si>
  <si>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</si>
  <si>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</si>
  <si>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</si>
  <si>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</si>
  <si>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</si>
  <si>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</si>
  <si>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</si>
  <si>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</si>
  <si>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</si>
  <si>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</si>
  <si>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</si>
  <si>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</si>
  <si>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</si>
  <si>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</si>
  <si>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</si>
  <si>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</si>
  <si>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</si>
  <si>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</si>
  <si>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</si>
  <si>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</si>
  <si>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</si>
  <si>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</si>
  <si>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</si>
  <si>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</si>
  <si>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</si>
  <si>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</si>
  <si>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</si>
  <si>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</si>
  <si>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</si>
  <si>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</si>
  <si>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</si>
  <si>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</si>
  <si>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</si>
  <si>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</si>
  <si>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</si>
  <si>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</si>
  <si>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</si>
  <si>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</si>
  <si>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</si>
  <si>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</si>
  <si>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</si>
  <si>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</si>
  <si>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</si>
  <si>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</si>
  <si>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</si>
  <si>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</si>
  <si>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</si>
  <si>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</si>
  <si>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</si>
  <si>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</si>
  <si>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</si>
  <si>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</si>
  <si>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</si>
  <si>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</si>
  <si>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</si>
  <si>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</si>
  <si>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</si>
  <si>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</si>
  <si>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</si>
  <si>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</si>
  <si>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</si>
  <si>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</si>
  <si>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</si>
  <si>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</si>
  <si>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</si>
  <si>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</si>
  <si>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</si>
  <si>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</si>
  <si>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</si>
  <si>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</si>
  <si>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</si>
  <si>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</si>
  <si>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</si>
  <si>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</si>
  <si>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</si>
  <si>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</si>
  <si>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</si>
  <si>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</si>
  <si>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</si>
  <si>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</si>
  <si>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</si>
  <si>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</si>
  <si>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</si>
  <si>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</si>
  <si>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</si>
  <si>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</si>
  <si>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</si>
  <si>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</si>
  <si>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</si>
  <si>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</si>
  <si>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</si>
  <si>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</si>
  <si>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</si>
  <si>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</si>
  <si>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</si>
  <si>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</si>
  <si>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</si>
  <si>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</si>
  <si>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</si>
  <si>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</si>
  <si>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</si>
  <si>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</si>
  <si>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</si>
  <si>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</si>
  <si>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</si>
  <si>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</si>
  <si>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</si>
  <si>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</si>
  <si>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</si>
  <si>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</si>
  <si>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</si>
  <si>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</si>
  <si>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</si>
  <si>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</si>
  <si>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</si>
  <si>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</si>
  <si>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</si>
  <si>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</si>
  <si>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</si>
  <si>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</si>
  <si>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</si>
  <si>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</si>
  <si>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</si>
  <si>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</si>
  <si>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</si>
  <si>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</si>
  <si>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</si>
  <si>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</si>
  <si>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</si>
  <si>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</si>
  <si>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</si>
  <si>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</si>
  <si>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</si>
  <si>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</si>
  <si>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</si>
  <si>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</si>
  <si>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</si>
  <si>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</si>
  <si>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</si>
  <si>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</si>
  <si>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</si>
  <si>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</si>
  <si>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</si>
  <si>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</si>
  <si>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</si>
  <si>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</si>
  <si>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</si>
  <si>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</si>
  <si>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</si>
  <si>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</si>
  <si>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</si>
  <si>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</si>
  <si>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</si>
  <si>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</si>
  <si>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</si>
  <si>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</si>
  <si>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</si>
  <si>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</si>
  <si>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</si>
  <si>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</si>
  <si>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</si>
  <si>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</si>
  <si>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</si>
  <si>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</si>
  <si>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</si>
  <si>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</si>
  <si>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</si>
  <si>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</si>
  <si>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</si>
  <si>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</si>
  <si>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</si>
  <si>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</si>
  <si>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</si>
  <si>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</si>
  <si>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</si>
  <si>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</si>
  <si>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</si>
  <si>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</si>
  <si>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</si>
  <si>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</si>
  <si>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</si>
  <si>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</si>
  <si>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</si>
  <si>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</si>
  <si>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</si>
  <si>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</si>
  <si>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</si>
  <si>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</si>
  <si>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</si>
  <si>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</si>
  <si>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</si>
  <si>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</si>
  <si>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</si>
  <si>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</si>
  <si>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</si>
  <si>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</si>
  <si>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</si>
  <si>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</si>
  <si>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</si>
  <si>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</si>
  <si>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</si>
  <si>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</si>
  <si>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</si>
  <si>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</si>
  <si>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</si>
  <si>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</si>
  <si>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</si>
  <si>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</si>
  <si>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</si>
  <si>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</si>
  <si>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</si>
  <si>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</si>
  <si>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</si>
  <si>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</si>
  <si>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</si>
  <si>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</si>
  <si>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</si>
  <si>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</si>
  <si>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</si>
  <si>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</si>
  <si>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</si>
  <si>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</si>
  <si>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</si>
  <si>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</si>
  <si>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</si>
  <si>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</si>
  <si>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</si>
  <si>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</si>
  <si>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</si>
  <si>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</si>
  <si>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</si>
  <si>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</si>
  <si>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</si>
  <si>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</si>
  <si>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</si>
  <si>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</si>
  <si>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</si>
  <si>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</si>
  <si>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</si>
  <si>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</si>
  <si>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</si>
  <si>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</si>
  <si>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</si>
  <si>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</si>
  <si>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</si>
  <si>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</si>
  <si>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</si>
  <si>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</si>
  <si>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</si>
  <si>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</si>
  <si>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</si>
  <si>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</si>
  <si>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</si>
  <si>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</si>
  <si>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</si>
  <si>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</si>
  <si>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</si>
  <si>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</si>
  <si>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</si>
  <si>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</si>
  <si>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</si>
  <si>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</si>
  <si>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</si>
  <si>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</si>
  <si>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</si>
  <si>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</si>
  <si>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</si>
  <si>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</si>
  <si>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</si>
  <si>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</si>
  <si>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</si>
  <si>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</si>
  <si>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</si>
  <si>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</si>
  <si>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</si>
  <si>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</si>
  <si>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</si>
  <si>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</si>
  <si>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</si>
  <si>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</si>
  <si>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</si>
  <si>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</si>
  <si>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</si>
  <si>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</si>
  <si>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</si>
  <si>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</si>
  <si>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</si>
  <si>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</si>
  <si>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</si>
  <si>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</si>
  <si>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</si>
  <si>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</si>
  <si>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</si>
  <si>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</si>
  <si>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</si>
  <si>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</si>
  <si>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</si>
  <si>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</si>
  <si>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</si>
  <si>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</si>
  <si>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</si>
  <si>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</si>
  <si>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</si>
  <si>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</si>
  <si>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</si>
  <si>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</si>
  <si>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</si>
  <si>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</si>
  <si>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</si>
  <si>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</si>
  <si>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</si>
  <si>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</si>
  <si>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</si>
  <si>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</si>
  <si>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</si>
  <si>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</si>
  <si>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</si>
  <si>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</si>
  <si>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</si>
  <si>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</si>
  <si>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</si>
  <si>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</si>
  <si>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</si>
  <si>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</si>
  <si>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</si>
  <si>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</si>
  <si>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</si>
  <si>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</si>
  <si>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</si>
  <si>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</si>
  <si>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</si>
  <si>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</si>
  <si>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</si>
  <si>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</si>
  <si>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</si>
  <si>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</si>
  <si>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</si>
  <si>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</si>
  <si>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</si>
  <si>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</si>
  <si>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</si>
  <si>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</si>
  <si>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</si>
  <si>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</si>
  <si>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</si>
  <si>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</si>
  <si>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</si>
  <si>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</si>
  <si>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</si>
  <si>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</si>
  <si>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</si>
  <si>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</si>
  <si>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</si>
  <si>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</si>
  <si>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</si>
  <si>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</si>
  <si>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</si>
  <si>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</si>
  <si>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</si>
  <si>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</si>
  <si>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</si>
  <si>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</si>
  <si>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</si>
  <si>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</si>
  <si>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</si>
  <si>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</si>
  <si>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</si>
  <si>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</si>
  <si>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</si>
  <si>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</si>
  <si>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</si>
  <si>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</si>
  <si>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</si>
  <si>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</si>
  <si>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</si>
  <si>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</si>
  <si>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</si>
  <si>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</si>
  <si>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</si>
  <si>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</si>
  <si>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</si>
  <si>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</si>
  <si>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</si>
  <si>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</si>
  <si>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</si>
  <si>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</si>
  <si>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</si>
  <si>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</si>
  <si>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</si>
  <si>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</si>
  <si>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</si>
  <si>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</si>
  <si>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</si>
  <si>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</si>
  <si>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</si>
  <si>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</si>
  <si>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</si>
  <si>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</si>
  <si>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</si>
  <si>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</si>
  <si>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</si>
  <si>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</si>
  <si>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</si>
  <si>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</si>
  <si>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</si>
  <si>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</si>
  <si>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</si>
  <si>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</si>
  <si>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</si>
  <si>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</si>
  <si>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</si>
  <si>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</si>
  <si>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</si>
  <si>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</si>
  <si>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</si>
  <si>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</si>
  <si>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</si>
  <si>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</si>
  <si>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</si>
  <si>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</si>
  <si>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</si>
  <si>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</si>
  <si>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</si>
  <si>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</si>
  <si>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</si>
  <si>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</si>
  <si>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</si>
  <si>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</si>
  <si>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</si>
  <si>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</si>
  <si>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</si>
  <si>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</si>
  <si>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</si>
  <si>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</si>
  <si>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</si>
  <si>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</si>
  <si>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</si>
  <si>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</si>
  <si>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</si>
  <si>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</si>
  <si>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</si>
  <si>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</si>
  <si>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</si>
  <si>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</si>
  <si>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</si>
  <si>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</si>
  <si>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</si>
  <si>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</si>
  <si>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</si>
  <si>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</si>
  <si>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</si>
  <si>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</si>
  <si>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</si>
  <si>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</si>
  <si>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</si>
  <si>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</si>
  <si>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</si>
  <si>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</si>
  <si>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</si>
  <si>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</si>
  <si>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</si>
  <si>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</si>
  <si>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</si>
  <si>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</si>
  <si>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</si>
  <si>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</si>
  <si>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</si>
  <si>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</si>
  <si>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</si>
  <si>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</si>
  <si>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</si>
  <si>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</si>
  <si>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</si>
  <si>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</si>
  <si>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</si>
  <si>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</si>
  <si>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</si>
  <si>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</si>
  <si>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</si>
  <si>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</si>
  <si>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</si>
  <si>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</si>
  <si>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</si>
  <si>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</si>
  <si>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</si>
  <si>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</si>
  <si>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</si>
  <si>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</si>
  <si>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</si>
  <si>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</si>
  <si>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</si>
  <si>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</si>
  <si>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</si>
  <si>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</si>
  <si>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</si>
  <si>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</si>
  <si>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</si>
  <si>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</si>
  <si>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</si>
  <si>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</si>
  <si>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</si>
  <si>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</si>
  <si>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</si>
  <si>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</si>
  <si>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</si>
  <si>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</si>
  <si>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</si>
  <si>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</si>
  <si>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</si>
  <si>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</si>
  <si>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</si>
  <si>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</si>
  <si>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</si>
  <si>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</si>
  <si>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</si>
  <si>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</si>
  <si>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</si>
  <si>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</si>
  <si>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</si>
  <si>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</si>
  <si>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</si>
  <si>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</si>
  <si>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</si>
  <si>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</si>
  <si>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</si>
  <si>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</si>
  <si>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</si>
  <si>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</si>
  <si>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</si>
  <si>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</si>
  <si>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</si>
  <si>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</si>
  <si>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</si>
  <si>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</si>
  <si>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</si>
  <si>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</si>
  <si>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</si>
  <si>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</si>
  <si>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</si>
  <si>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</si>
  <si>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</si>
  <si>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</si>
  <si>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</si>
  <si>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</si>
  <si>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</si>
  <si>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</si>
  <si>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</si>
  <si>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</si>
  <si>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</si>
  <si>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</si>
  <si>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</si>
  <si>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</si>
  <si>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</si>
  <si>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</si>
  <si>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</si>
  <si>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</si>
  <si>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</si>
  <si>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</si>
  <si>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</si>
  <si>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</si>
  <si>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</si>
  <si>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</si>
  <si>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</si>
  <si>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</si>
  <si>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</si>
  <si>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</si>
  <si>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</si>
  <si>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</si>
  <si>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</si>
  <si>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</si>
  <si>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</si>
  <si>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</si>
  <si>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</si>
  <si>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</si>
  <si>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</si>
  <si>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</si>
  <si>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</si>
  <si>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</si>
  <si>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</si>
  <si>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</si>
  <si>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</si>
  <si>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</si>
  <si>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</si>
  <si>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</si>
  <si>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</si>
  <si>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</si>
  <si>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</si>
  <si>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</si>
  <si>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</si>
  <si>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</si>
  <si>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</si>
  <si>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</si>
  <si>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</si>
  <si>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</si>
  <si>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</si>
  <si>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</si>
  <si>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</si>
  <si>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</si>
  <si>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</si>
  <si>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</si>
  <si>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</si>
  <si>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</si>
  <si>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</si>
  <si>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</si>
  <si>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</si>
  <si>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</si>
  <si>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</si>
  <si>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</si>
  <si>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</si>
  <si>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</si>
  <si>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</si>
  <si>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</si>
  <si>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</si>
  <si>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</si>
  <si>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</si>
  <si>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</si>
  <si>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</si>
  <si>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</si>
  <si>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</si>
  <si>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</si>
  <si>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</si>
  <si>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</si>
  <si>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</si>
  <si>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</si>
  <si>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</si>
  <si>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</si>
  <si>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</si>
  <si>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</si>
  <si>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</si>
  <si>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</si>
  <si>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</si>
  <si>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</si>
  <si>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</si>
  <si>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</si>
  <si>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</si>
  <si>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</si>
  <si>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</si>
  <si>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</si>
  <si>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</si>
  <si>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</si>
  <si>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</si>
  <si>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</si>
  <si>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</si>
  <si>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</si>
  <si>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</si>
  <si>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</si>
  <si>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</si>
  <si>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</si>
  <si>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</si>
  <si>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</si>
  <si>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</si>
  <si>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</si>
  <si>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</si>
  <si>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</si>
  <si>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</si>
  <si>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</si>
  <si>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</si>
  <si>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</si>
  <si>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</si>
  <si>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</si>
  <si>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</si>
  <si>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</si>
  <si>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</si>
  <si>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</si>
  <si>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</si>
  <si>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</si>
  <si>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</si>
  <si>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</si>
  <si>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</si>
  <si>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</si>
  <si>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</si>
  <si>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</si>
  <si>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</si>
  <si>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</si>
  <si>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</si>
  <si>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</si>
  <si>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</si>
  <si>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</si>
  <si>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</si>
  <si>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</si>
  <si>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</si>
  <si>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</si>
  <si>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</si>
  <si>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</si>
  <si>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</si>
  <si>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</si>
  <si>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</si>
  <si>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</si>
  <si>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</si>
  <si>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</si>
  <si>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</si>
  <si>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</si>
  <si>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</si>
  <si>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</si>
  <si>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</si>
  <si>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</si>
  <si>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</si>
  <si>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</si>
  <si>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</si>
  <si>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</si>
  <si>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</si>
  <si>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</si>
  <si>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</si>
  <si>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</si>
  <si>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</si>
  <si>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</si>
  <si>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</si>
  <si>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</si>
  <si>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</si>
  <si>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</si>
  <si>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</si>
  <si>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</si>
  <si>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</si>
  <si>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</si>
  <si>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</si>
  <si>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</si>
  <si>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</si>
  <si>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</si>
  <si>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</si>
  <si>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</si>
  <si>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</si>
  <si>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</si>
  <si>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</si>
  <si>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</si>
  <si>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</si>
  <si>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</si>
  <si>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</si>
  <si>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</si>
  <si>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</si>
  <si>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</si>
  <si>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</si>
  <si>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</si>
  <si>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</si>
  <si>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</si>
  <si>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</si>
  <si>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</si>
  <si>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</si>
  <si>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</si>
  <si>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</si>
  <si>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</si>
  <si>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</si>
  <si>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</si>
  <si>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</si>
  <si>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</si>
  <si>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</si>
  <si>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</si>
  <si>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</si>
  <si>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</si>
  <si>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</si>
  <si>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</si>
  <si>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</si>
  <si>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</si>
  <si>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</si>
  <si>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</si>
  <si>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</si>
  <si>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</si>
  <si>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</si>
  <si>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</si>
  <si>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</si>
  <si>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</si>
  <si>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</si>
  <si>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</si>
  <si>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</si>
  <si>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</si>
  <si>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</si>
  <si>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</si>
  <si>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</si>
  <si>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</si>
  <si>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</si>
  <si>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</si>
  <si>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Омега финанс ООД</t>
  </si>
  <si>
    <t>Булхимтрейд ООД</t>
  </si>
  <si>
    <t>Тексим трейдинг АД</t>
  </si>
  <si>
    <t>Асенова крепост АД</t>
  </si>
  <si>
    <t>Междинен индивидуален финансов отчет</t>
  </si>
  <si>
    <t>Снежина Минчева</t>
  </si>
  <si>
    <t>Съставител: Снежина Минчева</t>
  </si>
  <si>
    <t>Химцелтекс ЕООД</t>
  </si>
  <si>
    <t>към 31.03.2015 год</t>
  </si>
  <si>
    <t>Дата на съставяне: 27.04.2015г.</t>
  </si>
  <si>
    <t xml:space="preserve">Дата  на съставяне: 27.04.2015г.                                                                                                                </t>
  </si>
  <si>
    <t>Дата на съставяне:  27.04.2015г.</t>
  </si>
  <si>
    <t>27.04.2015г.</t>
  </si>
  <si>
    <t>Дата на съставяне: 27.04.2015 год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</si>
</sst>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_ * #,##0_)\ _л_в_._ ;_ * \(#,##0\)\ _л_в_._ ;_ * &quot;-&quot;_)\ _л_в_._ ;_ @_ "/>
    <numFmt numFmtId="168" formatCode="_ * #,##0.00_)\ _л_в_._ ;_ * \(#,##0.00\)\ _л_в_._ ;_ * &quot;-&quot;??_)\ _л_в_._ ;_ @_ "/>
    <numFmt numFmtId="169" formatCode="_-* #,##0\ &quot;лв&quot;_-;\-* #,##0\ &quot;лв&quot;_-;_-* &quot;-&quot;\ &quot;лв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(* #,##0_);_(* \(#,##0\);_(* &quot;-&quot;??_);_(@_)"/>
    <numFmt numFmtId="173" formatCode="_(* #,##0.0_);_(* \(#,##0.0\);_(* &quot;-&quot;??_);_(@_)"/>
    <numFmt numFmtId="174" formatCode="[$-409]d\-mmm\-yyyy;@"/>
    <numFmt numFmtId="175" formatCode="_(* #,##0.00_);_(* \(#,##0.00\);_(* &quot;-&quot;_);_(@_)"/>
    <numFmt numFmtId="176" formatCode="[$-402]dd\ mmmm\ yyyy\ &quot;г.&quot;;@"/>
    <numFmt numFmtId="177" formatCode="_(* #,##0_);_(* \(#,##0\);_(* &quot;-&quot;?_);_(@_)"/>
    <numFmt numFmtId="178" formatCode="[$-409]dd\-mmm\-yy;@"/>
    <numFmt numFmtId="179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65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66" fontId="9" fillId="0" borderId="32" xfId="64" applyNumberFormat="1" applyFont="1" applyBorder="1" applyAlignment="1" applyProtection="1">
      <alignment horizontal="left" vertical="top" wrapText="1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66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66" fontId="9" fillId="0" borderId="0" xfId="62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66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66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H24" sqref="H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0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81</v>
      </c>
      <c r="D13" s="151">
        <v>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89</v>
      </c>
      <c r="D15" s="151">
        <v>92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394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150</v>
      </c>
      <c r="D18" s="151">
        <v>1949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714</v>
      </c>
      <c r="D19" s="155">
        <f>SUM(D11:D18)</f>
        <v>2518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115447</v>
      </c>
      <c r="D20" s="151">
        <v>115467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31870</v>
      </c>
      <c r="H21" s="156">
        <f>SUM(H22:H24)</f>
        <v>31870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6</v>
      </c>
      <c r="E24" s="237" t="s">
        <v>72</v>
      </c>
      <c r="F24" s="242" t="s">
        <v>73</v>
      </c>
      <c r="G24" s="152">
        <v>31870</v>
      </c>
      <c r="H24" s="152">
        <v>31870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47983</v>
      </c>
      <c r="H25" s="154">
        <f>H19+H20+H21</f>
        <v>47983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19259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19259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10975</v>
      </c>
      <c r="D30" s="151">
        <v>10975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6441</v>
      </c>
      <c r="M31" s="157"/>
    </row>
    <row r="32" spans="1:15" ht="15">
      <c r="A32" s="235" t="s">
        <v>98</v>
      </c>
      <c r="B32" s="250" t="s">
        <v>99</v>
      </c>
      <c r="C32" s="155">
        <f>C30+C31</f>
        <v>10975</v>
      </c>
      <c r="D32" s="155">
        <f>D30+D31</f>
        <v>10975</v>
      </c>
      <c r="E32" s="243" t="s">
        <v>100</v>
      </c>
      <c r="F32" s="242" t="s">
        <v>101</v>
      </c>
      <c r="G32" s="316">
        <v>-94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19165</v>
      </c>
      <c r="H33" s="154">
        <f>H27+H31+H32</f>
        <v>19259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151258</v>
      </c>
      <c r="D34" s="155">
        <f>SUM(D35:D38)</f>
        <v>151258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147472</v>
      </c>
      <c r="D35" s="151">
        <v>147472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262808</v>
      </c>
      <c r="H36" s="154">
        <f>H25+H17+H33</f>
        <v>262902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3786</v>
      </c>
      <c r="D37" s="151">
        <v>3786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1748</v>
      </c>
      <c r="H44" s="152">
        <v>2308</v>
      </c>
    </row>
    <row r="45" spans="1:15" ht="15">
      <c r="A45" s="235" t="s">
        <v>136</v>
      </c>
      <c r="B45" s="249" t="s">
        <v>137</v>
      </c>
      <c r="C45" s="155">
        <f>C34+C39+C44</f>
        <v>151258</v>
      </c>
      <c r="D45" s="155">
        <f>D34+D39+D44</f>
        <v>151258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118</v>
      </c>
      <c r="H48" s="152">
        <v>129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1866</v>
      </c>
      <c r="H49" s="154">
        <f>SUM(H43:H48)</f>
        <v>2437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14995</v>
      </c>
      <c r="H53" s="152">
        <v>14995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278399</v>
      </c>
      <c r="D55" s="155">
        <f>D19+D20+D21+D27+D32+D45+D51+D53+D54</f>
        <v>280224</v>
      </c>
      <c r="E55" s="237" t="s">
        <v>172</v>
      </c>
      <c r="F55" s="261" t="s">
        <v>173</v>
      </c>
      <c r="G55" s="154">
        <f>G49+G51+G52+G53+G54</f>
        <v>16861</v>
      </c>
      <c r="H55" s="154">
        <f>H49+H51+H52+H53+H54</f>
        <v>17432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</v>
      </c>
      <c r="D58" s="151">
        <v>47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10916</v>
      </c>
      <c r="H59" s="152">
        <v>10726</v>
      </c>
      <c r="M59" s="157"/>
    </row>
    <row r="60" spans="1:8" ht="15">
      <c r="A60" s="235" t="s">
        <v>183</v>
      </c>
      <c r="B60" s="241" t="s">
        <v>184</v>
      </c>
      <c r="C60" s="151">
        <v>11</v>
      </c>
      <c r="D60" s="151">
        <v>45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19805</v>
      </c>
      <c r="H61" s="154">
        <f>SUM(H62:H68)</f>
        <v>19471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14496</v>
      </c>
      <c r="H62" s="152">
        <v>14843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2146</v>
      </c>
      <c r="H63" s="152">
        <v>2095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57</v>
      </c>
      <c r="D64" s="155">
        <f>SUM(D58:D63)</f>
        <v>92</v>
      </c>
      <c r="E64" s="237" t="s">
        <v>200</v>
      </c>
      <c r="F64" s="242" t="s">
        <v>201</v>
      </c>
      <c r="G64" s="152">
        <v>210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149</v>
      </c>
      <c r="H66" s="152">
        <v>88</v>
      </c>
    </row>
    <row r="67" spans="1:8" ht="15">
      <c r="A67" s="235" t="s">
        <v>207</v>
      </c>
      <c r="B67" s="241" t="s">
        <v>208</v>
      </c>
      <c r="C67" s="151">
        <v>62919</v>
      </c>
      <c r="D67" s="151">
        <v>62003</v>
      </c>
      <c r="E67" s="237" t="s">
        <v>209</v>
      </c>
      <c r="F67" s="242" t="s">
        <v>210</v>
      </c>
      <c r="G67" s="152">
        <v>71</v>
      </c>
      <c r="H67" s="152">
        <v>47</v>
      </c>
    </row>
    <row r="68" spans="1:8" ht="15">
      <c r="A68" s="235" t="s">
        <v>211</v>
      </c>
      <c r="B68" s="241" t="s">
        <v>212</v>
      </c>
      <c r="C68" s="151">
        <v>367</v>
      </c>
      <c r="D68" s="151">
        <v>327</v>
      </c>
      <c r="E68" s="237" t="s">
        <v>213</v>
      </c>
      <c r="F68" s="242" t="s">
        <v>214</v>
      </c>
      <c r="G68" s="152">
        <v>2733</v>
      </c>
      <c r="H68" s="152">
        <v>2248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35235</v>
      </c>
      <c r="H69" s="152">
        <v>37216</v>
      </c>
    </row>
    <row r="70" spans="1:8" ht="15">
      <c r="A70" s="235" t="s">
        <v>218</v>
      </c>
      <c r="B70" s="241" t="s">
        <v>219</v>
      </c>
      <c r="C70" s="151">
        <v>870</v>
      </c>
      <c r="D70" s="151">
        <v>716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803</v>
      </c>
      <c r="D71" s="151">
        <v>803</v>
      </c>
      <c r="E71" s="253" t="s">
        <v>46</v>
      </c>
      <c r="F71" s="273" t="s">
        <v>224</v>
      </c>
      <c r="G71" s="161">
        <f>G59+G60+G61+G69+G70</f>
        <v>65956</v>
      </c>
      <c r="H71" s="161">
        <f>H59+H60+H61+H69+H70</f>
        <v>67413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21</v>
      </c>
      <c r="D73" s="151">
        <v>16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786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65766</v>
      </c>
      <c r="D75" s="155">
        <f>SUM(D67:D74)</f>
        <v>63919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1037</v>
      </c>
      <c r="D78" s="155">
        <f>SUM(D79:D81)</f>
        <v>3367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65956</v>
      </c>
      <c r="H79" s="162">
        <f>H71+H74+H75+H76</f>
        <v>67413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1037</v>
      </c>
      <c r="D81" s="151">
        <v>3367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1037</v>
      </c>
      <c r="D84" s="155">
        <f>D83+D82+D78</f>
        <v>3367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32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67226</v>
      </c>
      <c r="D93" s="155">
        <f>D64+D75+D84+D91+D92</f>
        <v>67523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345625</v>
      </c>
      <c r="D94" s="164">
        <f>D93+D55</f>
        <v>347747</v>
      </c>
      <c r="E94" s="448" t="s">
        <v>270</v>
      </c>
      <c r="F94" s="289" t="s">
        <v>271</v>
      </c>
      <c r="G94" s="165">
        <f>G36+G39+G55+G79</f>
        <v>345625</v>
      </c>
      <c r="H94" s="165">
        <f>H36+H39+H55+H79</f>
        <v>347747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893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885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K16" sqref="K1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Междинен индивидуален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31.03.2015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98</v>
      </c>
      <c r="D9" s="46">
        <v>86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251</v>
      </c>
      <c r="D10" s="46">
        <v>63</v>
      </c>
      <c r="E10" s="298" t="s">
        <v>289</v>
      </c>
      <c r="F10" s="545" t="s">
        <v>290</v>
      </c>
      <c r="G10" s="546">
        <v>35</v>
      </c>
      <c r="H10" s="546">
        <v>14</v>
      </c>
    </row>
    <row r="11" spans="1:8" ht="12">
      <c r="A11" s="298" t="s">
        <v>291</v>
      </c>
      <c r="B11" s="299" t="s">
        <v>292</v>
      </c>
      <c r="C11" s="46">
        <v>9</v>
      </c>
      <c r="D11" s="46">
        <v>360</v>
      </c>
      <c r="E11" s="300" t="s">
        <v>293</v>
      </c>
      <c r="F11" s="545" t="s">
        <v>294</v>
      </c>
      <c r="G11" s="546">
        <v>513</v>
      </c>
      <c r="H11" s="546">
        <v>681</v>
      </c>
    </row>
    <row r="12" spans="1:8" ht="12">
      <c r="A12" s="298" t="s">
        <v>295</v>
      </c>
      <c r="B12" s="299" t="s">
        <v>296</v>
      </c>
      <c r="C12" s="46">
        <v>233</v>
      </c>
      <c r="D12" s="46">
        <v>156</v>
      </c>
      <c r="E12" s="300" t="s">
        <v>78</v>
      </c>
      <c r="F12" s="545" t="s">
        <v>297</v>
      </c>
      <c r="G12" s="546">
        <v>1475</v>
      </c>
      <c r="H12" s="546">
        <v>9242</v>
      </c>
    </row>
    <row r="13" spans="1:18" ht="12">
      <c r="A13" s="298" t="s">
        <v>298</v>
      </c>
      <c r="B13" s="299" t="s">
        <v>299</v>
      </c>
      <c r="C13" s="46">
        <v>42</v>
      </c>
      <c r="D13" s="46">
        <v>27</v>
      </c>
      <c r="E13" s="301" t="s">
        <v>51</v>
      </c>
      <c r="F13" s="547" t="s">
        <v>300</v>
      </c>
      <c r="G13" s="544">
        <f>SUM(G9:G12)</f>
        <v>2023</v>
      </c>
      <c r="H13" s="544">
        <f>SUM(H9:H12)</f>
        <v>9937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1848</v>
      </c>
      <c r="D14" s="46">
        <v>9188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10</v>
      </c>
      <c r="D16" s="47">
        <v>195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2491</v>
      </c>
      <c r="D19" s="49">
        <f>SUM(D9:D15)+D16</f>
        <v>10075</v>
      </c>
      <c r="E19" s="304" t="s">
        <v>317</v>
      </c>
      <c r="F19" s="548" t="s">
        <v>318</v>
      </c>
      <c r="G19" s="546">
        <v>681</v>
      </c>
      <c r="H19" s="546">
        <v>273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/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/>
    </row>
    <row r="22" spans="1:8" ht="24">
      <c r="A22" s="304" t="s">
        <v>324</v>
      </c>
      <c r="B22" s="305" t="s">
        <v>325</v>
      </c>
      <c r="C22" s="46">
        <v>269</v>
      </c>
      <c r="D22" s="46">
        <v>553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/>
      <c r="H23" s="546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681</v>
      </c>
      <c r="H24" s="544">
        <f>SUM(H19:H23)</f>
        <v>273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75</v>
      </c>
      <c r="D25" s="46">
        <v>75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344</v>
      </c>
      <c r="D26" s="49">
        <f>SUM(D22:D25)</f>
        <v>628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2835</v>
      </c>
      <c r="D28" s="50">
        <f>D26+D19</f>
        <v>10703</v>
      </c>
      <c r="E28" s="127" t="s">
        <v>339</v>
      </c>
      <c r="F28" s="550" t="s">
        <v>340</v>
      </c>
      <c r="G28" s="544">
        <f>G13+G15+G24</f>
        <v>2704</v>
      </c>
      <c r="H28" s="544">
        <f>H13+H15+H24</f>
        <v>10210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0" t="s">
        <v>344</v>
      </c>
      <c r="G30" s="53">
        <f>IF((C28-G28)&gt;0,C28-G28,0)</f>
        <v>131</v>
      </c>
      <c r="H30" s="53">
        <f>IF((D28-H28)&gt;0,D28-H28,0)</f>
        <v>493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2835</v>
      </c>
      <c r="D33" s="49">
        <f>D28+D31+D32</f>
        <v>10703</v>
      </c>
      <c r="E33" s="127" t="s">
        <v>353</v>
      </c>
      <c r="F33" s="550" t="s">
        <v>354</v>
      </c>
      <c r="G33" s="53">
        <f>G32+G31+G28</f>
        <v>2704</v>
      </c>
      <c r="H33" s="53">
        <f>H32+H31+H28</f>
        <v>10210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0" t="s">
        <v>358</v>
      </c>
      <c r="G34" s="544">
        <f>IF((C33-G33)&gt;0,C33-G33,0)</f>
        <v>131</v>
      </c>
      <c r="H34" s="544">
        <f>IF((D33-H33)&gt;0,D33-H33,0)</f>
        <v>493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-37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>
        <v>-37</v>
      </c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0</v>
      </c>
      <c r="E39" s="313" t="s">
        <v>369</v>
      </c>
      <c r="F39" s="554" t="s">
        <v>370</v>
      </c>
      <c r="G39" s="555">
        <f>IF(G34&gt;0,IF(C35+G34&lt;0,0,C35+G34),IF(C34-C35&lt;0,C35-C34,0))</f>
        <v>94</v>
      </c>
      <c r="H39" s="555">
        <f>IF(H34&gt;0,IF(D35+H34&lt;0,0,D35+H34),IF(D34-D35&lt;0,D35-D34,0))</f>
        <v>493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7" t="s">
        <v>377</v>
      </c>
      <c r="G41" s="52">
        <f>IF(C39=0,IF(G39-G40&gt;0,G39-G40+C40,0),IF(C39-C40&lt;0,C40-C39+G40,0))</f>
        <v>94</v>
      </c>
      <c r="H41" s="52">
        <f>IF(D39=0,IF(H39-H40&gt;0,H39-H40+D40,0),IF(D39-D40&lt;0,D40-D39+H40,0))</f>
        <v>493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2798</v>
      </c>
      <c r="D42" s="53">
        <f>D33+D35+D39</f>
        <v>10703</v>
      </c>
      <c r="E42" s="128" t="s">
        <v>380</v>
      </c>
      <c r="F42" s="129" t="s">
        <v>381</v>
      </c>
      <c r="G42" s="53">
        <f>G39+G33</f>
        <v>2798</v>
      </c>
      <c r="H42" s="53">
        <f>H39+H33</f>
        <v>10703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83" t="s">
        <v>892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1" t="s">
        <v>885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D31" sqref="D3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31.03.2015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658</v>
      </c>
      <c r="D10" s="54">
        <v>2701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-475</v>
      </c>
      <c r="D11" s="54">
        <v>-1565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-169</v>
      </c>
      <c r="D13" s="54">
        <v>-1224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-156</v>
      </c>
      <c r="D14" s="54">
        <v>-661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</v>
      </c>
      <c r="D15" s="54">
        <v>-120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-19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-174</v>
      </c>
      <c r="D20" s="55">
        <f>SUM(D10:D19)</f>
        <v>-894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-795</v>
      </c>
      <c r="D24" s="54">
        <v>-6615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388</v>
      </c>
      <c r="D25" s="54">
        <v>1635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749</v>
      </c>
      <c r="D26" s="54">
        <v>510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>
        <v>280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595</v>
      </c>
      <c r="D31" s="54">
        <v>3456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937</v>
      </c>
      <c r="D32" s="55">
        <f>SUM(D22:D31)</f>
        <v>2822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1707</v>
      </c>
      <c r="D36" s="54">
        <v>20763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-2271</v>
      </c>
      <c r="D37" s="54">
        <v>-19956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-4</v>
      </c>
      <c r="D38" s="54">
        <v>-15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-291</v>
      </c>
      <c r="D39" s="54">
        <v>-2560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-15</v>
      </c>
      <c r="D41" s="54">
        <v>-45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-874</v>
      </c>
      <c r="D42" s="55">
        <f>SUM(D34:D41)</f>
        <v>-1813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-111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145</v>
      </c>
      <c r="D44" s="132">
        <v>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</v>
      </c>
      <c r="D45" s="55">
        <f>D44+D43</f>
        <v>145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32</v>
      </c>
      <c r="D46" s="56">
        <v>143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 t="s">
        <v>891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36" sqref="K36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Междинен индивидуален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31.03.2015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31870</v>
      </c>
      <c r="I11" s="58">
        <f>'справка №1-БАЛАНС'!H28+'справка №1-БАЛАНС'!H31</f>
        <v>19259</v>
      </c>
      <c r="J11" s="58">
        <f>'справка №1-БАЛАНС'!H29+'справка №1-БАЛАНС'!H32</f>
        <v>0</v>
      </c>
      <c r="K11" s="60"/>
      <c r="L11" s="344">
        <f>SUM(C11:K11)</f>
        <v>262902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31870</v>
      </c>
      <c r="I15" s="61">
        <f t="shared" si="2"/>
        <v>19259</v>
      </c>
      <c r="J15" s="61">
        <f t="shared" si="2"/>
        <v>0</v>
      </c>
      <c r="K15" s="61">
        <f t="shared" si="2"/>
        <v>0</v>
      </c>
      <c r="L15" s="344">
        <f t="shared" si="1"/>
        <v>262902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-94</v>
      </c>
      <c r="K16" s="60"/>
      <c r="L16" s="344">
        <f t="shared" si="1"/>
        <v>-94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31870</v>
      </c>
      <c r="I29" s="59">
        <f t="shared" si="6"/>
        <v>19259</v>
      </c>
      <c r="J29" s="59">
        <f t="shared" si="6"/>
        <v>-94</v>
      </c>
      <c r="K29" s="59">
        <f t="shared" si="6"/>
        <v>0</v>
      </c>
      <c r="L29" s="344">
        <f t="shared" si="1"/>
        <v>262808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31870</v>
      </c>
      <c r="I32" s="59">
        <f t="shared" si="7"/>
        <v>19259</v>
      </c>
      <c r="J32" s="59">
        <f t="shared" si="7"/>
        <v>-94</v>
      </c>
      <c r="K32" s="59">
        <f t="shared" si="7"/>
        <v>0</v>
      </c>
      <c r="L32" s="344">
        <f t="shared" si="1"/>
        <v>262808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890</v>
      </c>
      <c r="B38" s="19"/>
      <c r="C38" s="15"/>
      <c r="D38" s="599" t="s">
        <v>522</v>
      </c>
      <c r="E38" s="599"/>
      <c r="F38" s="599" t="s">
        <v>885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G16" sqref="G1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"ЗЪРНЕНИ ХРАНИ БЪЛГАРИЯ " АД</v>
      </c>
      <c r="D2" s="617"/>
      <c r="E2" s="617"/>
      <c r="F2" s="617"/>
      <c r="G2" s="617"/>
      <c r="H2" s="61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5" t="s">
        <v>5</v>
      </c>
      <c r="B3" s="616"/>
      <c r="C3" s="618" t="str">
        <f>'справка №1-БАЛАНС'!E5</f>
        <v>към 31.03.2015 год</v>
      </c>
      <c r="D3" s="618"/>
      <c r="E3" s="618"/>
      <c r="F3" s="482"/>
      <c r="G3" s="482"/>
      <c r="H3" s="482"/>
      <c r="I3" s="482"/>
      <c r="J3" s="482"/>
      <c r="K3" s="482"/>
      <c r="L3" s="482"/>
      <c r="M3" s="619" t="s">
        <v>4</v>
      </c>
      <c r="N3" s="61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</v>
      </c>
      <c r="E11" s="189"/>
      <c r="F11" s="189"/>
      <c r="G11" s="74">
        <f t="shared" si="2"/>
        <v>87</v>
      </c>
      <c r="H11" s="65"/>
      <c r="I11" s="65"/>
      <c r="J11" s="74">
        <f t="shared" si="3"/>
        <v>87</v>
      </c>
      <c r="K11" s="65">
        <v>4</v>
      </c>
      <c r="L11" s="65">
        <v>2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81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448</v>
      </c>
      <c r="E13" s="189"/>
      <c r="F13" s="189"/>
      <c r="G13" s="74">
        <f t="shared" si="2"/>
        <v>448</v>
      </c>
      <c r="H13" s="65"/>
      <c r="I13" s="65"/>
      <c r="J13" s="74">
        <f t="shared" si="3"/>
        <v>448</v>
      </c>
      <c r="K13" s="65">
        <v>356</v>
      </c>
      <c r="L13" s="65">
        <v>3</v>
      </c>
      <c r="M13" s="65"/>
      <c r="N13" s="74">
        <f t="shared" si="4"/>
        <v>359</v>
      </c>
      <c r="O13" s="65"/>
      <c r="P13" s="65"/>
      <c r="Q13" s="74">
        <f t="shared" si="0"/>
        <v>359</v>
      </c>
      <c r="R13" s="74">
        <f t="shared" si="1"/>
        <v>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394</v>
      </c>
      <c r="E15" s="454"/>
      <c r="F15" s="454"/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1949</v>
      </c>
      <c r="E16" s="189"/>
      <c r="F16" s="189">
        <v>1590</v>
      </c>
      <c r="G16" s="74">
        <f t="shared" si="2"/>
        <v>359</v>
      </c>
      <c r="H16" s="65"/>
      <c r="I16" s="65"/>
      <c r="J16" s="74">
        <f t="shared" si="3"/>
        <v>359</v>
      </c>
      <c r="K16" s="65">
        <v>205</v>
      </c>
      <c r="L16" s="65">
        <v>4</v>
      </c>
      <c r="M16" s="65"/>
      <c r="N16" s="74">
        <f t="shared" si="4"/>
        <v>209</v>
      </c>
      <c r="O16" s="65"/>
      <c r="P16" s="65"/>
      <c r="Q16" s="74">
        <f aca="true" t="shared" si="5" ref="Q16:Q25">N16+O16-P16</f>
        <v>209</v>
      </c>
      <c r="R16" s="74">
        <f aca="true" t="shared" si="6" ref="R16:R25">J16-Q16</f>
        <v>150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2878</v>
      </c>
      <c r="E17" s="194">
        <f>SUM(E9:E16)</f>
        <v>0</v>
      </c>
      <c r="F17" s="194">
        <f>SUM(F9:F16)</f>
        <v>1590</v>
      </c>
      <c r="G17" s="74">
        <f t="shared" si="2"/>
        <v>1288</v>
      </c>
      <c r="H17" s="75">
        <f>SUM(H9:H16)</f>
        <v>0</v>
      </c>
      <c r="I17" s="75">
        <f>SUM(I9:I16)</f>
        <v>0</v>
      </c>
      <c r="J17" s="74">
        <f t="shared" si="3"/>
        <v>1288</v>
      </c>
      <c r="K17" s="75">
        <f>SUM(K9:K16)</f>
        <v>565</v>
      </c>
      <c r="L17" s="75">
        <f>SUM(L9:L16)</f>
        <v>9</v>
      </c>
      <c r="M17" s="75">
        <f>SUM(M9:M16)</f>
        <v>0</v>
      </c>
      <c r="N17" s="74">
        <f t="shared" si="4"/>
        <v>574</v>
      </c>
      <c r="O17" s="75">
        <f>SUM(O9:O16)</f>
        <v>0</v>
      </c>
      <c r="P17" s="75">
        <f>SUM(P9:P16)</f>
        <v>0</v>
      </c>
      <c r="Q17" s="74">
        <f t="shared" si="5"/>
        <v>574</v>
      </c>
      <c r="R17" s="74">
        <f t="shared" si="6"/>
        <v>714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115467</v>
      </c>
      <c r="E18" s="187"/>
      <c r="F18" s="187">
        <v>20</v>
      </c>
      <c r="G18" s="74">
        <f t="shared" si="2"/>
        <v>115447</v>
      </c>
      <c r="H18" s="63"/>
      <c r="I18" s="63"/>
      <c r="J18" s="74">
        <f t="shared" si="3"/>
        <v>115447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115447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/>
      <c r="F22" s="189">
        <v>1</v>
      </c>
      <c r="G22" s="74">
        <f t="shared" si="2"/>
        <v>17</v>
      </c>
      <c r="H22" s="65"/>
      <c r="I22" s="65"/>
      <c r="J22" s="74">
        <f t="shared" si="3"/>
        <v>17</v>
      </c>
      <c r="K22" s="65">
        <v>12</v>
      </c>
      <c r="L22" s="65"/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19</v>
      </c>
      <c r="H25" s="66">
        <f t="shared" si="7"/>
        <v>0</v>
      </c>
      <c r="I25" s="66">
        <f t="shared" si="7"/>
        <v>0</v>
      </c>
      <c r="J25" s="67">
        <f t="shared" si="3"/>
        <v>19</v>
      </c>
      <c r="K25" s="66">
        <f t="shared" si="7"/>
        <v>14</v>
      </c>
      <c r="L25" s="66">
        <f t="shared" si="7"/>
        <v>0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151258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151258</v>
      </c>
      <c r="H27" s="70">
        <f t="shared" si="8"/>
        <v>0</v>
      </c>
      <c r="I27" s="70">
        <f t="shared" si="8"/>
        <v>0</v>
      </c>
      <c r="J27" s="71">
        <f t="shared" si="3"/>
        <v>151258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151258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147472</v>
      </c>
      <c r="E28" s="189"/>
      <c r="F28" s="189"/>
      <c r="G28" s="74">
        <f t="shared" si="2"/>
        <v>147472</v>
      </c>
      <c r="H28" s="65"/>
      <c r="I28" s="65"/>
      <c r="J28" s="74">
        <f t="shared" si="3"/>
        <v>147472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147472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3786</v>
      </c>
      <c r="E30" s="189"/>
      <c r="F30" s="189"/>
      <c r="G30" s="74">
        <f t="shared" si="2"/>
        <v>3786</v>
      </c>
      <c r="H30" s="72"/>
      <c r="I30" s="72"/>
      <c r="J30" s="74">
        <f t="shared" si="3"/>
        <v>3786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3786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1037</v>
      </c>
      <c r="E37" s="189"/>
      <c r="F37" s="189"/>
      <c r="G37" s="74">
        <f t="shared" si="2"/>
        <v>1037</v>
      </c>
      <c r="H37" s="72"/>
      <c r="I37" s="72"/>
      <c r="J37" s="74">
        <f t="shared" si="3"/>
        <v>1037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1037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152295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152295</v>
      </c>
      <c r="H38" s="75">
        <f t="shared" si="12"/>
        <v>0</v>
      </c>
      <c r="I38" s="75">
        <f t="shared" si="12"/>
        <v>0</v>
      </c>
      <c r="J38" s="74">
        <f t="shared" si="3"/>
        <v>152295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152295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10975</v>
      </c>
      <c r="E39" s="568"/>
      <c r="F39" s="568"/>
      <c r="G39" s="74">
        <f t="shared" si="2"/>
        <v>10975</v>
      </c>
      <c r="H39" s="568"/>
      <c r="I39" s="568"/>
      <c r="J39" s="74">
        <f t="shared" si="3"/>
        <v>10975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10975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281635</v>
      </c>
      <c r="E40" s="437">
        <f>E17+E18+E19+E25+E38+E39</f>
        <v>0</v>
      </c>
      <c r="F40" s="437">
        <f aca="true" t="shared" si="13" ref="F40:R40">F17+F18+F19+F25+F38+F39</f>
        <v>1611</v>
      </c>
      <c r="G40" s="437">
        <f t="shared" si="13"/>
        <v>280024</v>
      </c>
      <c r="H40" s="437">
        <f t="shared" si="13"/>
        <v>0</v>
      </c>
      <c r="I40" s="437">
        <f t="shared" si="13"/>
        <v>0</v>
      </c>
      <c r="J40" s="437">
        <f t="shared" si="13"/>
        <v>280024</v>
      </c>
      <c r="K40" s="437">
        <f t="shared" si="13"/>
        <v>579</v>
      </c>
      <c r="L40" s="437">
        <f t="shared" si="13"/>
        <v>9</v>
      </c>
      <c r="M40" s="437">
        <f t="shared" si="13"/>
        <v>0</v>
      </c>
      <c r="N40" s="437">
        <f t="shared" si="13"/>
        <v>588</v>
      </c>
      <c r="O40" s="437">
        <f t="shared" si="13"/>
        <v>0</v>
      </c>
      <c r="P40" s="437">
        <f t="shared" si="13"/>
        <v>0</v>
      </c>
      <c r="Q40" s="437">
        <f t="shared" si="13"/>
        <v>588</v>
      </c>
      <c r="R40" s="437">
        <f t="shared" si="13"/>
        <v>279436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 t="s">
        <v>889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0"/>
      <c r="L44" s="620"/>
      <c r="M44" s="620"/>
      <c r="N44" s="620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885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C40" sqref="C4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31.03.2015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62919</v>
      </c>
      <c r="D24" s="119">
        <f>SUM(D25:D27)</f>
        <v>62919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2566</v>
      </c>
      <c r="D25" s="108">
        <v>2566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43</v>
      </c>
      <c r="D26" s="108">
        <v>43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60310</v>
      </c>
      <c r="D27" s="108">
        <v>60310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367</v>
      </c>
      <c r="D28" s="108">
        <v>367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870</v>
      </c>
      <c r="D30" s="108">
        <v>870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803</v>
      </c>
      <c r="D31" s="108">
        <v>803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1133</v>
      </c>
      <c r="D42" s="108">
        <v>1133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66098</v>
      </c>
      <c r="D43" s="104">
        <f>D24+D28+D29+D31+D30+D32+D33+D38</f>
        <v>66098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66098</v>
      </c>
      <c r="D44" s="103">
        <f>D43+D21+D19+D9</f>
        <v>66098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1748</v>
      </c>
      <c r="D56" s="103">
        <f>D57+D59</f>
        <v>0</v>
      </c>
      <c r="E56" s="119">
        <f t="shared" si="1"/>
        <v>1748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1748</v>
      </c>
      <c r="D57" s="108"/>
      <c r="E57" s="119">
        <f t="shared" si="1"/>
        <v>1748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118</v>
      </c>
      <c r="D64" s="108"/>
      <c r="E64" s="119">
        <f t="shared" si="1"/>
        <v>118</v>
      </c>
      <c r="F64" s="110"/>
    </row>
    <row r="65" spans="1:6" ht="12">
      <c r="A65" s="396" t="s">
        <v>710</v>
      </c>
      <c r="B65" s="397" t="s">
        <v>711</v>
      </c>
      <c r="C65" s="109">
        <v>99</v>
      </c>
      <c r="D65" s="109"/>
      <c r="E65" s="119">
        <f t="shared" si="1"/>
        <v>99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1866</v>
      </c>
      <c r="D66" s="103">
        <f>D52+D56+D61+D62+D63+D64</f>
        <v>0</v>
      </c>
      <c r="E66" s="119">
        <f t="shared" si="1"/>
        <v>1866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14995</v>
      </c>
      <c r="D68" s="108"/>
      <c r="E68" s="119">
        <f t="shared" si="1"/>
        <v>14995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14496</v>
      </c>
      <c r="D71" s="105">
        <f>SUM(D72:D74)</f>
        <v>14496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106</v>
      </c>
      <c r="D72" s="108">
        <v>106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14390</v>
      </c>
      <c r="D74" s="108">
        <v>14390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10916</v>
      </c>
      <c r="D75" s="103">
        <f>D76+D78</f>
        <v>10916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10916</v>
      </c>
      <c r="D76" s="108">
        <v>10916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5309</v>
      </c>
      <c r="D85" s="104">
        <f>SUM(D86:D90)+D94</f>
        <v>5309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2146</v>
      </c>
      <c r="D86" s="108">
        <v>2146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210</v>
      </c>
      <c r="D87" s="108">
        <v>210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149</v>
      </c>
      <c r="D89" s="108">
        <v>149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2733</v>
      </c>
      <c r="D90" s="103">
        <f>SUM(D91:D93)</f>
        <v>2733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1124</v>
      </c>
      <c r="D91" s="108">
        <v>1124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153</v>
      </c>
      <c r="D92" s="108">
        <v>153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1456</v>
      </c>
      <c r="D93" s="108">
        <v>1456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71</v>
      </c>
      <c r="D94" s="108">
        <v>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35235</v>
      </c>
      <c r="D95" s="108">
        <v>35235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65956</v>
      </c>
      <c r="D96" s="104">
        <f>D85+D80+D75+D71+D95</f>
        <v>65956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82817</v>
      </c>
      <c r="D97" s="104">
        <f>D96+D68+D66</f>
        <v>65956</v>
      </c>
      <c r="E97" s="104">
        <f>E96+E68+E66</f>
        <v>16861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889</v>
      </c>
      <c r="B109" s="623"/>
      <c r="C109" s="622" t="s">
        <v>886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31.03.2015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>
        <v>32403</v>
      </c>
      <c r="D19" s="98"/>
      <c r="E19" s="98"/>
      <c r="F19" s="98">
        <v>1037</v>
      </c>
      <c r="G19" s="98"/>
      <c r="H19" s="98"/>
      <c r="I19" s="434">
        <f t="shared" si="0"/>
        <v>1037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32403</v>
      </c>
      <c r="D26" s="85">
        <f t="shared" si="2"/>
        <v>0</v>
      </c>
      <c r="E26" s="85">
        <f t="shared" si="2"/>
        <v>0</v>
      </c>
      <c r="F26" s="85">
        <f t="shared" si="2"/>
        <v>1037</v>
      </c>
      <c r="G26" s="85">
        <f t="shared" si="2"/>
        <v>0</v>
      </c>
      <c r="H26" s="85">
        <f t="shared" si="2"/>
        <v>0</v>
      </c>
      <c r="I26" s="434">
        <f t="shared" si="0"/>
        <v>1037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889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885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B154" sqref="B154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31.03.2015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877</v>
      </c>
      <c r="B18" s="37"/>
      <c r="C18" s="440">
        <v>37</v>
      </c>
      <c r="D18" s="440">
        <v>50</v>
      </c>
      <c r="E18" s="440"/>
      <c r="F18" s="442">
        <f t="shared" si="0"/>
        <v>37</v>
      </c>
    </row>
    <row r="19" spans="1:6" ht="15">
      <c r="A19" s="572" t="s">
        <v>878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879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82" t="s">
        <v>887</v>
      </c>
      <c r="B21" s="37"/>
      <c r="C21" s="440">
        <v>29</v>
      </c>
      <c r="D21" s="440">
        <v>100</v>
      </c>
      <c r="E21" s="440"/>
      <c r="F21" s="442">
        <f t="shared" si="1"/>
        <v>29</v>
      </c>
    </row>
    <row r="22" spans="1:6" ht="15">
      <c r="A22" s="572" t="s">
        <v>880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881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882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883</v>
      </c>
      <c r="B25" s="37"/>
      <c r="C25" s="440">
        <v>21194</v>
      </c>
      <c r="D25" s="440">
        <v>69.05</v>
      </c>
      <c r="E25" s="440"/>
      <c r="F25" s="442">
        <f t="shared" si="1"/>
        <v>21194</v>
      </c>
    </row>
    <row r="26" spans="1:6" ht="12.75">
      <c r="A26" s="579"/>
      <c r="B26" s="37"/>
      <c r="C26" s="440"/>
      <c r="D26" s="440"/>
      <c r="E26" s="440"/>
      <c r="F26" s="442">
        <f t="shared" si="1"/>
        <v>0</v>
      </c>
    </row>
    <row r="27" spans="1:6" ht="12.75">
      <c r="A27" s="579"/>
      <c r="B27" s="37"/>
      <c r="C27" s="440"/>
      <c r="D27" s="440"/>
      <c r="E27" s="440"/>
      <c r="F27" s="442">
        <f t="shared" si="1"/>
        <v>0</v>
      </c>
    </row>
    <row r="28" spans="1:6" ht="12.75">
      <c r="A28" s="579"/>
      <c r="B28" s="37"/>
      <c r="C28" s="440"/>
      <c r="D28" s="440"/>
      <c r="E28" s="440"/>
      <c r="F28" s="442">
        <f t="shared" si="1"/>
        <v>0</v>
      </c>
    </row>
    <row r="29" spans="1:6" ht="12.75">
      <c r="A29" s="579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147472</v>
      </c>
      <c r="D30" s="429"/>
      <c r="E30" s="429">
        <f>SUM(E12:E29)</f>
        <v>0</v>
      </c>
      <c r="F30" s="441">
        <f>SUM(F12:F29)</f>
        <v>147472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208</v>
      </c>
      <c r="D50" s="440">
        <v>39.98</v>
      </c>
      <c r="E50" s="440"/>
      <c r="F50" s="442">
        <f aca="true" t="shared" si="3" ref="F50:F63">C50-E50</f>
        <v>208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3786</v>
      </c>
      <c r="D64" s="429"/>
      <c r="E64" s="429">
        <f>SUM(E49:E63)</f>
        <v>3578</v>
      </c>
      <c r="F64" s="441">
        <f>SUM(F49:F63)</f>
        <v>208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151258</v>
      </c>
      <c r="D82" s="429"/>
      <c r="E82" s="429">
        <f>E81+E64+E47+E30</f>
        <v>3578</v>
      </c>
      <c r="F82" s="441">
        <f>F81+F64+F47+F30</f>
        <v>147680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8" t="s">
        <v>889</v>
      </c>
      <c r="B154" s="451"/>
      <c r="C154" s="639" t="s">
        <v>850</v>
      </c>
      <c r="D154" s="639"/>
      <c r="E154" s="639"/>
      <c r="F154" s="639"/>
    </row>
    <row r="155" spans="1:6" ht="12.75">
      <c r="A155" s="513"/>
      <c r="B155" s="514"/>
      <c r="C155" s="513"/>
      <c r="D155" s="513" t="s">
        <v>885</v>
      </c>
      <c r="E155" s="513"/>
      <c r="F155" s="513"/>
    </row>
    <row r="156" spans="1:6" ht="12.75">
      <c r="A156" s="513"/>
      <c r="B156" s="514"/>
      <c r="C156" s="639" t="s">
        <v>857</v>
      </c>
      <c r="D156" s="639"/>
      <c r="E156" s="639"/>
      <c r="F156" s="639"/>
    </row>
    <row r="157" spans="3:5" ht="12.75">
      <c r="C157" s="513"/>
      <c r="D157" s="599" t="s">
        <v>872</v>
      </c>
      <c r="E157" s="599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Snejina</cp:lastModifiedBy>
  <cp:lastPrinted>2014-10-22T07:23:11Z</cp:lastPrinted>
  <dcterms:created xsi:type="dcterms:W3CDTF">2000-06-29T12:02:40Z</dcterms:created>
  <dcterms:modified xsi:type="dcterms:W3CDTF">2015-04-29T13:56:47Z</dcterms:modified>
  <cp:category/>
  <cp:version/>
  <cp:contentType/>
  <cp:contentStatus/>
</cp:coreProperties>
</file>