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<sst xmlns="http://schemas.openxmlformats.org/spreadsheetml/2006/main" count="1075" uniqueCount="884">
  <si>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</si>
  <si>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</si>
  <si>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</si>
  <si>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</si>
  <si>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</si>
  <si>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</si>
  <si>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</si>
  <si>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</si>
  <si>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</si>
  <si>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</si>
  <si>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</si>
  <si>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</si>
  <si>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</si>
  <si>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</si>
  <si>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</si>
  <si>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</si>
  <si>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</si>
  <si>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</si>
  <si>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</si>
  <si>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</si>
  <si>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</si>
  <si>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</si>
  <si>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</si>
  <si>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</si>
  <si>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</si>
  <si>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</si>
  <si>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</si>
  <si>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</si>
  <si>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</si>
  <si>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</si>
  <si>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</si>
  <si>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</si>
  <si>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</si>
  <si>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</si>
  <si>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</si>
  <si>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</si>
  <si>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</si>
  <si>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</si>
  <si>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</si>
  <si>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</si>
  <si>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</si>
  <si>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</si>
  <si>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</si>
  <si>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</si>
  <si>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</si>
  <si>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</si>
  <si>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</si>
  <si>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</si>
  <si>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</si>
  <si>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</si>
  <si>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</si>
  <si>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</si>
  <si>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</si>
  <si>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</si>
  <si>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</si>
  <si>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</si>
  <si>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</si>
  <si>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</si>
  <si>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</si>
  <si>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</si>
  <si>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</si>
  <si>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</si>
  <si>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</si>
  <si>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</si>
  <si>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</si>
  <si>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</si>
  <si>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</si>
  <si>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</si>
  <si>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</si>
  <si>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</si>
  <si>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</si>
  <si>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</si>
  <si>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</si>
  <si>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</si>
  <si>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</si>
  <si>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</si>
  <si>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</si>
  <si>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</si>
  <si>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</si>
  <si>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</si>
  <si>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</si>
  <si>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</si>
  <si>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</si>
  <si>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</si>
  <si>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</si>
  <si>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</si>
  <si>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</si>
  <si>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</si>
  <si>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</si>
  <si>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</si>
  <si>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</si>
  <si>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</si>
  <si>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</si>
  <si>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</si>
  <si>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</si>
  <si>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</si>
  <si>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</si>
  <si>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</si>
  <si>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</si>
  <si>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</si>
  <si>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</si>
  <si>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</si>
  <si>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</si>
  <si>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</si>
  <si>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</si>
  <si>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</si>
  <si>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</si>
  <si>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</si>
  <si>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</si>
  <si>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</si>
  <si>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</si>
  <si>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</si>
  <si>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</si>
  <si>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</si>
  <si>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</si>
  <si>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</si>
  <si>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</si>
  <si>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</si>
  <si>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</si>
  <si>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</si>
  <si>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</si>
  <si>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</si>
  <si>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</si>
  <si>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</si>
  <si>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</si>
  <si>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</si>
  <si>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</si>
  <si>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</si>
  <si>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</si>
  <si>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</si>
  <si>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</si>
  <si>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</si>
  <si>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</si>
  <si>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</si>
  <si>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</si>
  <si>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</si>
  <si>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</si>
  <si>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</si>
  <si>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</si>
  <si>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</si>
  <si>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</si>
  <si>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</si>
  <si>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</si>
  <si>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</si>
  <si>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</si>
  <si>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</si>
  <si>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</si>
  <si>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</si>
  <si>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</si>
  <si>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</si>
  <si>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</si>
  <si>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</si>
  <si>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</si>
  <si>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</si>
  <si>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</si>
  <si>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</si>
  <si>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</si>
  <si>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</si>
  <si>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</si>
  <si>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</si>
  <si>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</si>
  <si>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</si>
  <si>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</si>
  <si>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</si>
  <si>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</si>
  <si>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</si>
  <si>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</si>
  <si>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</si>
  <si>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</si>
  <si>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</si>
  <si>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</si>
  <si>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</si>
  <si>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</si>
  <si>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</si>
  <si>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</si>
  <si>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</si>
  <si>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</si>
  <si>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</si>
  <si>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</si>
  <si>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</si>
  <si>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</si>
  <si>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</si>
  <si>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</si>
  <si>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</si>
  <si>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</si>
  <si>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</si>
  <si>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</si>
  <si>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</si>
  <si>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</si>
  <si>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</si>
  <si>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</si>
  <si>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</si>
  <si>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</si>
  <si>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</si>
  <si>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</si>
  <si>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</si>
  <si>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</si>
  <si>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</si>
  <si>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</si>
  <si>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</si>
  <si>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</si>
  <si>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</si>
  <si>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</si>
  <si>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</si>
  <si>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</si>
  <si>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</si>
  <si>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</si>
  <si>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</si>
  <si>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</si>
  <si>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</si>
  <si>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</si>
  <si>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</si>
  <si>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</si>
  <si>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</si>
  <si>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</si>
  <si>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</si>
  <si>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</si>
  <si>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</si>
  <si>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</si>
  <si>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</si>
  <si>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</si>
  <si>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</si>
  <si>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</si>
  <si>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</si>
  <si>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</si>
  <si>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</si>
  <si>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</si>
  <si>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</si>
  <si>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</si>
  <si>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</si>
  <si>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</si>
  <si>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</si>
  <si>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</si>
  <si>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</si>
  <si>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</si>
  <si>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</si>
  <si>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</si>
  <si>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</si>
  <si>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</si>
  <si>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</si>
  <si>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</si>
  <si>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</si>
  <si>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</si>
  <si>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</si>
  <si>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</si>
  <si>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</si>
  <si>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</si>
  <si>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</si>
  <si>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</si>
  <si>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</si>
  <si>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</si>
  <si>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</si>
  <si>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</si>
  <si>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</si>
  <si>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</si>
  <si>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</si>
  <si>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</si>
  <si>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</si>
  <si>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</si>
  <si>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</si>
  <si>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</si>
  <si>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</si>
  <si>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</si>
  <si>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</si>
  <si>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</si>
  <si>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</si>
  <si>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</si>
  <si>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</si>
  <si>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</si>
  <si>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</si>
  <si>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</si>
  <si>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</si>
  <si>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</si>
  <si>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</si>
  <si>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</si>
  <si>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</si>
  <si>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</si>
  <si>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</si>
  <si>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</si>
  <si>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</si>
  <si>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</si>
  <si>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</si>
  <si>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</si>
  <si>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</si>
  <si>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</si>
  <si>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</si>
  <si>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</si>
  <si>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</si>
  <si>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</si>
  <si>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</si>
  <si>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</si>
  <si>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</si>
  <si>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</si>
  <si>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</si>
  <si>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</si>
  <si>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</si>
  <si>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</si>
  <si>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</si>
  <si>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</si>
  <si>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</si>
  <si>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</si>
  <si>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</si>
  <si>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</si>
  <si>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</si>
  <si>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</si>
  <si>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</si>
  <si>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</si>
  <si>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</si>
  <si>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</si>
  <si>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</si>
  <si>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</si>
  <si>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</si>
  <si>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</si>
  <si>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</si>
  <si>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</si>
  <si>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</si>
  <si>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</si>
  <si>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</si>
  <si>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</si>
  <si>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</si>
  <si>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</si>
  <si>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</si>
  <si>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</si>
  <si>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</si>
  <si>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</si>
  <si>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</si>
  <si>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</si>
  <si>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</si>
  <si>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</si>
  <si>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</si>
  <si>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</si>
  <si>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</si>
  <si>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</si>
  <si>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</si>
  <si>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</si>
  <si>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</si>
  <si>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</si>
  <si>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</si>
  <si>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</si>
  <si>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</si>
  <si>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</si>
  <si>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</si>
  <si>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</si>
  <si>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</si>
  <si>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</si>
  <si>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</si>
  <si>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</si>
  <si>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</si>
  <si>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</si>
  <si>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</si>
  <si>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</si>
  <si>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</si>
  <si>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</si>
  <si>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</si>
  <si>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</si>
  <si>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</si>
  <si>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</si>
  <si>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</si>
  <si>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</si>
  <si>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</si>
  <si>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</si>
  <si>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</si>
  <si>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</si>
  <si>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</si>
  <si>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</si>
  <si>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</si>
  <si>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</si>
  <si>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</si>
  <si>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</si>
  <si>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</si>
  <si>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</si>
  <si>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</si>
  <si>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</si>
  <si>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</si>
  <si>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</si>
  <si>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</si>
  <si>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</si>
  <si>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</si>
  <si>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</si>
  <si>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</si>
  <si>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</si>
  <si>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</si>
  <si>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</si>
  <si>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</si>
  <si>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</si>
  <si>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</si>
  <si>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</si>
  <si>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</si>
  <si>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</si>
  <si>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</si>
  <si>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</si>
  <si>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</si>
  <si>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</si>
  <si>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</si>
  <si>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</si>
  <si>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</si>
  <si>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</si>
  <si>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</si>
  <si>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</si>
  <si>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</si>
  <si>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</si>
  <si>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</si>
  <si>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</si>
  <si>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</si>
  <si>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</si>
  <si>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</si>
  <si>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</si>
  <si>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</si>
  <si>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</si>
  <si>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</si>
  <si>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</si>
  <si>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</si>
  <si>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</si>
  <si>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</si>
  <si>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</si>
  <si>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</si>
  <si>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</si>
  <si>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</si>
  <si>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</si>
  <si>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</si>
  <si>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</si>
  <si>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</si>
  <si>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</si>
  <si>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</si>
  <si>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</si>
  <si>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</si>
  <si>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</si>
  <si>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</si>
  <si>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</si>
  <si>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</si>
  <si>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</si>
  <si>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</si>
  <si>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</si>
  <si>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</si>
  <si>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</si>
  <si>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</si>
  <si>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</si>
  <si>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</si>
  <si>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</si>
  <si>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</si>
  <si>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</si>
  <si>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</si>
  <si>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</si>
  <si>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</si>
  <si>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</si>
  <si>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</si>
  <si>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</si>
  <si>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</si>
  <si>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</si>
  <si>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</si>
  <si>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</si>
  <si>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</si>
  <si>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</si>
  <si>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</si>
  <si>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</si>
  <si>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</si>
  <si>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</si>
  <si>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</si>
  <si>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</si>
  <si>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</si>
  <si>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</si>
  <si>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</si>
  <si>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</si>
  <si>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</si>
  <si>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</si>
  <si>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</si>
  <si>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</si>
  <si>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</si>
  <si>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</si>
  <si>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</si>
  <si>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</si>
  <si>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</si>
  <si>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</si>
  <si>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</si>
  <si>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</si>
  <si>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</si>
  <si>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</si>
  <si>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</si>
  <si>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</si>
  <si>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</si>
  <si>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</si>
  <si>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</si>
  <si>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</si>
  <si>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</si>
  <si>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</si>
  <si>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</si>
  <si>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</si>
  <si>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</si>
  <si>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</si>
  <si>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</si>
  <si>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</si>
  <si>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</si>
  <si>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</si>
  <si>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</si>
  <si>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</si>
  <si>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</si>
  <si>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</si>
  <si>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</si>
  <si>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</si>
  <si>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</si>
  <si>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</si>
  <si>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</si>
  <si>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</si>
  <si>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</si>
  <si>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</si>
  <si>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</si>
  <si>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</si>
  <si>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</si>
  <si>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</si>
  <si>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</si>
  <si>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</si>
  <si>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</si>
  <si>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</si>
  <si>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</si>
  <si>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</si>
  <si>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</si>
  <si>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</si>
  <si>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</si>
  <si>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</si>
  <si>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</si>
  <si>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</si>
  <si>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</si>
  <si>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</si>
  <si>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</si>
  <si>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</si>
  <si>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</si>
  <si>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</si>
  <si>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</si>
  <si>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</si>
  <si>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</si>
  <si>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</si>
  <si>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</si>
  <si>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</si>
  <si>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</si>
  <si>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</si>
  <si>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</si>
  <si>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</si>
  <si>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</si>
  <si>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</si>
  <si>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</si>
  <si>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</si>
  <si>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</si>
  <si>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</si>
  <si>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</si>
  <si>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</si>
  <si>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</si>
  <si>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</si>
  <si>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</si>
  <si>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</si>
  <si>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</si>
  <si>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</si>
  <si>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</si>
  <si>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</si>
  <si>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</si>
  <si>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</si>
  <si>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</si>
  <si>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</si>
  <si>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</si>
  <si>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</si>
  <si>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</si>
  <si>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</si>
  <si>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</si>
  <si>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</si>
  <si>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</si>
  <si>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</si>
  <si>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</si>
  <si>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</si>
  <si>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</si>
  <si>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</si>
  <si>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</si>
  <si>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</si>
  <si>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</si>
  <si>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</si>
  <si>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</si>
  <si>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</si>
  <si>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</si>
  <si>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</si>
  <si>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</si>
  <si>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</si>
  <si>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</si>
  <si>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</si>
  <si>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</si>
  <si>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</si>
  <si>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</si>
  <si>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</si>
  <si>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</si>
  <si>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</si>
  <si>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</si>
  <si>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</si>
  <si>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</si>
  <si>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</si>
  <si>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</si>
  <si>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</si>
  <si>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</si>
  <si>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</si>
  <si>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</si>
  <si>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</si>
  <si>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</si>
  <si>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</si>
  <si>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</si>
  <si>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</si>
  <si>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</si>
  <si>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</si>
  <si>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</si>
  <si>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</si>
  <si>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</si>
  <si>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</si>
  <si>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</si>
  <si>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</si>
  <si>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</si>
  <si>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</si>
  <si>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</si>
  <si>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</si>
  <si>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</si>
  <si>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</si>
  <si>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</si>
  <si>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</si>
  <si>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</si>
  <si>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</si>
  <si>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</si>
  <si>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</si>
  <si>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</si>
  <si>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</si>
  <si>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</si>
  <si>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</si>
  <si>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</si>
  <si>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</si>
  <si>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</si>
  <si>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</si>
  <si>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</si>
  <si>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</si>
  <si>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</si>
  <si>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</si>
  <si>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</si>
  <si>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</si>
  <si>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</si>
  <si>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</si>
  <si>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</si>
  <si>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</si>
  <si>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</si>
  <si>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</si>
  <si>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</si>
  <si>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</si>
  <si>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</si>
  <si>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</si>
  <si>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</si>
  <si>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</si>
  <si>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</si>
  <si>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</si>
  <si>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</si>
  <si>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</si>
  <si>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</si>
  <si>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</si>
  <si>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</si>
  <si>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</si>
  <si>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</si>
  <si>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</si>
  <si>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</si>
  <si>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</si>
  <si>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</si>
  <si>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</si>
  <si>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</si>
  <si>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</si>
  <si>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</si>
  <si>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</si>
  <si>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</si>
  <si>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</si>
  <si>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</si>
  <si>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</si>
  <si>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</si>
  <si>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</si>
  <si>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</si>
  <si>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</si>
  <si>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</si>
  <si>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</si>
  <si>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</si>
  <si>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</si>
  <si>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</si>
  <si>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</si>
  <si>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</si>
  <si>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</si>
  <si>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</si>
  <si>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</si>
  <si>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</si>
  <si>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</si>
  <si>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</si>
  <si>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</si>
  <si>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</si>
  <si>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</si>
  <si>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</si>
  <si>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</si>
  <si>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</si>
  <si>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</si>
  <si>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</si>
  <si>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</si>
  <si>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</si>
  <si>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</si>
  <si>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</si>
  <si>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</si>
  <si>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</si>
  <si>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</si>
  <si>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</si>
  <si>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</si>
  <si>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</si>
  <si>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</si>
  <si>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</si>
  <si>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</si>
  <si>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</si>
  <si>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</si>
  <si>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</si>
  <si>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</si>
  <si>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</si>
  <si>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</si>
  <si>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</si>
  <si>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</si>
  <si>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</si>
  <si>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</si>
  <si>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</si>
  <si>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</si>
  <si>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</si>
  <si>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</si>
  <si>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</si>
  <si>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</si>
  <si>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</si>
  <si>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</si>
  <si>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</si>
  <si>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</si>
  <si>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</si>
  <si>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</si>
  <si>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</si>
  <si>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</si>
  <si>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</si>
  <si>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</si>
  <si>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</si>
  <si>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</si>
  <si>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</si>
  <si>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</si>
  <si>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</si>
  <si>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</si>
  <si>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</si>
  <si>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</si>
  <si>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</si>
  <si>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</si>
  <si>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</si>
  <si>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</si>
  <si>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</si>
  <si>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</si>
  <si>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</si>
  <si>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</si>
  <si>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</si>
  <si>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</si>
  <si>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</si>
  <si>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</si>
  <si>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</si>
  <si>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</si>
  <si>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</si>
  <si>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</si>
  <si>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</si>
  <si>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</si>
  <si>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</si>
  <si>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</si>
  <si>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</si>
  <si>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</si>
  <si>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</si>
  <si>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</si>
  <si>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</si>
  <si>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</si>
  <si>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</si>
  <si>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</si>
  <si>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</si>
  <si>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</si>
  <si>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</si>
  <si>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</si>
  <si>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</si>
  <si>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</si>
  <si>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</si>
  <si>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</si>
  <si>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</si>
  <si>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</si>
  <si>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</si>
  <si>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</si>
  <si>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</si>
  <si>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</si>
  <si>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</si>
  <si>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</si>
  <si>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</si>
  <si>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</si>
  <si>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</si>
  <si>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</si>
  <si>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</si>
  <si>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</si>
  <si>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</si>
  <si>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</si>
  <si>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</si>
  <si>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</si>
  <si>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</si>
  <si>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</si>
  <si>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</si>
  <si>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</si>
  <si>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</si>
  <si>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</si>
  <si>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</si>
  <si>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</si>
  <si>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</si>
  <si>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</si>
  <si>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</si>
  <si>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</si>
  <si>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</si>
  <si>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</si>
  <si>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</si>
  <si>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</si>
  <si>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</si>
  <si>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</si>
  <si>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</si>
  <si>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</si>
  <si>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</si>
  <si>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</si>
  <si>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</si>
  <si>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</si>
  <si>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</si>
  <si>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</si>
  <si>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</si>
  <si>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</si>
  <si>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</si>
  <si>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</si>
  <si>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</si>
  <si>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</si>
  <si>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</si>
  <si>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</si>
  <si>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</si>
  <si>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</si>
  <si>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</si>
  <si>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</si>
  <si>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</si>
  <si>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</si>
  <si>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</si>
  <si>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</si>
  <si>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</si>
  <si>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</si>
  <si>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</si>
  <si>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</si>
  <si>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</si>
  <si>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</si>
  <si>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</si>
  <si>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</si>
  <si>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</si>
  <si>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</si>
  <si>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</si>
  <si>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</si>
  <si>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</si>
  <si>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</si>
  <si>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</si>
  <si>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</si>
  <si>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</si>
  <si>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</si>
  <si>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</si>
  <si>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</si>
  <si>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</si>
  <si>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</si>
  <si>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</si>
  <si>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</si>
  <si>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</si>
  <si>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</si>
  <si>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</si>
  <si>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"ЗЪРНЕНИ ХРАНИ БЪЛГАРИЯ " АД</t>
  </si>
  <si>
    <t xml:space="preserve">Ръководител: </t>
  </si>
  <si>
    <t>Забележка: Да се посочи метода на осчетоводяване на инвестициите в асоциирани предприятия - метод на собствения капитал</t>
  </si>
  <si>
    <t>Параходство БРП</t>
  </si>
  <si>
    <t>Добрички панаир АД</t>
  </si>
  <si>
    <t>Александър Керезов и Любомир Чакъров</t>
  </si>
  <si>
    <t>Каварна газ ООД</t>
  </si>
  <si>
    <t>Консорциум Технокапитал</t>
  </si>
  <si>
    <t>Междинен консолидиран финансов отчет</t>
  </si>
  <si>
    <t xml:space="preserve">Александър Керезов </t>
  </si>
  <si>
    <t>и Любомир Чакъров</t>
  </si>
  <si>
    <t>Снежина Минчева</t>
  </si>
  <si>
    <t>Съставител:Снежина Минчева</t>
  </si>
  <si>
    <t xml:space="preserve"> /Снежина Минчева/</t>
  </si>
  <si>
    <t>към 31.03.2015 год</t>
  </si>
  <si>
    <t>Дата на съставяне: 26.05.2015 год</t>
  </si>
  <si>
    <t xml:space="preserve">Дата на съставяне:    26.05.2015        </t>
  </si>
  <si>
    <t xml:space="preserve">Дата  на съставяне: 26.05.2015                                                                                                                        </t>
  </si>
  <si>
    <t xml:space="preserve">Дата на съставяне: 26.05.2015               </t>
  </si>
  <si>
    <t>Дата на съставяне: 26.05.2015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</si>
</sst>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6" fillId="0" borderId="10" xfId="61" applyNumberFormat="1" applyFont="1" applyBorder="1" applyAlignment="1" applyProtection="1" quotePrefix="1">
      <alignment horizontal="left" vertical="top" wrapText="1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4" applyFont="1" applyBorder="1" applyAlignment="1" applyProtection="1" quotePrefix="1">
      <alignment horizontal="left" wrapText="1"/>
      <protection locked="0"/>
    </xf>
    <xf numFmtId="0" fontId="9" fillId="0" borderId="0" xfId="59" applyFont="1" applyAlignment="1" applyProtection="1" quotePrefix="1">
      <alignment horizontal="left"/>
      <protection locked="0"/>
    </xf>
    <xf numFmtId="0" fontId="9" fillId="0" borderId="0" xfId="57" applyFont="1" applyAlignment="1" applyProtection="1" quotePrefix="1">
      <alignment horizontal="left" vertical="center" wrapText="1"/>
      <protection locked="0"/>
    </xf>
    <xf numFmtId="0" fontId="3" fillId="0" borderId="0" xfId="58" applyFont="1" applyAlignment="1" applyProtection="1" quotePrefix="1">
      <alignment horizontal="left"/>
      <protection locked="0"/>
    </xf>
    <xf numFmtId="0" fontId="4" fillId="0" borderId="10" xfId="58" applyFont="1" applyBorder="1" applyAlignment="1" quotePrefix="1">
      <alignment horizontal="lef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 quotePrefix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0" fontId="9" fillId="0" borderId="0" xfId="56" applyFont="1" applyBorder="1" applyAlignment="1" applyProtection="1" quotePrefix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98" sqref="B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59" t="s">
        <v>864</v>
      </c>
      <c r="F3" s="217" t="s">
        <v>2</v>
      </c>
      <c r="G3" s="172"/>
      <c r="H3" s="458">
        <v>175410085</v>
      </c>
    </row>
    <row r="4" spans="1:8" ht="15">
      <c r="A4" s="582" t="s">
        <v>3</v>
      </c>
      <c r="B4" s="588"/>
      <c r="C4" s="588"/>
      <c r="D4" s="588"/>
      <c r="E4" s="501" t="s">
        <v>872</v>
      </c>
      <c r="F4" s="584" t="s">
        <v>4</v>
      </c>
      <c r="G4" s="585"/>
      <c r="H4" s="458" t="s">
        <v>159</v>
      </c>
    </row>
    <row r="5" spans="1:8" ht="15">
      <c r="A5" s="582" t="s">
        <v>5</v>
      </c>
      <c r="B5" s="583"/>
      <c r="C5" s="583"/>
      <c r="D5" s="583"/>
      <c r="E5" s="57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9915</v>
      </c>
      <c r="D11" s="151">
        <v>9915</v>
      </c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>
        <v>16134</v>
      </c>
      <c r="D12" s="151">
        <v>16242</v>
      </c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80121</v>
      </c>
      <c r="D13" s="151">
        <v>80911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1149</v>
      </c>
      <c r="D15" s="151">
        <v>1211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11013</v>
      </c>
      <c r="D16" s="151">
        <v>11515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41985</v>
      </c>
      <c r="D17" s="151">
        <v>36937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508</v>
      </c>
      <c r="D18" s="151">
        <v>2303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160825</v>
      </c>
      <c r="D19" s="155">
        <f>SUM(D11:D18)</f>
        <v>159034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115738</v>
      </c>
      <c r="D20" s="151">
        <v>115758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32828</v>
      </c>
      <c r="H21" s="156">
        <f>SUM(H22:H24)</f>
        <v>32828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257</v>
      </c>
      <c r="D23" s="151">
        <v>257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284</v>
      </c>
      <c r="D24" s="151">
        <v>310</v>
      </c>
      <c r="E24" s="237" t="s">
        <v>72</v>
      </c>
      <c r="F24" s="242" t="s">
        <v>73</v>
      </c>
      <c r="G24" s="152">
        <v>32828</v>
      </c>
      <c r="H24" s="152">
        <v>32828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48941</v>
      </c>
      <c r="H25" s="154">
        <f>H19+H20+H21</f>
        <v>48941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15803</v>
      </c>
      <c r="D26" s="151">
        <v>14675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16344</v>
      </c>
      <c r="D27" s="155">
        <f>SUM(D23:D26)</f>
        <v>15242</v>
      </c>
      <c r="E27" s="253" t="s">
        <v>83</v>
      </c>
      <c r="F27" s="242" t="s">
        <v>84</v>
      </c>
      <c r="G27" s="154">
        <f>SUM(G28:G30)</f>
        <v>21628</v>
      </c>
      <c r="H27" s="154">
        <f>SUM(H28:H30)</f>
        <v>15377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21628</v>
      </c>
      <c r="H28" s="152">
        <v>15377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32692</v>
      </c>
      <c r="D30" s="151">
        <v>32692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1469</v>
      </c>
      <c r="H31" s="152">
        <v>6249</v>
      </c>
      <c r="M31" s="157"/>
    </row>
    <row r="32" spans="1:15" ht="15">
      <c r="A32" s="235" t="s">
        <v>98</v>
      </c>
      <c r="B32" s="250" t="s">
        <v>99</v>
      </c>
      <c r="C32" s="155">
        <f>C30+C31</f>
        <v>32692</v>
      </c>
      <c r="D32" s="155">
        <f>D30+D31</f>
        <v>32692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23097</v>
      </c>
      <c r="H33" s="154">
        <f>H27+H31+H32</f>
        <v>21626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14029</v>
      </c>
      <c r="D34" s="155">
        <f>SUM(D35:D38)</f>
        <v>13971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9006</v>
      </c>
      <c r="D36" s="151">
        <v>9006</v>
      </c>
      <c r="E36" s="237" t="s">
        <v>110</v>
      </c>
      <c r="F36" s="261" t="s">
        <v>111</v>
      </c>
      <c r="G36" s="154">
        <f>G25+G17+G33</f>
        <v>267698</v>
      </c>
      <c r="H36" s="154">
        <f>H25+H17+H33</f>
        <v>266227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5023</v>
      </c>
      <c r="D37" s="151">
        <v>4965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70481</v>
      </c>
      <c r="H39" s="158">
        <v>69175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5289</v>
      </c>
      <c r="H43" s="152">
        <v>5498</v>
      </c>
      <c r="M43" s="157"/>
    </row>
    <row r="44" spans="1:8" ht="15">
      <c r="A44" s="235" t="s">
        <v>132</v>
      </c>
      <c r="B44" s="264" t="s">
        <v>133</v>
      </c>
      <c r="C44" s="151">
        <v>31506</v>
      </c>
      <c r="D44" s="151">
        <v>31395</v>
      </c>
      <c r="E44" s="268" t="s">
        <v>134</v>
      </c>
      <c r="F44" s="242" t="s">
        <v>135</v>
      </c>
      <c r="G44" s="152">
        <v>46930</v>
      </c>
      <c r="H44" s="152">
        <v>50459</v>
      </c>
    </row>
    <row r="45" spans="1:15" ht="15">
      <c r="A45" s="235" t="s">
        <v>136</v>
      </c>
      <c r="B45" s="249" t="s">
        <v>137</v>
      </c>
      <c r="C45" s="155">
        <f>C34+C39+C44</f>
        <v>45535</v>
      </c>
      <c r="D45" s="155">
        <f>D34+D39+D44</f>
        <v>45366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568</v>
      </c>
      <c r="H46" s="152">
        <v>555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11189</v>
      </c>
      <c r="H48" s="152">
        <v>12066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63976</v>
      </c>
      <c r="H49" s="154">
        <f>SUM(H43:H48)</f>
        <v>68578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17648</v>
      </c>
      <c r="H53" s="152">
        <v>17685</v>
      </c>
    </row>
    <row r="54" spans="1:8" ht="15">
      <c r="A54" s="235" t="s">
        <v>166</v>
      </c>
      <c r="B54" s="249" t="s">
        <v>167</v>
      </c>
      <c r="C54" s="151">
        <v>2014</v>
      </c>
      <c r="D54" s="151">
        <v>2015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373148</v>
      </c>
      <c r="D55" s="155">
        <f>D19+D20+D21+D27+D32+D45+D51+D53+D54</f>
        <v>370107</v>
      </c>
      <c r="E55" s="237" t="s">
        <v>172</v>
      </c>
      <c r="F55" s="261" t="s">
        <v>173</v>
      </c>
      <c r="G55" s="154">
        <f>G49+G51+G52+G53+G54</f>
        <v>81624</v>
      </c>
      <c r="H55" s="154">
        <f>H49+H51+H52+H53+H54</f>
        <v>86263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10468</v>
      </c>
      <c r="D58" s="151">
        <v>10034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2137</v>
      </c>
      <c r="D59" s="151">
        <v>1923</v>
      </c>
      <c r="E59" s="251" t="s">
        <v>181</v>
      </c>
      <c r="F59" s="242" t="s">
        <v>182</v>
      </c>
      <c r="G59" s="152">
        <v>22590</v>
      </c>
      <c r="H59" s="152">
        <v>27934</v>
      </c>
      <c r="M59" s="157"/>
    </row>
    <row r="60" spans="1:8" ht="15">
      <c r="A60" s="235" t="s">
        <v>183</v>
      </c>
      <c r="B60" s="241" t="s">
        <v>184</v>
      </c>
      <c r="C60" s="151">
        <v>6793</v>
      </c>
      <c r="D60" s="151">
        <v>12156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1059</v>
      </c>
      <c r="D61" s="151">
        <v>913</v>
      </c>
      <c r="E61" s="243" t="s">
        <v>189</v>
      </c>
      <c r="F61" s="272" t="s">
        <v>190</v>
      </c>
      <c r="G61" s="154">
        <f>SUM(G62:G68)</f>
        <v>189764</v>
      </c>
      <c r="H61" s="154">
        <f>SUM(H62:H68)</f>
        <v>189354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159761</v>
      </c>
      <c r="H62" s="152">
        <v>160626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9294</v>
      </c>
      <c r="H63" s="152">
        <v>9462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20457</v>
      </c>
      <c r="D64" s="155">
        <f>SUM(D58:D63)</f>
        <v>25026</v>
      </c>
      <c r="E64" s="237" t="s">
        <v>200</v>
      </c>
      <c r="F64" s="242" t="s">
        <v>201</v>
      </c>
      <c r="G64" s="152">
        <v>14204</v>
      </c>
      <c r="H64" s="152">
        <v>12789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2108</v>
      </c>
      <c r="H66" s="152">
        <v>1934</v>
      </c>
    </row>
    <row r="67" spans="1:8" ht="15">
      <c r="A67" s="235" t="s">
        <v>207</v>
      </c>
      <c r="B67" s="241" t="s">
        <v>208</v>
      </c>
      <c r="C67" s="151">
        <v>34850</v>
      </c>
      <c r="D67" s="151">
        <v>34743</v>
      </c>
      <c r="E67" s="237" t="s">
        <v>209</v>
      </c>
      <c r="F67" s="242" t="s">
        <v>210</v>
      </c>
      <c r="G67" s="152">
        <v>270</v>
      </c>
      <c r="H67" s="152">
        <v>466</v>
      </c>
    </row>
    <row r="68" spans="1:8" ht="15">
      <c r="A68" s="235" t="s">
        <v>211</v>
      </c>
      <c r="B68" s="241" t="s">
        <v>212</v>
      </c>
      <c r="C68" s="151">
        <v>19506</v>
      </c>
      <c r="D68" s="151">
        <v>20132</v>
      </c>
      <c r="E68" s="237" t="s">
        <v>213</v>
      </c>
      <c r="F68" s="242" t="s">
        <v>214</v>
      </c>
      <c r="G68" s="152">
        <v>4127</v>
      </c>
      <c r="H68" s="152">
        <v>4077</v>
      </c>
    </row>
    <row r="69" spans="1:8" ht="15">
      <c r="A69" s="235" t="s">
        <v>215</v>
      </c>
      <c r="B69" s="241" t="s">
        <v>216</v>
      </c>
      <c r="C69" s="151">
        <v>131079</v>
      </c>
      <c r="D69" s="151">
        <v>131261</v>
      </c>
      <c r="E69" s="251" t="s">
        <v>78</v>
      </c>
      <c r="F69" s="242" t="s">
        <v>217</v>
      </c>
      <c r="G69" s="152">
        <v>47288</v>
      </c>
      <c r="H69" s="152">
        <v>49138</v>
      </c>
    </row>
    <row r="70" spans="1:8" ht="15">
      <c r="A70" s="235" t="s">
        <v>218</v>
      </c>
      <c r="B70" s="241" t="s">
        <v>219</v>
      </c>
      <c r="C70" s="151">
        <v>65195</v>
      </c>
      <c r="D70" s="151">
        <v>64431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1744</v>
      </c>
      <c r="D71" s="151">
        <v>1742</v>
      </c>
      <c r="E71" s="253" t="s">
        <v>46</v>
      </c>
      <c r="F71" s="273" t="s">
        <v>224</v>
      </c>
      <c r="G71" s="161">
        <f>G59+G60+G61+G69+G70</f>
        <v>259642</v>
      </c>
      <c r="H71" s="161">
        <f>H59+H60+H61+H69+H70</f>
        <v>266426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261</v>
      </c>
      <c r="D72" s="151">
        <v>95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5067</v>
      </c>
      <c r="D74" s="151">
        <v>7492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257702</v>
      </c>
      <c r="D75" s="155">
        <f>SUM(D67:D74)</f>
        <v>259896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16157</v>
      </c>
      <c r="D78" s="155">
        <f>SUM(D79:D81)</f>
        <v>19153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259642</v>
      </c>
      <c r="H79" s="162">
        <f>H71+H74+H75+H76</f>
        <v>266426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16157</v>
      </c>
      <c r="D81" s="151">
        <v>19153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16157</v>
      </c>
      <c r="D84" s="155">
        <f>D83+D82+D78</f>
        <v>19153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9847</v>
      </c>
      <c r="D88" s="151">
        <v>11775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2134</v>
      </c>
      <c r="D89" s="151">
        <v>2134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11981</v>
      </c>
      <c r="D91" s="155">
        <f>SUM(D87:D90)</f>
        <v>13909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306297</v>
      </c>
      <c r="D93" s="155">
        <f>D64+D75+D84+D91+D92</f>
        <v>317984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679445</v>
      </c>
      <c r="D94" s="164">
        <f>D93+D55</f>
        <v>688091</v>
      </c>
      <c r="E94" s="448" t="s">
        <v>270</v>
      </c>
      <c r="F94" s="289" t="s">
        <v>271</v>
      </c>
      <c r="G94" s="165">
        <f>G36+G39+G55+G79</f>
        <v>679445</v>
      </c>
      <c r="H94" s="165">
        <f>H36+H39+H55+H79</f>
        <v>688091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4" t="s">
        <v>879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877</v>
      </c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1" spans="1:5" ht="12.75">
      <c r="A101" s="169" t="s">
        <v>159</v>
      </c>
      <c r="D101" s="425" t="s">
        <v>869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" sqref="A4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1" t="str">
        <f>'справка №1-БАЛАНС'!E3</f>
        <v>"ЗЪРНЕНИ ХРАНИ БЪЛГАРИЯ " АД</v>
      </c>
      <c r="C2" s="591"/>
      <c r="D2" s="591"/>
      <c r="E2" s="591"/>
      <c r="F2" s="593" t="s">
        <v>2</v>
      </c>
      <c r="G2" s="593"/>
      <c r="H2" s="522">
        <f>'справка №1-БАЛАНС'!H3</f>
        <v>175410085</v>
      </c>
    </row>
    <row r="3" spans="1:8" ht="15">
      <c r="A3" s="464" t="s">
        <v>275</v>
      </c>
      <c r="B3" s="591" t="str">
        <f>'справка №1-БАЛАНС'!E4</f>
        <v>Междинен консолидиран финансов отчет</v>
      </c>
      <c r="C3" s="591"/>
      <c r="D3" s="591"/>
      <c r="E3" s="591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2" t="str">
        <f>'справка №1-БАЛАНС'!E5</f>
        <v>към 31.03.2015 год</v>
      </c>
      <c r="C4" s="592"/>
      <c r="D4" s="592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7261</v>
      </c>
      <c r="D9" s="46">
        <v>10117</v>
      </c>
      <c r="E9" s="298" t="s">
        <v>285</v>
      </c>
      <c r="F9" s="545" t="s">
        <v>286</v>
      </c>
      <c r="G9" s="546">
        <v>15036</v>
      </c>
      <c r="H9" s="546">
        <v>15314</v>
      </c>
    </row>
    <row r="10" spans="1:8" ht="12">
      <c r="A10" s="298" t="s">
        <v>287</v>
      </c>
      <c r="B10" s="299" t="s">
        <v>288</v>
      </c>
      <c r="C10" s="46">
        <v>1248</v>
      </c>
      <c r="D10" s="46">
        <v>1212</v>
      </c>
      <c r="E10" s="298" t="s">
        <v>289</v>
      </c>
      <c r="F10" s="545" t="s">
        <v>290</v>
      </c>
      <c r="G10" s="546">
        <v>15960</v>
      </c>
      <c r="H10" s="546">
        <v>6219</v>
      </c>
    </row>
    <row r="11" spans="1:8" ht="12">
      <c r="A11" s="298" t="s">
        <v>291</v>
      </c>
      <c r="B11" s="299" t="s">
        <v>292</v>
      </c>
      <c r="C11" s="46">
        <v>2263</v>
      </c>
      <c r="D11" s="46">
        <v>2273</v>
      </c>
      <c r="E11" s="300" t="s">
        <v>293</v>
      </c>
      <c r="F11" s="545" t="s">
        <v>294</v>
      </c>
      <c r="G11" s="546">
        <v>801</v>
      </c>
      <c r="H11" s="546">
        <v>1179</v>
      </c>
    </row>
    <row r="12" spans="1:8" ht="12">
      <c r="A12" s="298" t="s">
        <v>295</v>
      </c>
      <c r="B12" s="299" t="s">
        <v>296</v>
      </c>
      <c r="C12" s="46">
        <v>3922</v>
      </c>
      <c r="D12" s="46">
        <v>3598</v>
      </c>
      <c r="E12" s="300" t="s">
        <v>78</v>
      </c>
      <c r="F12" s="545" t="s">
        <v>297</v>
      </c>
      <c r="G12" s="546">
        <v>2100</v>
      </c>
      <c r="H12" s="546">
        <v>2507</v>
      </c>
    </row>
    <row r="13" spans="1:18" ht="12">
      <c r="A13" s="298" t="s">
        <v>298</v>
      </c>
      <c r="B13" s="299" t="s">
        <v>299</v>
      </c>
      <c r="C13" s="46">
        <v>810</v>
      </c>
      <c r="D13" s="46">
        <v>628</v>
      </c>
      <c r="E13" s="301" t="s">
        <v>51</v>
      </c>
      <c r="F13" s="547" t="s">
        <v>300</v>
      </c>
      <c r="G13" s="544">
        <f>SUM(G9:G12)</f>
        <v>33897</v>
      </c>
      <c r="H13" s="544">
        <f>SUM(H9:H12)</f>
        <v>25219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15698</v>
      </c>
      <c r="D14" s="46">
        <v>6155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>
        <v>-310</v>
      </c>
      <c r="D15" s="47">
        <v>-1596</v>
      </c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-429</v>
      </c>
      <c r="D16" s="47">
        <v>-2067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30463</v>
      </c>
      <c r="D19" s="49">
        <f>SUM(D9:D15)+D16</f>
        <v>20320</v>
      </c>
      <c r="E19" s="304" t="s">
        <v>317</v>
      </c>
      <c r="F19" s="548" t="s">
        <v>318</v>
      </c>
      <c r="G19" s="546">
        <v>1340</v>
      </c>
      <c r="H19" s="546">
        <v>1447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/>
      <c r="H20" s="546"/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/>
      <c r="H21" s="546"/>
    </row>
    <row r="22" spans="1:8" ht="24">
      <c r="A22" s="304" t="s">
        <v>324</v>
      </c>
      <c r="B22" s="305" t="s">
        <v>325</v>
      </c>
      <c r="C22" s="46">
        <v>2122</v>
      </c>
      <c r="D22" s="46">
        <v>2150</v>
      </c>
      <c r="E22" s="304" t="s">
        <v>326</v>
      </c>
      <c r="F22" s="548" t="s">
        <v>327</v>
      </c>
      <c r="G22" s="546">
        <v>694</v>
      </c>
      <c r="H22" s="546">
        <v>242</v>
      </c>
    </row>
    <row r="23" spans="1:8" ht="24">
      <c r="A23" s="298" t="s">
        <v>328</v>
      </c>
      <c r="B23" s="305" t="s">
        <v>329</v>
      </c>
      <c r="C23" s="46">
        <v>52</v>
      </c>
      <c r="D23" s="46">
        <v>191</v>
      </c>
      <c r="E23" s="298" t="s">
        <v>330</v>
      </c>
      <c r="F23" s="548" t="s">
        <v>331</v>
      </c>
      <c r="G23" s="546">
        <v>87</v>
      </c>
      <c r="H23" s="546"/>
    </row>
    <row r="24" spans="1:18" ht="12">
      <c r="A24" s="298" t="s">
        <v>332</v>
      </c>
      <c r="B24" s="305" t="s">
        <v>333</v>
      </c>
      <c r="C24" s="46"/>
      <c r="D24" s="46">
        <v>230</v>
      </c>
      <c r="E24" s="301" t="s">
        <v>103</v>
      </c>
      <c r="F24" s="550" t="s">
        <v>334</v>
      </c>
      <c r="G24" s="544">
        <f>SUM(G19:G23)</f>
        <v>2121</v>
      </c>
      <c r="H24" s="544">
        <f>SUM(H19:H23)</f>
        <v>1689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270</v>
      </c>
      <c r="D25" s="46">
        <v>249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2444</v>
      </c>
      <c r="D26" s="49">
        <f>SUM(D22:D25)</f>
        <v>2820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32907</v>
      </c>
      <c r="D28" s="50">
        <f>D26+D19</f>
        <v>23140</v>
      </c>
      <c r="E28" s="127" t="s">
        <v>339</v>
      </c>
      <c r="F28" s="550" t="s">
        <v>340</v>
      </c>
      <c r="G28" s="544">
        <f>G13+G15+G24</f>
        <v>36018</v>
      </c>
      <c r="H28" s="544">
        <f>H13+H15+H24</f>
        <v>26908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3111</v>
      </c>
      <c r="D30" s="50">
        <f>IF((H28-D28)&gt;0,H28-D28,0)</f>
        <v>3768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>
        <v>58</v>
      </c>
      <c r="H31" s="546">
        <v>31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32907</v>
      </c>
      <c r="D33" s="49">
        <f>D28+D31+D32</f>
        <v>23140</v>
      </c>
      <c r="E33" s="127" t="s">
        <v>353</v>
      </c>
      <c r="F33" s="550" t="s">
        <v>354</v>
      </c>
      <c r="G33" s="53">
        <f>G32+G31+G28</f>
        <v>36076</v>
      </c>
      <c r="H33" s="53">
        <f>H32+H31+H28</f>
        <v>26939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3169</v>
      </c>
      <c r="D34" s="50">
        <f>IF((H33-D33)&gt;0,H33-D33,0)</f>
        <v>3799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394</v>
      </c>
      <c r="D35" s="49">
        <f>D36+D37+D38</f>
        <v>613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394</v>
      </c>
      <c r="D36" s="46">
        <v>613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/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2775</v>
      </c>
      <c r="D39" s="457">
        <f>+IF((H33-D33-D35)&gt;0,H33-D33-D35,0)</f>
        <v>3186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430">
        <v>1306</v>
      </c>
      <c r="D40" s="51">
        <v>2130</v>
      </c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1469</v>
      </c>
      <c r="D41" s="52">
        <f>IF(H39=0,IF(D39-D40&gt;0,D39-D40+H40,0),IF(H39-H40&lt;0,H40-H39+D39,0))</f>
        <v>1056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36076</v>
      </c>
      <c r="D42" s="53">
        <f>D33+D35+D39</f>
        <v>26939</v>
      </c>
      <c r="E42" s="128" t="s">
        <v>380</v>
      </c>
      <c r="F42" s="129" t="s">
        <v>381</v>
      </c>
      <c r="G42" s="53">
        <f>G39+G33</f>
        <v>36076</v>
      </c>
      <c r="H42" s="53">
        <f>H39+H33</f>
        <v>26939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4" t="s">
        <v>862</v>
      </c>
      <c r="B45" s="594"/>
      <c r="C45" s="594"/>
      <c r="D45" s="594"/>
      <c r="E45" s="594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>
        <v>42150</v>
      </c>
      <c r="C48" s="427" t="s">
        <v>382</v>
      </c>
      <c r="D48" s="589"/>
      <c r="E48" s="589"/>
      <c r="F48" s="589"/>
      <c r="G48" s="589"/>
      <c r="H48" s="589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 t="s">
        <v>875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0"/>
      <c r="E50" s="590"/>
      <c r="F50" s="590"/>
      <c r="G50" s="590"/>
      <c r="H50" s="590"/>
    </row>
    <row r="51" spans="1:8" ht="12">
      <c r="A51" s="560"/>
      <c r="B51" s="556"/>
      <c r="C51" s="425"/>
      <c r="D51" s="425" t="s">
        <v>869</v>
      </c>
      <c r="E51" s="556"/>
      <c r="F51" s="556"/>
      <c r="G51" s="559"/>
      <c r="H51" s="559"/>
    </row>
    <row r="52" spans="1:8" ht="12">
      <c r="A52" s="560"/>
      <c r="B52" s="556"/>
      <c r="C52" s="428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консолидиран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31.03.2015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40227</v>
      </c>
      <c r="D10" s="54">
        <v>128874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-23409</v>
      </c>
      <c r="D11" s="54">
        <v>-101999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-4584</v>
      </c>
      <c r="D13" s="54">
        <v>-18577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-989</v>
      </c>
      <c r="D14" s="54">
        <v>-219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-671</v>
      </c>
      <c r="D15" s="54">
        <v>-1764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-978</v>
      </c>
      <c r="D19" s="54">
        <v>-4151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9596</v>
      </c>
      <c r="D20" s="55">
        <f>SUM(D10:D19)</f>
        <v>2151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-4394</v>
      </c>
      <c r="D22" s="54">
        <v>-14831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87</v>
      </c>
      <c r="D23" s="54">
        <v>2145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-1843</v>
      </c>
      <c r="D24" s="54">
        <v>-785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4282</v>
      </c>
      <c r="D25" s="54">
        <v>2431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216</v>
      </c>
      <c r="D26" s="54">
        <v>1999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3806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347</v>
      </c>
      <c r="D31" s="54">
        <v>-2312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-1305</v>
      </c>
      <c r="D32" s="55">
        <f>SUM(D22:D31)</f>
        <v>-7547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1011</v>
      </c>
      <c r="D36" s="54">
        <v>501190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-8944</v>
      </c>
      <c r="D37" s="54">
        <v>-486466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-798</v>
      </c>
      <c r="D38" s="54">
        <v>-3215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-1372</v>
      </c>
      <c r="D39" s="54">
        <v>-10152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-2727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-116</v>
      </c>
      <c r="D41" s="54">
        <v>13834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-10219</v>
      </c>
      <c r="D42" s="55">
        <f>SUM(D34:D41)</f>
        <v>12464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-1928</v>
      </c>
      <c r="D43" s="55">
        <f>D42+D32+D20</f>
        <v>7068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13909</v>
      </c>
      <c r="D44" s="132">
        <v>6841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11981</v>
      </c>
      <c r="D45" s="55">
        <f>D44+D43</f>
        <v>13909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9847</v>
      </c>
      <c r="D46" s="56">
        <v>11775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2134</v>
      </c>
      <c r="D47" s="56">
        <v>2134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6" t="s">
        <v>880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5"/>
      <c r="D50" s="595"/>
      <c r="G50" s="133"/>
      <c r="H50" s="133"/>
    </row>
    <row r="51" spans="1:8" ht="12">
      <c r="A51" s="318"/>
      <c r="B51" s="318" t="s">
        <v>875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5"/>
      <c r="D52" s="595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8" sqref="B38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9" t="str">
        <f>'справка №1-БАЛАНС'!E3</f>
        <v>"ЗЪРНЕНИ ХРАНИ БЪЛГАРИЯ " АД</v>
      </c>
      <c r="C3" s="599"/>
      <c r="D3" s="599"/>
      <c r="E3" s="599"/>
      <c r="F3" s="599"/>
      <c r="G3" s="599"/>
      <c r="H3" s="599"/>
      <c r="I3" s="599"/>
      <c r="J3" s="473"/>
      <c r="K3" s="601" t="s">
        <v>2</v>
      </c>
      <c r="L3" s="601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599" t="str">
        <f>'справка №1-БАЛАНС'!E4</f>
        <v>Междинен консолидиран финансов отчет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3" t="str">
        <f>'справка №1-БАЛАНС'!E5</f>
        <v>към 31.03.2015 год</v>
      </c>
      <c r="C5" s="603"/>
      <c r="D5" s="603"/>
      <c r="E5" s="60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32828</v>
      </c>
      <c r="I11" s="58">
        <f>'справка №1-БАЛАНС'!H28+'справка №1-БАЛАНС'!H31</f>
        <v>21626</v>
      </c>
      <c r="J11" s="58">
        <f>'справка №1-БАЛАНС'!H29+'справка №1-БАЛАНС'!H32</f>
        <v>0</v>
      </c>
      <c r="K11" s="60"/>
      <c r="L11" s="344">
        <f>SUM(C11:K11)</f>
        <v>266227</v>
      </c>
      <c r="M11" s="58">
        <f>'справка №1-БАЛАНС'!H39</f>
        <v>69175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32828</v>
      </c>
      <c r="I15" s="61">
        <f t="shared" si="2"/>
        <v>21626</v>
      </c>
      <c r="J15" s="61">
        <f t="shared" si="2"/>
        <v>0</v>
      </c>
      <c r="K15" s="61">
        <f t="shared" si="2"/>
        <v>0</v>
      </c>
      <c r="L15" s="344">
        <f t="shared" si="1"/>
        <v>266227</v>
      </c>
      <c r="M15" s="61">
        <f t="shared" si="2"/>
        <v>69175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1469</v>
      </c>
      <c r="J16" s="345">
        <f>+'справка №1-БАЛАНС'!G32</f>
        <v>0</v>
      </c>
      <c r="K16" s="60"/>
      <c r="L16" s="344">
        <f t="shared" si="1"/>
        <v>1469</v>
      </c>
      <c r="M16" s="60">
        <v>1306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2</v>
      </c>
      <c r="J28" s="60"/>
      <c r="K28" s="60"/>
      <c r="L28" s="344">
        <f t="shared" si="1"/>
        <v>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32828</v>
      </c>
      <c r="I29" s="59">
        <f t="shared" si="6"/>
        <v>23097</v>
      </c>
      <c r="J29" s="59">
        <f t="shared" si="6"/>
        <v>0</v>
      </c>
      <c r="K29" s="59">
        <f t="shared" si="6"/>
        <v>0</v>
      </c>
      <c r="L29" s="344">
        <f t="shared" si="1"/>
        <v>267698</v>
      </c>
      <c r="M29" s="59">
        <f t="shared" si="6"/>
        <v>70481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32828</v>
      </c>
      <c r="I32" s="59">
        <f t="shared" si="7"/>
        <v>23097</v>
      </c>
      <c r="J32" s="59">
        <f t="shared" si="7"/>
        <v>0</v>
      </c>
      <c r="K32" s="59">
        <f t="shared" si="7"/>
        <v>0</v>
      </c>
      <c r="L32" s="344">
        <f t="shared" si="1"/>
        <v>267698</v>
      </c>
      <c r="M32" s="59">
        <f>M29+M30+M31</f>
        <v>70481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863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7" t="s">
        <v>881</v>
      </c>
      <c r="B38" s="19"/>
      <c r="C38" s="15"/>
      <c r="D38" s="597" t="s">
        <v>522</v>
      </c>
      <c r="E38" s="597"/>
      <c r="F38" s="597" t="s">
        <v>875</v>
      </c>
      <c r="G38" s="597"/>
      <c r="H38" s="597"/>
      <c r="I38" s="597"/>
      <c r="J38" s="15" t="s">
        <v>858</v>
      </c>
      <c r="K38" s="15"/>
      <c r="L38" s="534"/>
      <c r="M38" s="534"/>
      <c r="N38" s="11"/>
    </row>
    <row r="39" spans="1:13" ht="12">
      <c r="A39" s="532" t="s">
        <v>159</v>
      </c>
      <c r="B39" s="533"/>
      <c r="C39" s="534"/>
      <c r="D39" s="534"/>
      <c r="E39" s="534"/>
      <c r="F39" s="534"/>
      <c r="G39" s="534"/>
      <c r="H39" s="534"/>
      <c r="I39" s="534"/>
      <c r="J39" s="534"/>
      <c r="K39" s="598" t="s">
        <v>873</v>
      </c>
      <c r="L39" s="597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 t="s">
        <v>874</v>
      </c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K39:L39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0" zoomScaleNormal="110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384</v>
      </c>
      <c r="B2" s="615"/>
      <c r="C2" s="616" t="str">
        <f>'справка №1-БАЛАНС'!E3</f>
        <v>"ЗЪРНЕНИ ХРАНИ БЪЛГАРИЯ " АД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14" t="s">
        <v>5</v>
      </c>
      <c r="B3" s="615"/>
      <c r="C3" s="617" t="str">
        <f>'справка №1-БАЛАНС'!E5</f>
        <v>към 31.03.2015 год</v>
      </c>
      <c r="D3" s="617"/>
      <c r="E3" s="617"/>
      <c r="F3" s="482"/>
      <c r="G3" s="482"/>
      <c r="H3" s="482"/>
      <c r="I3" s="482"/>
      <c r="J3" s="482"/>
      <c r="K3" s="482"/>
      <c r="L3" s="482"/>
      <c r="M3" s="618" t="s">
        <v>4</v>
      </c>
      <c r="N3" s="618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9915</v>
      </c>
      <c r="E9" s="189"/>
      <c r="F9" s="189"/>
      <c r="G9" s="74">
        <f>D9+E9-F9</f>
        <v>9915</v>
      </c>
      <c r="H9" s="65"/>
      <c r="I9" s="65"/>
      <c r="J9" s="74">
        <f>G9+H9-I9</f>
        <v>9915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9915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18260</v>
      </c>
      <c r="E10" s="189"/>
      <c r="F10" s="189"/>
      <c r="G10" s="74">
        <f aca="true" t="shared" si="2" ref="G10:G39">D10+E10-F10</f>
        <v>18260</v>
      </c>
      <c r="H10" s="65"/>
      <c r="I10" s="65"/>
      <c r="J10" s="74">
        <f aca="true" t="shared" si="3" ref="J10:J39">G10+H10-I10</f>
        <v>18260</v>
      </c>
      <c r="K10" s="65">
        <v>2018</v>
      </c>
      <c r="L10" s="65">
        <v>108</v>
      </c>
      <c r="M10" s="65"/>
      <c r="N10" s="74">
        <f aca="true" t="shared" si="4" ref="N10:N39">K10+L10-M10</f>
        <v>2126</v>
      </c>
      <c r="O10" s="65"/>
      <c r="P10" s="65"/>
      <c r="Q10" s="74">
        <f t="shared" si="0"/>
        <v>2126</v>
      </c>
      <c r="R10" s="74">
        <f t="shared" si="1"/>
        <v>16134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99241</v>
      </c>
      <c r="E11" s="189">
        <v>726</v>
      </c>
      <c r="F11" s="189"/>
      <c r="G11" s="74">
        <f t="shared" si="2"/>
        <v>99967</v>
      </c>
      <c r="H11" s="65"/>
      <c r="I11" s="65"/>
      <c r="J11" s="74">
        <f t="shared" si="3"/>
        <v>99967</v>
      </c>
      <c r="K11" s="65">
        <v>18330</v>
      </c>
      <c r="L11" s="65">
        <v>1516</v>
      </c>
      <c r="M11" s="65"/>
      <c r="N11" s="74">
        <f t="shared" si="4"/>
        <v>19846</v>
      </c>
      <c r="O11" s="65"/>
      <c r="P11" s="65"/>
      <c r="Q11" s="74">
        <f t="shared" si="0"/>
        <v>19846</v>
      </c>
      <c r="R11" s="74">
        <f t="shared" si="1"/>
        <v>80121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2286</v>
      </c>
      <c r="E13" s="189">
        <v>16</v>
      </c>
      <c r="F13" s="189"/>
      <c r="G13" s="74">
        <f t="shared" si="2"/>
        <v>2302</v>
      </c>
      <c r="H13" s="65"/>
      <c r="I13" s="65"/>
      <c r="J13" s="74">
        <f t="shared" si="3"/>
        <v>2302</v>
      </c>
      <c r="K13" s="65">
        <v>1075</v>
      </c>
      <c r="L13" s="65">
        <v>78</v>
      </c>
      <c r="M13" s="65"/>
      <c r="N13" s="74">
        <f t="shared" si="4"/>
        <v>1153</v>
      </c>
      <c r="O13" s="65"/>
      <c r="P13" s="65"/>
      <c r="Q13" s="74">
        <f t="shared" si="0"/>
        <v>1153</v>
      </c>
      <c r="R13" s="74">
        <f t="shared" si="1"/>
        <v>1149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13532</v>
      </c>
      <c r="E14" s="189">
        <v>4</v>
      </c>
      <c r="F14" s="189"/>
      <c r="G14" s="74">
        <f t="shared" si="2"/>
        <v>13536</v>
      </c>
      <c r="H14" s="65"/>
      <c r="I14" s="65"/>
      <c r="J14" s="74">
        <f t="shared" si="3"/>
        <v>13536</v>
      </c>
      <c r="K14" s="65">
        <v>2017</v>
      </c>
      <c r="L14" s="65">
        <v>506</v>
      </c>
      <c r="M14" s="65"/>
      <c r="N14" s="74">
        <f t="shared" si="4"/>
        <v>2523</v>
      </c>
      <c r="O14" s="65"/>
      <c r="P14" s="65"/>
      <c r="Q14" s="74">
        <f t="shared" si="0"/>
        <v>2523</v>
      </c>
      <c r="R14" s="74">
        <f t="shared" si="1"/>
        <v>11013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36937</v>
      </c>
      <c r="E15" s="454">
        <v>5620</v>
      </c>
      <c r="F15" s="454">
        <v>572</v>
      </c>
      <c r="G15" s="74">
        <f t="shared" si="2"/>
        <v>41985</v>
      </c>
      <c r="H15" s="455"/>
      <c r="I15" s="455"/>
      <c r="J15" s="74">
        <f t="shared" si="3"/>
        <v>41985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41985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2303</v>
      </c>
      <c r="E16" s="189"/>
      <c r="F16" s="189">
        <v>1795</v>
      </c>
      <c r="G16" s="74">
        <f t="shared" si="2"/>
        <v>508</v>
      </c>
      <c r="H16" s="65"/>
      <c r="I16" s="65"/>
      <c r="J16" s="74">
        <f t="shared" si="3"/>
        <v>508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508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182474</v>
      </c>
      <c r="E17" s="194">
        <f>SUM(E9:E16)</f>
        <v>6366</v>
      </c>
      <c r="F17" s="194">
        <f>SUM(F9:F16)</f>
        <v>2367</v>
      </c>
      <c r="G17" s="74">
        <f t="shared" si="2"/>
        <v>186473</v>
      </c>
      <c r="H17" s="75">
        <f>SUM(H9:H16)</f>
        <v>0</v>
      </c>
      <c r="I17" s="75">
        <f>SUM(I9:I16)</f>
        <v>0</v>
      </c>
      <c r="J17" s="74">
        <f t="shared" si="3"/>
        <v>186473</v>
      </c>
      <c r="K17" s="75">
        <f>SUM(K9:K16)</f>
        <v>23440</v>
      </c>
      <c r="L17" s="75">
        <f>SUM(L9:L16)</f>
        <v>2208</v>
      </c>
      <c r="M17" s="75">
        <f>SUM(M9:M16)</f>
        <v>0</v>
      </c>
      <c r="N17" s="74">
        <f t="shared" si="4"/>
        <v>25648</v>
      </c>
      <c r="O17" s="75">
        <f>SUM(O9:O16)</f>
        <v>0</v>
      </c>
      <c r="P17" s="75">
        <f>SUM(P9:P16)</f>
        <v>0</v>
      </c>
      <c r="Q17" s="74">
        <f t="shared" si="5"/>
        <v>25648</v>
      </c>
      <c r="R17" s="74">
        <f t="shared" si="6"/>
        <v>160825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117172</v>
      </c>
      <c r="E18" s="187"/>
      <c r="F18" s="187">
        <v>20</v>
      </c>
      <c r="G18" s="74">
        <f t="shared" si="2"/>
        <v>117152</v>
      </c>
      <c r="H18" s="63"/>
      <c r="I18" s="63"/>
      <c r="J18" s="74">
        <f t="shared" si="3"/>
        <v>117152</v>
      </c>
      <c r="K18" s="63">
        <v>1414</v>
      </c>
      <c r="L18" s="63"/>
      <c r="M18" s="63"/>
      <c r="N18" s="74">
        <f t="shared" si="4"/>
        <v>1414</v>
      </c>
      <c r="O18" s="63"/>
      <c r="P18" s="63"/>
      <c r="Q18" s="74">
        <f t="shared" si="5"/>
        <v>1414</v>
      </c>
      <c r="R18" s="74">
        <f t="shared" si="6"/>
        <v>115738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370</v>
      </c>
      <c r="E21" s="189"/>
      <c r="F21" s="189"/>
      <c r="G21" s="74">
        <f t="shared" si="2"/>
        <v>370</v>
      </c>
      <c r="H21" s="65"/>
      <c r="I21" s="65"/>
      <c r="J21" s="74">
        <f t="shared" si="3"/>
        <v>370</v>
      </c>
      <c r="K21" s="65">
        <v>113</v>
      </c>
      <c r="L21" s="65"/>
      <c r="M21" s="65"/>
      <c r="N21" s="74">
        <f t="shared" si="4"/>
        <v>113</v>
      </c>
      <c r="O21" s="65"/>
      <c r="P21" s="65"/>
      <c r="Q21" s="74">
        <f t="shared" si="5"/>
        <v>113</v>
      </c>
      <c r="R21" s="74">
        <f t="shared" si="6"/>
        <v>257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465</v>
      </c>
      <c r="E22" s="189"/>
      <c r="F22" s="189">
        <v>1</v>
      </c>
      <c r="G22" s="74">
        <f t="shared" si="2"/>
        <v>464</v>
      </c>
      <c r="H22" s="65"/>
      <c r="I22" s="65"/>
      <c r="J22" s="74">
        <f t="shared" si="3"/>
        <v>464</v>
      </c>
      <c r="K22" s="65">
        <v>155</v>
      </c>
      <c r="L22" s="65">
        <v>25</v>
      </c>
      <c r="M22" s="65"/>
      <c r="N22" s="74">
        <f t="shared" si="4"/>
        <v>180</v>
      </c>
      <c r="O22" s="65"/>
      <c r="P22" s="65"/>
      <c r="Q22" s="74">
        <f t="shared" si="5"/>
        <v>180</v>
      </c>
      <c r="R22" s="74">
        <f t="shared" si="6"/>
        <v>284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15468</v>
      </c>
      <c r="E24" s="189">
        <v>1158</v>
      </c>
      <c r="F24" s="189"/>
      <c r="G24" s="74">
        <f t="shared" si="2"/>
        <v>16626</v>
      </c>
      <c r="H24" s="65"/>
      <c r="I24" s="65"/>
      <c r="J24" s="74">
        <f t="shared" si="3"/>
        <v>16626</v>
      </c>
      <c r="K24" s="65">
        <v>793</v>
      </c>
      <c r="L24" s="65">
        <v>30</v>
      </c>
      <c r="M24" s="65"/>
      <c r="N24" s="74">
        <f t="shared" si="4"/>
        <v>823</v>
      </c>
      <c r="O24" s="65"/>
      <c r="P24" s="65"/>
      <c r="Q24" s="74">
        <f t="shared" si="5"/>
        <v>823</v>
      </c>
      <c r="R24" s="74">
        <f t="shared" si="6"/>
        <v>15803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16303</v>
      </c>
      <c r="E25" s="190">
        <f aca="true" t="shared" si="7" ref="E25:P25">SUM(E21:E24)</f>
        <v>1158</v>
      </c>
      <c r="F25" s="190">
        <f t="shared" si="7"/>
        <v>1</v>
      </c>
      <c r="G25" s="67">
        <f t="shared" si="2"/>
        <v>17460</v>
      </c>
      <c r="H25" s="66">
        <f t="shared" si="7"/>
        <v>0</v>
      </c>
      <c r="I25" s="66">
        <f t="shared" si="7"/>
        <v>0</v>
      </c>
      <c r="J25" s="67">
        <f t="shared" si="3"/>
        <v>17460</v>
      </c>
      <c r="K25" s="66">
        <f t="shared" si="7"/>
        <v>1061</v>
      </c>
      <c r="L25" s="66">
        <f t="shared" si="7"/>
        <v>55</v>
      </c>
      <c r="M25" s="66">
        <f t="shared" si="7"/>
        <v>0</v>
      </c>
      <c r="N25" s="67">
        <f t="shared" si="4"/>
        <v>1116</v>
      </c>
      <c r="O25" s="66">
        <f t="shared" si="7"/>
        <v>0</v>
      </c>
      <c r="P25" s="66">
        <f t="shared" si="7"/>
        <v>0</v>
      </c>
      <c r="Q25" s="67">
        <f t="shared" si="5"/>
        <v>1116</v>
      </c>
      <c r="R25" s="67">
        <f t="shared" si="6"/>
        <v>16344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13971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13971</v>
      </c>
      <c r="H27" s="70">
        <f t="shared" si="8"/>
        <v>58</v>
      </c>
      <c r="I27" s="70">
        <f t="shared" si="8"/>
        <v>0</v>
      </c>
      <c r="J27" s="71">
        <f t="shared" si="3"/>
        <v>14029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14029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9006</v>
      </c>
      <c r="E29" s="189"/>
      <c r="F29" s="189"/>
      <c r="G29" s="74">
        <f t="shared" si="2"/>
        <v>9006</v>
      </c>
      <c r="H29" s="72"/>
      <c r="I29" s="72"/>
      <c r="J29" s="74">
        <f t="shared" si="3"/>
        <v>9006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9006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4965</v>
      </c>
      <c r="E30" s="189"/>
      <c r="F30" s="189"/>
      <c r="G30" s="74">
        <f t="shared" si="2"/>
        <v>4965</v>
      </c>
      <c r="H30" s="72">
        <v>58</v>
      </c>
      <c r="I30" s="72"/>
      <c r="J30" s="74">
        <f t="shared" si="3"/>
        <v>5023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5023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13971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13971</v>
      </c>
      <c r="H38" s="75">
        <f t="shared" si="12"/>
        <v>58</v>
      </c>
      <c r="I38" s="75">
        <f t="shared" si="12"/>
        <v>0</v>
      </c>
      <c r="J38" s="74">
        <f t="shared" si="3"/>
        <v>14029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14029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32692</v>
      </c>
      <c r="E39" s="568"/>
      <c r="F39" s="568"/>
      <c r="G39" s="74">
        <f t="shared" si="2"/>
        <v>32692</v>
      </c>
      <c r="H39" s="568"/>
      <c r="I39" s="568"/>
      <c r="J39" s="74">
        <f t="shared" si="3"/>
        <v>32692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32692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362612</v>
      </c>
      <c r="E40" s="437">
        <f>E17+E18+E19+E25+E38+E39</f>
        <v>7524</v>
      </c>
      <c r="F40" s="437">
        <f aca="true" t="shared" si="13" ref="F40:R40">F17+F18+F19+F25+F38+F39</f>
        <v>2388</v>
      </c>
      <c r="G40" s="437">
        <f t="shared" si="13"/>
        <v>367748</v>
      </c>
      <c r="H40" s="437">
        <f t="shared" si="13"/>
        <v>58</v>
      </c>
      <c r="I40" s="437">
        <f t="shared" si="13"/>
        <v>0</v>
      </c>
      <c r="J40" s="437">
        <f t="shared" si="13"/>
        <v>367806</v>
      </c>
      <c r="K40" s="437">
        <f t="shared" si="13"/>
        <v>25915</v>
      </c>
      <c r="L40" s="437">
        <f t="shared" si="13"/>
        <v>2263</v>
      </c>
      <c r="M40" s="437">
        <f t="shared" si="13"/>
        <v>0</v>
      </c>
      <c r="N40" s="437">
        <f t="shared" si="13"/>
        <v>28178</v>
      </c>
      <c r="O40" s="437">
        <f t="shared" si="13"/>
        <v>0</v>
      </c>
      <c r="P40" s="437">
        <f t="shared" si="13"/>
        <v>0</v>
      </c>
      <c r="Q40" s="437">
        <f t="shared" si="13"/>
        <v>28178</v>
      </c>
      <c r="R40" s="437">
        <f t="shared" si="13"/>
        <v>339628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8" t="s">
        <v>882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9"/>
      <c r="L44" s="619"/>
      <c r="M44" s="619"/>
      <c r="N44" s="619"/>
      <c r="O44" s="612" t="s">
        <v>782</v>
      </c>
      <c r="P44" s="613"/>
      <c r="Q44" s="613"/>
      <c r="R44" s="61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875</v>
      </c>
      <c r="K45" s="349"/>
      <c r="L45" s="349"/>
      <c r="M45" s="349"/>
      <c r="N45" s="349"/>
      <c r="O45" s="349"/>
      <c r="P45" s="597" t="s">
        <v>869</v>
      </c>
      <c r="Q45" s="597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K44:N44"/>
    <mergeCell ref="Q5:Q6"/>
    <mergeCell ref="R5:R6"/>
    <mergeCell ref="J5:J6"/>
    <mergeCell ref="A5:B6"/>
    <mergeCell ref="C5:C6"/>
    <mergeCell ref="P45:Q45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7" t="str">
        <f>'справка №1-БАЛАНС'!E3</f>
        <v>"ЗЪРНЕНИ ХРАНИ БЪЛГАРИЯ " АД</v>
      </c>
      <c r="C3" s="628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4" t="str">
        <f>'справка №1-БАЛАНС'!E5</f>
        <v>към 31.03.2015 год</v>
      </c>
      <c r="C4" s="625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2014</v>
      </c>
      <c r="D21" s="108"/>
      <c r="E21" s="120">
        <f t="shared" si="0"/>
        <v>2014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34850</v>
      </c>
      <c r="D24" s="119">
        <f>SUM(D25:D27)</f>
        <v>34850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34850</v>
      </c>
      <c r="D27" s="108">
        <v>34850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19506</v>
      </c>
      <c r="D28" s="108">
        <v>19506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131079</v>
      </c>
      <c r="D29" s="108">
        <v>131079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65195</v>
      </c>
      <c r="D30" s="108">
        <v>65195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1744</v>
      </c>
      <c r="D31" s="108">
        <v>1744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261</v>
      </c>
      <c r="D33" s="105">
        <f>SUM(D34:D37)</f>
        <v>261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4</v>
      </c>
      <c r="D34" s="108">
        <v>4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257</v>
      </c>
      <c r="D37" s="108">
        <v>257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5067</v>
      </c>
      <c r="D38" s="105">
        <f>SUM(D39:D42)</f>
        <v>5067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5067</v>
      </c>
      <c r="D42" s="108">
        <v>5067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257702</v>
      </c>
      <c r="D43" s="104">
        <f>D24+D28+D29+D31+D30+D32+D33+D38</f>
        <v>257702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259716</v>
      </c>
      <c r="D44" s="103">
        <f>D43+D21+D19+D9</f>
        <v>257702</v>
      </c>
      <c r="E44" s="118">
        <f>E43+E21+E19+E9</f>
        <v>2014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5289</v>
      </c>
      <c r="D52" s="103">
        <f>SUM(D53:D55)</f>
        <v>0</v>
      </c>
      <c r="E52" s="119">
        <f>C52-D52</f>
        <v>5289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5289</v>
      </c>
      <c r="D55" s="108"/>
      <c r="E55" s="119">
        <f t="shared" si="1"/>
        <v>5289</v>
      </c>
      <c r="F55" s="108"/>
    </row>
    <row r="56" spans="1:16" ht="24">
      <c r="A56" s="396" t="s">
        <v>695</v>
      </c>
      <c r="B56" s="397" t="s">
        <v>696</v>
      </c>
      <c r="C56" s="103">
        <f>C57+C59</f>
        <v>46930</v>
      </c>
      <c r="D56" s="103">
        <f>D57+D59</f>
        <v>0</v>
      </c>
      <c r="E56" s="119">
        <f t="shared" si="1"/>
        <v>46930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46930</v>
      </c>
      <c r="D57" s="108"/>
      <c r="E57" s="119">
        <f t="shared" si="1"/>
        <v>46930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568</v>
      </c>
      <c r="D62" s="108"/>
      <c r="E62" s="119">
        <f t="shared" si="1"/>
        <v>568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11189</v>
      </c>
      <c r="D64" s="108"/>
      <c r="E64" s="119">
        <f t="shared" si="1"/>
        <v>11189</v>
      </c>
      <c r="F64" s="110"/>
    </row>
    <row r="65" spans="1:6" ht="12">
      <c r="A65" s="396" t="s">
        <v>710</v>
      </c>
      <c r="B65" s="397" t="s">
        <v>711</v>
      </c>
      <c r="C65" s="109">
        <v>5395</v>
      </c>
      <c r="D65" s="109"/>
      <c r="E65" s="119">
        <f t="shared" si="1"/>
        <v>5395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63976</v>
      </c>
      <c r="D66" s="103">
        <f>D52+D56+D61+D62+D63+D64</f>
        <v>0</v>
      </c>
      <c r="E66" s="119">
        <f t="shared" si="1"/>
        <v>63976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17648</v>
      </c>
      <c r="D68" s="108"/>
      <c r="E68" s="119">
        <f t="shared" si="1"/>
        <v>17648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159761</v>
      </c>
      <c r="D71" s="105">
        <f>SUM(D72:D74)</f>
        <v>159761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159761</v>
      </c>
      <c r="D74" s="108">
        <v>159761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22590</v>
      </c>
      <c r="D75" s="103">
        <f>D76+D78</f>
        <v>22590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22590</v>
      </c>
      <c r="D76" s="108">
        <v>22590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30003</v>
      </c>
      <c r="D85" s="104">
        <f>SUM(D86:D90)+D94</f>
        <v>30003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9294</v>
      </c>
      <c r="D86" s="108">
        <v>9294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14204</v>
      </c>
      <c r="D87" s="108">
        <v>14204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2108</v>
      </c>
      <c r="D89" s="108">
        <v>2108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4127</v>
      </c>
      <c r="D90" s="103">
        <f>SUM(D91:D93)</f>
        <v>4127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1596</v>
      </c>
      <c r="D91" s="108">
        <v>1596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2531</v>
      </c>
      <c r="D93" s="108">
        <v>2531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270</v>
      </c>
      <c r="D94" s="108">
        <v>270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47288</v>
      </c>
      <c r="D95" s="108">
        <v>47288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259642</v>
      </c>
      <c r="D96" s="104">
        <f>D85+D80+D75+D71+D95</f>
        <v>259642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341266</v>
      </c>
      <c r="D97" s="104">
        <f>D96+D68+D66</f>
        <v>259642</v>
      </c>
      <c r="E97" s="104">
        <f>E96+E68+E66</f>
        <v>81624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 t="s">
        <v>883</v>
      </c>
      <c r="B109" s="621"/>
      <c r="C109" s="621" t="s">
        <v>876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865</v>
      </c>
      <c r="D111" s="620"/>
      <c r="E111" s="620"/>
      <c r="F111" s="620"/>
    </row>
    <row r="112" spans="1:6" ht="12">
      <c r="A112" s="349"/>
      <c r="B112" s="388"/>
      <c r="C112" s="597" t="s">
        <v>869</v>
      </c>
      <c r="D112" s="597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9" t="str">
        <f>'справка №1-БАЛАНС'!E3</f>
        <v>"ЗЪРНЕНИ ХРАНИ БЪЛГАРИЯ " АД</v>
      </c>
      <c r="C4" s="629"/>
      <c r="D4" s="629"/>
      <c r="E4" s="629"/>
      <c r="F4" s="629"/>
      <c r="G4" s="635" t="s">
        <v>2</v>
      </c>
      <c r="H4" s="635"/>
      <c r="I4" s="497">
        <f>'справка №1-БАЛАНС'!H3</f>
        <v>175410085</v>
      </c>
    </row>
    <row r="5" spans="1:9" ht="15">
      <c r="A5" s="498" t="s">
        <v>5</v>
      </c>
      <c r="B5" s="630" t="str">
        <f>'справка №1-БАЛАНС'!E5</f>
        <v>към 31.03.2015 год</v>
      </c>
      <c r="C5" s="630"/>
      <c r="D5" s="630"/>
      <c r="E5" s="630"/>
      <c r="F5" s="630"/>
      <c r="G5" s="633" t="s">
        <v>4</v>
      </c>
      <c r="H5" s="63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>
        <v>16157</v>
      </c>
      <c r="G12" s="98"/>
      <c r="H12" s="98"/>
      <c r="I12" s="434">
        <f>F12+G12-H12</f>
        <v>16157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16157</v>
      </c>
      <c r="G17" s="85">
        <f t="shared" si="1"/>
        <v>0</v>
      </c>
      <c r="H17" s="85">
        <f t="shared" si="1"/>
        <v>0</v>
      </c>
      <c r="I17" s="434">
        <f t="shared" si="0"/>
        <v>16157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9" t="s">
        <v>883</v>
      </c>
      <c r="B30" s="632" t="s">
        <v>159</v>
      </c>
      <c r="C30" s="632"/>
      <c r="D30" s="456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7" customFormat="1" ht="12">
      <c r="A31" s="349"/>
      <c r="B31" s="388"/>
      <c r="C31" s="349"/>
      <c r="D31" s="519"/>
      <c r="E31" s="519" t="s">
        <v>875</v>
      </c>
      <c r="F31" s="519"/>
      <c r="G31" s="519"/>
      <c r="H31" s="519" t="s">
        <v>869</v>
      </c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B151" sqref="B151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"ЗЪРНЕНИ ХРАНИ БЪЛГАРИЯ " АД</v>
      </c>
      <c r="C5" s="636"/>
      <c r="D5" s="636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7" t="str">
        <f>'справка №1-БАЛАНС'!E5</f>
        <v>към 31.03.2015 год</v>
      </c>
      <c r="C6" s="637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0"/>
      <c r="D12" s="440"/>
      <c r="E12" s="440"/>
      <c r="F12" s="442">
        <f>C12-E12</f>
        <v>0</v>
      </c>
    </row>
    <row r="13" spans="1:6" ht="12.75">
      <c r="A13" s="36"/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/>
      <c r="B14" s="37"/>
      <c r="C14" s="440"/>
      <c r="D14" s="440"/>
      <c r="E14" s="440"/>
      <c r="F14" s="442">
        <f t="shared" si="0"/>
        <v>0</v>
      </c>
    </row>
    <row r="15" spans="1:6" ht="12.75">
      <c r="A15" s="36"/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5.75">
      <c r="A46" s="572" t="s">
        <v>867</v>
      </c>
      <c r="B46" s="40"/>
      <c r="C46" s="440">
        <v>3837</v>
      </c>
      <c r="D46" s="440">
        <v>1</v>
      </c>
      <c r="E46" s="440">
        <v>3837</v>
      </c>
      <c r="F46" s="442">
        <f>C46-E46</f>
        <v>0</v>
      </c>
    </row>
    <row r="47" spans="1:6" ht="12.75">
      <c r="A47" s="36" t="s">
        <v>868</v>
      </c>
      <c r="B47" s="40"/>
      <c r="C47" s="440">
        <v>700</v>
      </c>
      <c r="D47" s="440">
        <v>40</v>
      </c>
      <c r="E47" s="440"/>
      <c r="F47" s="442">
        <f aca="true" t="shared" si="2" ref="F47:F60">C47-E47</f>
        <v>700</v>
      </c>
    </row>
    <row r="48" spans="1:6" ht="12.75">
      <c r="A48" s="581" t="s">
        <v>870</v>
      </c>
      <c r="B48" s="40"/>
      <c r="C48" s="440">
        <v>486</v>
      </c>
      <c r="D48" s="440">
        <v>35</v>
      </c>
      <c r="E48" s="440"/>
      <c r="F48" s="442">
        <f t="shared" si="2"/>
        <v>486</v>
      </c>
    </row>
    <row r="49" spans="1:6" ht="12.75">
      <c r="A49" s="36" t="s">
        <v>871</v>
      </c>
      <c r="B49" s="40"/>
      <c r="C49" s="440">
        <v>9006</v>
      </c>
      <c r="D49" s="440">
        <v>50</v>
      </c>
      <c r="E49" s="440"/>
      <c r="F49" s="442">
        <f t="shared" si="2"/>
        <v>9006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14029</v>
      </c>
      <c r="D61" s="429"/>
      <c r="E61" s="429">
        <f>SUM(E46:E60)</f>
        <v>3837</v>
      </c>
      <c r="F61" s="441">
        <f>SUM(F46:F60)</f>
        <v>10192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5.75">
      <c r="A63" s="573"/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841</v>
      </c>
      <c r="B79" s="39" t="s">
        <v>842</v>
      </c>
      <c r="C79" s="429">
        <f>C78+C61+C44+C27</f>
        <v>14029</v>
      </c>
      <c r="D79" s="429"/>
      <c r="E79" s="429">
        <f>E78+E61+E44+E27</f>
        <v>3837</v>
      </c>
      <c r="F79" s="441">
        <f>F78+F61+F44+F27</f>
        <v>10192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80" t="s">
        <v>883</v>
      </c>
      <c r="B151" s="451"/>
      <c r="C151" s="638" t="s">
        <v>850</v>
      </c>
      <c r="D151" s="638"/>
      <c r="E151" s="638"/>
      <c r="F151" s="638"/>
    </row>
    <row r="152" spans="1:6" ht="12.75">
      <c r="A152" s="513"/>
      <c r="B152" s="514"/>
      <c r="C152" s="513"/>
      <c r="D152" s="513" t="s">
        <v>875</v>
      </c>
      <c r="E152" s="513"/>
      <c r="F152" s="513"/>
    </row>
    <row r="153" spans="1:6" ht="12.75">
      <c r="A153" s="513"/>
      <c r="B153" s="514"/>
      <c r="C153" s="638" t="s">
        <v>857</v>
      </c>
      <c r="D153" s="638"/>
      <c r="E153" s="638"/>
      <c r="F153" s="638"/>
    </row>
    <row r="154" spans="3:5" ht="12.75">
      <c r="C154" s="513"/>
      <c r="D154" s="505" t="s">
        <v>869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Snejina</cp:lastModifiedBy>
  <cp:lastPrinted>2015-05-20T13:39:49Z</cp:lastPrinted>
  <dcterms:created xsi:type="dcterms:W3CDTF">2000-06-29T12:02:40Z</dcterms:created>
  <dcterms:modified xsi:type="dcterms:W3CDTF">2015-05-26T12:22:31Z</dcterms:modified>
  <cp:category/>
  <cp:version/>
  <cp:contentType/>
  <cp:contentStatus/>
</cp:coreProperties>
</file>