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5" i="4" s="1"/>
  <c r="E17" i="4"/>
  <c r="E21" i="4"/>
  <c r="L21" i="4" s="1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N22" i="5"/>
  <c r="Q22" i="5" s="1"/>
  <c r="N23" i="5"/>
  <c r="Q23" i="5" s="1"/>
  <c r="N24" i="5"/>
  <c r="Q24" i="5" s="1"/>
  <c r="N16" i="5"/>
  <c r="Q16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D52" i="6"/>
  <c r="D66" i="6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G25" i="5" l="1"/>
  <c r="J25" i="5" s="1"/>
  <c r="L17" i="4"/>
  <c r="G36" i="1"/>
  <c r="L12" i="4"/>
  <c r="E56" i="6"/>
  <c r="R21" i="5"/>
  <c r="C45" i="1"/>
  <c r="C55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M29" i="4" s="1"/>
  <c r="M32" i="4" s="1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G94" i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L11" i="4"/>
  <c r="R25" i="5" l="1"/>
  <c r="L15" i="4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G41" i="2" l="1"/>
  <c r="C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<sst xmlns="http://schemas.openxmlformats.org/spreadsheetml/2006/main" count="1071" uniqueCount="877">
  <si>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</si>
  <si>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</si>
  <si>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</si>
  <si>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</si>
  <si>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</si>
  <si>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</si>
  <si>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</si>
  <si>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</si>
  <si>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</si>
  <si>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</si>
  <si>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</si>
  <si>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</si>
  <si>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</si>
  <si>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</si>
  <si>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</si>
  <si>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</si>
  <si>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</si>
  <si>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</si>
  <si>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</si>
  <si>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</si>
  <si>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</si>
  <si>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</si>
  <si>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</si>
  <si>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</si>
  <si>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</si>
  <si>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</si>
  <si>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</si>
  <si>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</si>
  <si>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</si>
  <si>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</si>
  <si>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</si>
  <si>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</si>
  <si>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</si>
  <si>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</si>
  <si>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</si>
  <si>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</si>
  <si>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</si>
  <si>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</si>
  <si>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</si>
  <si>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</si>
  <si>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</si>
  <si>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</si>
  <si>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</si>
  <si>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</si>
  <si>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</si>
  <si>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</si>
  <si>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</si>
  <si>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</si>
  <si>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</si>
  <si>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</si>
  <si>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</si>
  <si>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</si>
  <si>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</si>
  <si>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</si>
  <si>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</si>
  <si>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</si>
  <si>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</si>
  <si>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</si>
  <si>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</si>
  <si>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</si>
  <si>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</si>
  <si>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</si>
  <si>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</si>
  <si>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</si>
  <si>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</si>
  <si>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</si>
  <si>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</si>
  <si>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</si>
  <si>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</si>
  <si>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</si>
  <si>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</si>
  <si>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</si>
  <si>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</si>
  <si>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</si>
  <si>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</si>
  <si>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</si>
  <si>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</si>
  <si>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</si>
  <si>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</si>
  <si>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</si>
  <si>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</si>
  <si>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</si>
  <si>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</si>
  <si>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</si>
  <si>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</si>
  <si>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</si>
  <si>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</si>
  <si>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</si>
  <si>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</si>
  <si>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</si>
  <si>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</si>
  <si>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</si>
  <si>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</si>
  <si>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</si>
  <si>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</si>
  <si>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</si>
  <si>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</si>
  <si>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</si>
  <si>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</si>
  <si>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</si>
  <si>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</si>
  <si>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</si>
  <si>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</si>
  <si>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</si>
  <si>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</si>
  <si>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</si>
  <si>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</si>
  <si>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</si>
  <si>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</si>
  <si>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</si>
  <si>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</si>
  <si>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</si>
  <si>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</si>
  <si>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</si>
  <si>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</si>
  <si>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</si>
  <si>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</si>
  <si>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</si>
  <si>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</si>
  <si>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</si>
  <si>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</si>
  <si>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</si>
  <si>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</si>
  <si>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</si>
  <si>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</si>
  <si>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</si>
  <si>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</si>
  <si>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</si>
  <si>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</si>
  <si>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</si>
  <si>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</si>
  <si>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</si>
  <si>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</si>
  <si>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</si>
  <si>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</si>
  <si>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</si>
  <si>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</si>
  <si>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</si>
  <si>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</si>
  <si>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</si>
  <si>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</si>
  <si>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</si>
  <si>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</si>
  <si>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</si>
  <si>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</si>
  <si>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</si>
  <si>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</si>
  <si>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</si>
  <si>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</si>
  <si>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</si>
  <si>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</si>
  <si>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</si>
  <si>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</si>
  <si>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</si>
  <si>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</si>
  <si>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</si>
  <si>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</si>
  <si>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</si>
  <si>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</si>
  <si>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</si>
  <si>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</si>
  <si>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</si>
  <si>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</si>
  <si>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</si>
  <si>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</si>
  <si>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</si>
  <si>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</si>
  <si>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</si>
  <si>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</si>
  <si>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</si>
  <si>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</si>
  <si>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</si>
  <si>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</si>
  <si>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</si>
  <si>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</si>
  <si>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</si>
  <si>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</si>
  <si>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</si>
  <si>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</si>
  <si>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</si>
  <si>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</si>
  <si>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</si>
  <si>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</si>
  <si>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</si>
  <si>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</si>
  <si>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</si>
  <si>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</si>
  <si>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</si>
  <si>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</si>
  <si>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</si>
  <si>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</si>
  <si>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</si>
  <si>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</si>
  <si>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</si>
  <si>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</si>
  <si>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</si>
  <si>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</si>
  <si>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</si>
  <si>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</si>
  <si>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</si>
  <si>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</si>
  <si>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</si>
  <si>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</si>
  <si>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</si>
  <si>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</si>
  <si>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</si>
  <si>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</si>
  <si>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</si>
  <si>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</si>
  <si>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</si>
  <si>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</si>
  <si>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</si>
  <si>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</si>
  <si>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</si>
  <si>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</si>
  <si>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</si>
  <si>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</si>
  <si>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</si>
  <si>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</si>
  <si>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</si>
  <si>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</si>
  <si>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</si>
  <si>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</si>
  <si>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</si>
  <si>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</si>
  <si>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</si>
  <si>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</si>
  <si>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</si>
  <si>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</si>
  <si>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</si>
  <si>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</si>
  <si>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</si>
  <si>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</si>
  <si>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</si>
  <si>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</si>
  <si>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</si>
  <si>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</si>
  <si>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</si>
  <si>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</si>
  <si>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</si>
  <si>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</si>
  <si>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</si>
  <si>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</si>
  <si>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</si>
  <si>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</si>
  <si>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</si>
  <si>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</si>
  <si>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</si>
  <si>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</si>
  <si>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</si>
  <si>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</si>
  <si>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</si>
  <si>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</si>
  <si>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</si>
  <si>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</si>
  <si>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</si>
  <si>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</si>
  <si>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</si>
  <si>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</si>
  <si>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</si>
  <si>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</si>
  <si>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</si>
  <si>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</si>
  <si>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</si>
  <si>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</si>
  <si>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</si>
  <si>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</si>
  <si>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</si>
  <si>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</si>
  <si>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</si>
  <si>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</si>
  <si>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</si>
  <si>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</si>
  <si>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</si>
  <si>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</si>
  <si>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</si>
  <si>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</si>
  <si>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</si>
  <si>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</si>
  <si>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</si>
  <si>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</si>
  <si>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</si>
  <si>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</si>
  <si>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</si>
  <si>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</si>
  <si>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</si>
  <si>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</si>
  <si>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</si>
  <si>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</si>
  <si>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</si>
  <si>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</si>
  <si>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</si>
  <si>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</si>
  <si>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</si>
  <si>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</si>
  <si>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</si>
  <si>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</si>
  <si>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</si>
  <si>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</si>
  <si>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</si>
  <si>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</si>
  <si>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</si>
  <si>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</si>
  <si>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</si>
  <si>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</si>
  <si>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</si>
  <si>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</si>
  <si>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</si>
  <si>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</si>
  <si>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</si>
  <si>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</si>
  <si>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</si>
  <si>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</si>
  <si>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</si>
  <si>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</si>
  <si>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</si>
  <si>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</si>
  <si>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</si>
  <si>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</si>
  <si>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</si>
  <si>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</si>
  <si>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</si>
  <si>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</si>
  <si>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</si>
  <si>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</si>
  <si>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</si>
  <si>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</si>
  <si>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</si>
  <si>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</si>
  <si>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</si>
  <si>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</si>
  <si>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</si>
  <si>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</si>
  <si>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</si>
  <si>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</si>
  <si>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</si>
  <si>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</si>
  <si>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</si>
  <si>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</si>
  <si>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</si>
  <si>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</si>
  <si>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</si>
  <si>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</si>
  <si>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</si>
  <si>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</si>
  <si>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</si>
  <si>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</si>
  <si>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</si>
  <si>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</si>
  <si>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</si>
  <si>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</si>
  <si>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</si>
  <si>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</si>
  <si>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</si>
  <si>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</si>
  <si>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</si>
  <si>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</si>
  <si>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</si>
  <si>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</si>
  <si>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</si>
  <si>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</si>
  <si>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</si>
  <si>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</si>
  <si>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</si>
  <si>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</si>
  <si>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</si>
  <si>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</si>
  <si>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</si>
  <si>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</si>
  <si>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</si>
  <si>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</si>
  <si>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</si>
  <si>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</si>
  <si>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</si>
  <si>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</si>
  <si>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</si>
  <si>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</si>
  <si>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</si>
  <si>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</si>
  <si>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</si>
  <si>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</si>
  <si>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</si>
  <si>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</si>
  <si>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</si>
  <si>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</si>
  <si>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</si>
  <si>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</si>
  <si>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</si>
  <si>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</si>
  <si>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</si>
  <si>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</si>
  <si>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</si>
  <si>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</si>
  <si>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</si>
  <si>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</si>
  <si>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</si>
  <si>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</si>
  <si>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</si>
  <si>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</si>
  <si>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</si>
  <si>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</si>
  <si>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</si>
  <si>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</si>
  <si>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</si>
  <si>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</si>
  <si>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</si>
  <si>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</si>
  <si>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</si>
  <si>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</si>
  <si>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</si>
  <si>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</si>
  <si>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</si>
  <si>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</si>
  <si>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</si>
  <si>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</si>
  <si>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</si>
  <si>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</si>
  <si>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</si>
  <si>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</si>
  <si>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</si>
  <si>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</si>
  <si>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</si>
  <si>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</si>
  <si>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</si>
  <si>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</si>
  <si>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</si>
  <si>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</si>
  <si>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</si>
  <si>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</si>
  <si>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</si>
  <si>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</si>
  <si>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</si>
  <si>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</si>
  <si>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</si>
  <si>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</si>
  <si>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</si>
  <si>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</si>
  <si>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</si>
  <si>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</si>
  <si>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</si>
  <si>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</si>
  <si>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</si>
  <si>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</si>
  <si>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</si>
  <si>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</si>
  <si>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</si>
  <si>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</si>
  <si>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</si>
  <si>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</si>
  <si>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</si>
  <si>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</si>
  <si>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</si>
  <si>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</si>
  <si>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</si>
  <si>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</si>
  <si>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</si>
  <si>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</si>
  <si>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</si>
  <si>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</si>
  <si>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</si>
  <si>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</si>
  <si>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</si>
  <si>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</si>
  <si>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</si>
  <si>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</si>
  <si>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</si>
  <si>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</si>
  <si>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</si>
  <si>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</si>
  <si>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</si>
  <si>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</si>
  <si>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</si>
  <si>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</si>
  <si>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</si>
  <si>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</si>
  <si>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</si>
  <si>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</si>
  <si>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</si>
  <si>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</si>
  <si>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</si>
  <si>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</si>
  <si>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</si>
  <si>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</si>
  <si>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</si>
  <si>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</si>
  <si>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</si>
  <si>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</si>
  <si>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</si>
  <si>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</si>
  <si>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</si>
  <si>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</si>
  <si>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</si>
  <si>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</si>
  <si>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</si>
  <si>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</si>
  <si>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</si>
  <si>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</si>
  <si>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</si>
  <si>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</si>
  <si>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</si>
  <si>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</si>
  <si>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</si>
  <si>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</si>
  <si>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</si>
  <si>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</si>
  <si>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</si>
  <si>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</si>
  <si>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</si>
  <si>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</si>
  <si>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</si>
  <si>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</si>
  <si>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</si>
  <si>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</si>
  <si>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</si>
  <si>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</si>
  <si>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</si>
  <si>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</si>
  <si>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</si>
  <si>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</si>
  <si>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</si>
  <si>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</si>
  <si>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</si>
  <si>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</si>
  <si>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</si>
  <si>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</si>
  <si>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</si>
  <si>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</si>
  <si>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</si>
  <si>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</si>
  <si>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</si>
  <si>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</si>
  <si>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</si>
  <si>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</si>
  <si>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</si>
  <si>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</si>
  <si>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</si>
  <si>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</si>
  <si>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</si>
  <si>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</si>
  <si>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</si>
  <si>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</si>
  <si>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</si>
  <si>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</si>
  <si>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</si>
  <si>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</si>
  <si>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</si>
  <si>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</si>
  <si>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</si>
  <si>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</si>
  <si>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</si>
  <si>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</si>
  <si>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</si>
  <si>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</si>
  <si>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</si>
  <si>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</si>
  <si>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</si>
  <si>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</si>
  <si>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</si>
  <si>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</si>
  <si>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</si>
  <si>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</si>
  <si>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</si>
  <si>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</si>
  <si>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</si>
  <si>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</si>
  <si>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</si>
  <si>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</si>
  <si>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</si>
  <si>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</si>
  <si>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</si>
  <si>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</si>
  <si>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</si>
  <si>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</si>
  <si>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</si>
  <si>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</si>
  <si>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</si>
  <si>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</si>
  <si>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</si>
  <si>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</si>
  <si>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</si>
  <si>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</si>
  <si>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</si>
  <si>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</si>
  <si>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</si>
  <si>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</si>
  <si>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</si>
  <si>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</si>
  <si>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</si>
  <si>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</si>
  <si>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</si>
  <si>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</si>
  <si>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</si>
  <si>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</si>
  <si>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</si>
  <si>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</si>
  <si>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</si>
  <si>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</si>
  <si>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</si>
  <si>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</si>
  <si>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</si>
  <si>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</si>
  <si>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</si>
  <si>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</si>
  <si>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</si>
  <si>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</si>
  <si>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</si>
  <si>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</si>
  <si>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</si>
  <si>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</si>
  <si>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</si>
  <si>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</si>
  <si>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</si>
  <si>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</si>
  <si>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</si>
  <si>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</si>
  <si>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</si>
  <si>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</si>
  <si>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</si>
  <si>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</si>
  <si>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</si>
  <si>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</si>
  <si>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</si>
  <si>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</si>
  <si>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</si>
  <si>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</si>
  <si>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</si>
  <si>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</si>
  <si>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</si>
  <si>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</si>
  <si>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</si>
  <si>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</si>
  <si>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</si>
  <si>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</si>
  <si>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</si>
  <si>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</si>
  <si>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</si>
  <si>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</si>
  <si>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</si>
  <si>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</si>
  <si>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</si>
  <si>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</si>
  <si>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</si>
  <si>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</si>
  <si>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</si>
  <si>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</si>
  <si>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</si>
  <si>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</si>
  <si>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</si>
  <si>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</si>
  <si>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</si>
  <si>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</si>
  <si>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</si>
  <si>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</si>
  <si>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</si>
  <si>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</si>
  <si>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</si>
  <si>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</si>
  <si>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</si>
  <si>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</si>
  <si>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</si>
  <si>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</si>
  <si>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</si>
  <si>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</si>
  <si>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</si>
  <si>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</si>
  <si>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</si>
  <si>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</si>
  <si>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</si>
  <si>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</si>
  <si>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</si>
  <si>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</si>
  <si>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</si>
  <si>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</si>
  <si>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</si>
  <si>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</si>
  <si>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</si>
  <si>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</si>
  <si>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</si>
  <si>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</si>
  <si>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</si>
  <si>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</si>
  <si>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</si>
  <si>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</si>
  <si>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</si>
  <si>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</si>
  <si>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</si>
  <si>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</si>
  <si>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</si>
  <si>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</si>
  <si>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</si>
  <si>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</si>
  <si>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</si>
  <si>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</si>
  <si>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</si>
  <si>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</si>
  <si>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</si>
  <si>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</si>
  <si>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</si>
  <si>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</si>
  <si>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</si>
  <si>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</si>
  <si>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</si>
  <si>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</si>
  <si>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</si>
  <si>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</si>
  <si>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</si>
  <si>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</si>
  <si>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</si>
  <si>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</si>
  <si>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</si>
  <si>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</si>
  <si>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</si>
  <si>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</si>
  <si>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</si>
  <si>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</si>
  <si>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</si>
  <si>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</si>
  <si>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</si>
  <si>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</si>
  <si>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</si>
  <si>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</si>
  <si>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</si>
  <si>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</si>
  <si>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</si>
  <si>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</si>
  <si>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</si>
  <si>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</si>
  <si>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</si>
  <si>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</si>
  <si>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</si>
  <si>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</si>
  <si>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</si>
  <si>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</si>
  <si>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</si>
  <si>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</si>
  <si>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</si>
  <si>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</si>
  <si>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</si>
  <si>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</si>
  <si>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</si>
  <si>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</si>
  <si>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</si>
  <si>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</si>
  <si>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</si>
  <si>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</si>
  <si>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</si>
  <si>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</si>
  <si>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</si>
  <si>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</si>
  <si>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</si>
  <si>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</si>
  <si>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</si>
  <si>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</si>
  <si>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</si>
  <si>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</si>
  <si>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</si>
  <si>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</si>
  <si>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</si>
  <si>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</si>
  <si>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</si>
  <si>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</si>
  <si>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</si>
  <si>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</si>
  <si>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</si>
  <si>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</si>
  <si>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</si>
  <si>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</si>
  <si>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</si>
  <si>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</si>
  <si>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</si>
  <si>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</si>
  <si>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</si>
  <si>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</si>
  <si>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</si>
  <si>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</si>
  <si>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</si>
  <si>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</si>
  <si>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</si>
  <si>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</si>
  <si>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</si>
  <si>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</si>
  <si>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</si>
  <si>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</si>
  <si>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</si>
  <si>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</si>
  <si>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</si>
  <si>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</si>
  <si>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</si>
  <si>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</si>
  <si>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</si>
  <si>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</si>
  <si>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</si>
  <si>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</si>
  <si>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</si>
  <si>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</si>
  <si>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</si>
  <si>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</si>
  <si>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</si>
  <si>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</si>
  <si>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</si>
  <si>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</si>
  <si>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</si>
  <si>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</si>
  <si>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</si>
  <si>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</si>
  <si>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</si>
  <si>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</si>
  <si>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</si>
  <si>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</si>
  <si>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</si>
  <si>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</si>
  <si>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</si>
  <si>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</si>
  <si>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</si>
  <si>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</si>
  <si>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</si>
  <si>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</si>
  <si>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</si>
  <si>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</si>
  <si>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</si>
  <si>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</si>
  <si>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</si>
  <si>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</si>
  <si>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</si>
  <si>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</si>
  <si>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</si>
  <si>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</si>
  <si>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</si>
  <si>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</si>
  <si>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</si>
  <si>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</si>
  <si>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</si>
  <si>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</si>
  <si>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</si>
  <si>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</si>
  <si>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</si>
  <si>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</si>
  <si>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</si>
  <si>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</si>
  <si>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</si>
  <si>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</si>
  <si>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</si>
  <si>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</si>
  <si>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</si>
  <si>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</si>
  <si>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</si>
  <si>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</si>
  <si>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</si>
  <si>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</si>
  <si>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</si>
  <si>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</si>
  <si>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</si>
  <si>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</si>
  <si>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</si>
  <si>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</si>
  <si>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</si>
  <si>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</si>
  <si>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</si>
  <si>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</si>
  <si>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</si>
  <si>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</si>
  <si>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</si>
  <si>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</si>
  <si>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</si>
  <si>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</si>
  <si>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</si>
  <si>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</si>
  <si>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</si>
  <si>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</si>
  <si>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</si>
  <si>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</si>
  <si>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 xml:space="preserve">                           /Д.Иванчов/</t>
  </si>
  <si>
    <t xml:space="preserve">                        /Д.Иванчов/</t>
  </si>
  <si>
    <t>.</t>
  </si>
  <si>
    <t>КОНСОЛИДИРАН</t>
  </si>
  <si>
    <t>Дата на съставяне:28.08.2018</t>
  </si>
  <si>
    <t>Дата  на съставяне:28.08.2018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</si>
</sst>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22" zoomScale="75" workbookViewId="0">
      <selection activeCell="A99" sqref="A99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874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43281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1667</v>
      </c>
      <c r="D11" s="151">
        <v>1667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7341</v>
      </c>
      <c r="D12" s="151">
        <v>7506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1308</v>
      </c>
      <c r="D13" s="151">
        <v>1388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563</v>
      </c>
      <c r="D14" s="151">
        <v>579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18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8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>
        <v>279</v>
      </c>
      <c r="D17" s="151">
        <v>275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11184</v>
      </c>
      <c r="D19" s="155">
        <f>SUM(D11:D18)</f>
        <v>11439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10615</v>
      </c>
      <c r="H20" s="158">
        <v>10615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49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10947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51</v>
      </c>
      <c r="D27" s="155">
        <f>SUM(D23:D26)</f>
        <v>67</v>
      </c>
      <c r="E27" s="253" t="s">
        <v>83</v>
      </c>
      <c r="F27" s="242" t="s">
        <v>84</v>
      </c>
      <c r="G27" s="154">
        <f>SUM(G28:G30)</f>
        <v>-8071</v>
      </c>
      <c r="H27" s="154">
        <f>SUM(H28:H30)</f>
        <v>-7963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>
        <v>1390</v>
      </c>
      <c r="H28" s="152">
        <v>1390</v>
      </c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-9461</v>
      </c>
      <c r="H29" s="316">
        <v>-9353</v>
      </c>
      <c r="M29" s="157"/>
    </row>
    <row r="30" spans="1:18" ht="14.3">
      <c r="A30" s="235" t="s">
        <v>90</v>
      </c>
      <c r="B30" s="241" t="s">
        <v>91</v>
      </c>
      <c r="C30" s="151">
        <v>2103</v>
      </c>
      <c r="D30" s="151">
        <v>2103</v>
      </c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4.3">
      <c r="A32" s="235" t="s">
        <v>98</v>
      </c>
      <c r="B32" s="250" t="s">
        <v>99</v>
      </c>
      <c r="C32" s="155">
        <f>C30+C31</f>
        <v>2103</v>
      </c>
      <c r="D32" s="155">
        <f>D30+D31</f>
        <v>2103</v>
      </c>
      <c r="E32" s="243" t="s">
        <v>100</v>
      </c>
      <c r="F32" s="242" t="s">
        <v>101</v>
      </c>
      <c r="G32" s="316">
        <v>-195</v>
      </c>
      <c r="H32" s="316">
        <v>-106</v>
      </c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-8266</v>
      </c>
      <c r="H33" s="154">
        <f>H27+H31+H32</f>
        <v>-8069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5085</v>
      </c>
      <c r="H36" s="154">
        <f>H25+H17+H33</f>
        <v>5282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762</v>
      </c>
      <c r="H39" s="158">
        <v>823</v>
      </c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8302</v>
      </c>
      <c r="H47" s="152">
        <v>8437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8302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279</v>
      </c>
      <c r="D54" s="151">
        <v>279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13617</v>
      </c>
      <c r="D55" s="155">
        <f>D19+D20+D21+D27+D32+D45+D51+D53+D54</f>
        <v>13888</v>
      </c>
      <c r="E55" s="237" t="s">
        <v>172</v>
      </c>
      <c r="F55" s="261" t="s">
        <v>173</v>
      </c>
      <c r="G55" s="154">
        <f>G49+G51+G52+G53+G54</f>
        <v>8302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1058</v>
      </c>
      <c r="D58" s="151">
        <v>1082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349</v>
      </c>
      <c r="D59" s="151">
        <v>341</v>
      </c>
      <c r="E59" s="251" t="s">
        <v>181</v>
      </c>
      <c r="F59" s="242" t="s">
        <v>182</v>
      </c>
      <c r="G59" s="152">
        <v>629</v>
      </c>
      <c r="H59" s="152">
        <v>525</v>
      </c>
      <c r="M59" s="157"/>
    </row>
    <row r="60" spans="1:18" ht="14.3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135</v>
      </c>
      <c r="H60" s="152">
        <v>68</v>
      </c>
    </row>
    <row r="61" spans="1:18" ht="14.3">
      <c r="A61" s="235" t="s">
        <v>187</v>
      </c>
      <c r="B61" s="244" t="s">
        <v>188</v>
      </c>
      <c r="C61" s="151">
        <v>1308</v>
      </c>
      <c r="D61" s="151">
        <v>1405</v>
      </c>
      <c r="E61" s="243" t="s">
        <v>189</v>
      </c>
      <c r="F61" s="272" t="s">
        <v>190</v>
      </c>
      <c r="G61" s="154">
        <f>SUM(G62:G68)</f>
        <v>2850</v>
      </c>
      <c r="H61" s="154">
        <f>SUM(H62:H68)</f>
        <v>2888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</v>
      </c>
      <c r="H62" s="152"/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4.3">
      <c r="A64" s="235" t="s">
        <v>51</v>
      </c>
      <c r="B64" s="249" t="s">
        <v>199</v>
      </c>
      <c r="C64" s="155">
        <f>SUM(C58:C63)</f>
        <v>2715</v>
      </c>
      <c r="D64" s="155">
        <f>SUM(D58:D63)</f>
        <v>2828</v>
      </c>
      <c r="E64" s="237" t="s">
        <v>200</v>
      </c>
      <c r="F64" s="242" t="s">
        <v>201</v>
      </c>
      <c r="G64" s="152">
        <v>2303</v>
      </c>
      <c r="H64" s="152">
        <v>2508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187</v>
      </c>
      <c r="H66" s="152">
        <v>193</v>
      </c>
    </row>
    <row r="67" spans="1:18" ht="14.3">
      <c r="A67" s="235" t="s">
        <v>207</v>
      </c>
      <c r="B67" s="241" t="s">
        <v>208</v>
      </c>
      <c r="C67" s="151">
        <v>435</v>
      </c>
      <c r="D67" s="151">
        <v>405</v>
      </c>
      <c r="E67" s="237" t="s">
        <v>209</v>
      </c>
      <c r="F67" s="242" t="s">
        <v>210</v>
      </c>
      <c r="G67" s="152">
        <v>223</v>
      </c>
      <c r="H67" s="152">
        <v>96</v>
      </c>
    </row>
    <row r="68" spans="1:18" ht="14.3">
      <c r="A68" s="235" t="s">
        <v>211</v>
      </c>
      <c r="B68" s="241" t="s">
        <v>212</v>
      </c>
      <c r="C68" s="151">
        <v>853</v>
      </c>
      <c r="D68" s="151">
        <v>508</v>
      </c>
      <c r="E68" s="237" t="s">
        <v>213</v>
      </c>
      <c r="F68" s="242" t="s">
        <v>214</v>
      </c>
      <c r="G68" s="152">
        <v>111</v>
      </c>
      <c r="H68" s="152">
        <v>91</v>
      </c>
    </row>
    <row r="69" spans="1:18" ht="14.3">
      <c r="A69" s="235" t="s">
        <v>215</v>
      </c>
      <c r="B69" s="241" t="s">
        <v>216</v>
      </c>
      <c r="C69" s="151">
        <v>21</v>
      </c>
      <c r="D69" s="151">
        <v>20</v>
      </c>
      <c r="E69" s="251" t="s">
        <v>78</v>
      </c>
      <c r="F69" s="242" t="s">
        <v>217</v>
      </c>
      <c r="G69" s="152">
        <v>214</v>
      </c>
      <c r="H69" s="152">
        <v>133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3828</v>
      </c>
      <c r="H71" s="161">
        <f>H59+H60+H61+H69+H70</f>
        <v>3614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91</v>
      </c>
      <c r="D72" s="151">
        <v>59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238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1638</v>
      </c>
      <c r="D75" s="155">
        <f>SUM(D67:D74)</f>
        <v>1360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3828</v>
      </c>
      <c r="H79" s="162">
        <f>H71+H74+H75+H76</f>
        <v>3614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3</v>
      </c>
      <c r="D87" s="151">
        <v>4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3</v>
      </c>
      <c r="D88" s="151">
        <v>73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>
        <v>1</v>
      </c>
      <c r="D90" s="151">
        <v>3</v>
      </c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7</v>
      </c>
      <c r="D91" s="155">
        <f>SUM(D87:D90)</f>
        <v>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4360</v>
      </c>
      <c r="D93" s="155">
        <f>D64+D75+D84+D91+D92</f>
        <v>4268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17977</v>
      </c>
      <c r="D94" s="164">
        <f>D93+D55</f>
        <v>18156</v>
      </c>
      <c r="E94" s="448" t="s">
        <v>270</v>
      </c>
      <c r="F94" s="289" t="s">
        <v>271</v>
      </c>
      <c r="G94" s="165">
        <f>G36+G39+G55+G79</f>
        <v>17977</v>
      </c>
      <c r="H94" s="165">
        <f>H36+H39+H55+H79</f>
        <v>18156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866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869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zoomScale="80" zoomScaleNormal="100" workbookViewId="0">
      <selection activeCell="G41" sqref="G41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43281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1765</v>
      </c>
      <c r="D9" s="46">
        <v>1809</v>
      </c>
      <c r="E9" s="298" t="s">
        <v>285</v>
      </c>
      <c r="F9" s="546" t="s">
        <v>286</v>
      </c>
      <c r="G9" s="547">
        <v>3831</v>
      </c>
      <c r="H9" s="547">
        <v>3884</v>
      </c>
    </row>
    <row r="10" spans="1:18">
      <c r="A10" s="298" t="s">
        <v>287</v>
      </c>
      <c r="B10" s="299" t="s">
        <v>288</v>
      </c>
      <c r="C10" s="46">
        <v>393</v>
      </c>
      <c r="D10" s="46">
        <v>401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284</v>
      </c>
      <c r="D11" s="46">
        <v>286</v>
      </c>
      <c r="E11" s="300" t="s">
        <v>293</v>
      </c>
      <c r="F11" s="546" t="s">
        <v>294</v>
      </c>
      <c r="G11" s="547">
        <v>48</v>
      </c>
      <c r="H11" s="547">
        <v>55</v>
      </c>
    </row>
    <row r="12" spans="1:18">
      <c r="A12" s="298" t="s">
        <v>295</v>
      </c>
      <c r="B12" s="299" t="s">
        <v>296</v>
      </c>
      <c r="C12" s="46">
        <v>1218</v>
      </c>
      <c r="D12" s="46">
        <v>1190</v>
      </c>
      <c r="E12" s="300" t="s">
        <v>78</v>
      </c>
      <c r="F12" s="546" t="s">
        <v>297</v>
      </c>
      <c r="G12" s="547">
        <v>124</v>
      </c>
      <c r="H12" s="547">
        <v>129</v>
      </c>
    </row>
    <row r="13" spans="1:18" ht="12.25">
      <c r="A13" s="298" t="s">
        <v>298</v>
      </c>
      <c r="B13" s="299" t="s">
        <v>299</v>
      </c>
      <c r="C13" s="46">
        <v>202</v>
      </c>
      <c r="D13" s="46">
        <v>187</v>
      </c>
      <c r="E13" s="301" t="s">
        <v>51</v>
      </c>
      <c r="F13" s="548" t="s">
        <v>300</v>
      </c>
      <c r="G13" s="545">
        <f>SUM(G9:G12)</f>
        <v>4003</v>
      </c>
      <c r="H13" s="545">
        <f>SUM(H9:H12)</f>
        <v>4068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30</v>
      </c>
      <c r="D14" s="46">
        <v>16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88</v>
      </c>
      <c r="D15" s="47">
        <v>-260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95</v>
      </c>
      <c r="D16" s="47">
        <v>101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4075</v>
      </c>
      <c r="D19" s="49">
        <f>SUM(D9:D15)+D16</f>
        <v>3730</v>
      </c>
      <c r="E19" s="304" t="s">
        <v>317</v>
      </c>
      <c r="F19" s="549" t="s">
        <v>318</v>
      </c>
      <c r="G19" s="547">
        <v>17</v>
      </c>
      <c r="H19" s="547">
        <v>16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185</v>
      </c>
      <c r="D22" s="46">
        <v>262</v>
      </c>
      <c r="E22" s="304" t="s">
        <v>326</v>
      </c>
      <c r="F22" s="549" t="s">
        <v>327</v>
      </c>
      <c r="G22" s="547">
        <v>0</v>
      </c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9</v>
      </c>
      <c r="D24" s="46">
        <v>9</v>
      </c>
      <c r="E24" s="301" t="s">
        <v>103</v>
      </c>
      <c r="F24" s="551" t="s">
        <v>334</v>
      </c>
      <c r="G24" s="545">
        <f>SUM(G19:G23)</f>
        <v>17</v>
      </c>
      <c r="H24" s="545">
        <f>SUM(H19:H23)</f>
        <v>16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9</v>
      </c>
      <c r="D25" s="46">
        <v>9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203</v>
      </c>
      <c r="D26" s="49">
        <f>SUM(D22:D25)</f>
        <v>280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4278</v>
      </c>
      <c r="D28" s="50">
        <f>D26+D19</f>
        <v>4010</v>
      </c>
      <c r="E28" s="127" t="s">
        <v>339</v>
      </c>
      <c r="F28" s="551" t="s">
        <v>340</v>
      </c>
      <c r="G28" s="545">
        <f>G13+G15+G24</f>
        <v>4020</v>
      </c>
      <c r="H28" s="545">
        <f>H13+H15+H24</f>
        <v>4084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74</v>
      </c>
      <c r="E30" s="127" t="s">
        <v>343</v>
      </c>
      <c r="F30" s="551" t="s">
        <v>344</v>
      </c>
      <c r="G30" s="53">
        <f>IF((C28-G28)&gt;0,C28-G28,0)</f>
        <v>258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4278</v>
      </c>
      <c r="D33" s="49">
        <f>D28+D31+D32</f>
        <v>4010</v>
      </c>
      <c r="E33" s="127" t="s">
        <v>353</v>
      </c>
      <c r="F33" s="551" t="s">
        <v>354</v>
      </c>
      <c r="G33" s="53">
        <f>G32+G31+G28</f>
        <v>4020</v>
      </c>
      <c r="H33" s="53">
        <f>H32+H31+H28</f>
        <v>4084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74</v>
      </c>
      <c r="E34" s="128" t="s">
        <v>357</v>
      </c>
      <c r="F34" s="551" t="s">
        <v>358</v>
      </c>
      <c r="G34" s="545">
        <f>IF((C33-G33)&gt;0,C33-G33,0)</f>
        <v>258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74</v>
      </c>
      <c r="E39" s="313" t="s">
        <v>369</v>
      </c>
      <c r="F39" s="555" t="s">
        <v>370</v>
      </c>
      <c r="G39" s="556">
        <f>IF(G34&gt;0,IF(C35+G34&lt;0,0,C35+G34),IF(C34-C35&lt;0,C35-C34,0))</f>
        <v>258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>
        <v>63</v>
      </c>
      <c r="H40" s="547">
        <v>34</v>
      </c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108</v>
      </c>
      <c r="E41" s="127" t="s">
        <v>376</v>
      </c>
      <c r="F41" s="568" t="s">
        <v>377</v>
      </c>
      <c r="G41" s="52">
        <f>IF(C39=0,IF(G39-G40&gt;0,G39-G40+C40,0),IF(C39-C40&lt;0,C40-C39+G40,0))</f>
        <v>195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4278</v>
      </c>
      <c r="D42" s="53">
        <f>D33+D35+D39</f>
        <v>4084</v>
      </c>
      <c r="E42" s="128" t="s">
        <v>380</v>
      </c>
      <c r="F42" s="129" t="s">
        <v>381</v>
      </c>
      <c r="G42" s="53">
        <f>G39+G33</f>
        <v>4278</v>
      </c>
      <c r="H42" s="53">
        <f>H39+H33</f>
        <v>4084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43340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866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869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zoomScale="75" zoomScaleNormal="75" workbookViewId="0">
      <selection activeCell="C47" sqref="C47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43281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3691</v>
      </c>
      <c r="D10" s="54">
        <v>4254</v>
      </c>
      <c r="E10" s="130"/>
      <c r="F10" s="130"/>
    </row>
    <row r="11" spans="1:13">
      <c r="A11" s="332" t="s">
        <v>389</v>
      </c>
      <c r="B11" s="333" t="s">
        <v>390</v>
      </c>
      <c r="C11" s="54">
        <v>-2740</v>
      </c>
      <c r="D11" s="54">
        <v>-2367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-1080</v>
      </c>
      <c r="D13" s="54">
        <v>-1194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-17</v>
      </c>
      <c r="D14" s="54">
        <v>-52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-9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169</v>
      </c>
      <c r="D19" s="54">
        <v>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5</v>
      </c>
      <c r="D20" s="55">
        <f>SUM(D10:D19)</f>
        <v>711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-8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-12</v>
      </c>
      <c r="D24" s="54">
        <v>-10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-20</v>
      </c>
      <c r="D32" s="55">
        <f>SUM(D22:D31)</f>
        <v>-20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2121</v>
      </c>
      <c r="D36" s="54">
        <v>20</v>
      </c>
      <c r="E36" s="130"/>
      <c r="F36" s="130"/>
    </row>
    <row r="37" spans="1:8">
      <c r="A37" s="332" t="s">
        <v>438</v>
      </c>
      <c r="B37" s="333" t="s">
        <v>439</v>
      </c>
      <c r="C37" s="54">
        <v>-2085</v>
      </c>
      <c r="D37" s="54">
        <v>-366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-105</v>
      </c>
      <c r="D39" s="54">
        <v>-359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11</v>
      </c>
      <c r="D41" s="54">
        <v>-8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-58</v>
      </c>
      <c r="D42" s="55">
        <f>SUM(D34:D41)</f>
        <v>-713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-73</v>
      </c>
      <c r="D43" s="55">
        <f>D42+D32+D20</f>
        <v>-22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80</v>
      </c>
      <c r="D44" s="132">
        <v>313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7</v>
      </c>
      <c r="D45" s="55">
        <f>D44+D43</f>
        <v>291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7</v>
      </c>
      <c r="D46" s="56">
        <v>291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875</v>
      </c>
      <c r="B49" s="435"/>
      <c r="C49" s="319"/>
      <c r="D49" s="436"/>
      <c r="E49" s="343"/>
      <c r="G49" s="133"/>
      <c r="H49" s="133"/>
    </row>
    <row r="50" spans="1:8">
      <c r="A50" s="318" t="s">
        <v>873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867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872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zoomScale="75" workbookViewId="0">
      <selection activeCell="L32" sqref="L32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43281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1390</v>
      </c>
      <c r="J11" s="58">
        <f>'справка №1-БАЛАНС'!H29+'справка №1-БАЛАНС'!H32</f>
        <v>-9459</v>
      </c>
      <c r="K11" s="60"/>
      <c r="L11" s="344">
        <f>SUM(C11:K11)</f>
        <v>5282</v>
      </c>
      <c r="M11" s="58">
        <f>'справка №1-БАЛАНС'!H39</f>
        <v>823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1390</v>
      </c>
      <c r="J15" s="61">
        <f t="shared" si="2"/>
        <v>-9459</v>
      </c>
      <c r="K15" s="61">
        <f t="shared" si="2"/>
        <v>0</v>
      </c>
      <c r="L15" s="344">
        <f t="shared" si="1"/>
        <v>5282</v>
      </c>
      <c r="M15" s="61">
        <f t="shared" si="2"/>
        <v>823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-195</v>
      </c>
      <c r="K16" s="60"/>
      <c r="L16" s="344">
        <f t="shared" si="1"/>
        <v>-195</v>
      </c>
      <c r="M16" s="60">
        <v>-63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-2</v>
      </c>
      <c r="K28" s="60"/>
      <c r="L28" s="344">
        <f t="shared" si="1"/>
        <v>-2</v>
      </c>
      <c r="M28" s="60">
        <v>2</v>
      </c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10615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1390</v>
      </c>
      <c r="J29" s="59">
        <f t="shared" si="6"/>
        <v>-9656</v>
      </c>
      <c r="K29" s="59">
        <f t="shared" si="6"/>
        <v>0</v>
      </c>
      <c r="L29" s="344">
        <f t="shared" si="1"/>
        <v>5085</v>
      </c>
      <c r="M29" s="59">
        <f t="shared" si="6"/>
        <v>762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10615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1390</v>
      </c>
      <c r="J32" s="59">
        <f t="shared" si="7"/>
        <v>-9656</v>
      </c>
      <c r="K32" s="59">
        <f t="shared" si="7"/>
        <v>0</v>
      </c>
      <c r="L32" s="344">
        <f t="shared" si="1"/>
        <v>5085</v>
      </c>
      <c r="M32" s="59">
        <f>M29+M30+M31</f>
        <v>762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zoomScale="75" workbookViewId="0">
      <selection activeCell="L23" sqref="L23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43281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1667</v>
      </c>
      <c r="E9" s="189"/>
      <c r="F9" s="189"/>
      <c r="G9" s="74">
        <f>D9+E9-F9</f>
        <v>1667</v>
      </c>
      <c r="H9" s="65"/>
      <c r="I9" s="65"/>
      <c r="J9" s="74">
        <f>G9+H9-I9</f>
        <v>1667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1667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9403</v>
      </c>
      <c r="E10" s="189"/>
      <c r="F10" s="189"/>
      <c r="G10" s="74">
        <f t="shared" ref="G10:G39" si="2">D10+E10-F10</f>
        <v>9403</v>
      </c>
      <c r="H10" s="65"/>
      <c r="I10" s="65"/>
      <c r="J10" s="74">
        <f t="shared" ref="J10:J39" si="3">G10+H10-I10</f>
        <v>9403</v>
      </c>
      <c r="K10" s="65">
        <v>1897</v>
      </c>
      <c r="L10" s="65">
        <v>165</v>
      </c>
      <c r="M10" s="65"/>
      <c r="N10" s="74">
        <f t="shared" ref="N10:N39" si="4">K10+L10-M10</f>
        <v>2062</v>
      </c>
      <c r="O10" s="65"/>
      <c r="P10" s="65"/>
      <c r="Q10" s="74">
        <f t="shared" si="0"/>
        <v>2062</v>
      </c>
      <c r="R10" s="74">
        <f t="shared" si="1"/>
        <v>7341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3967</v>
      </c>
      <c r="E11" s="189">
        <v>2</v>
      </c>
      <c r="F11" s="189">
        <v>66</v>
      </c>
      <c r="G11" s="74">
        <f t="shared" si="2"/>
        <v>3903</v>
      </c>
      <c r="H11" s="65"/>
      <c r="I11" s="65"/>
      <c r="J11" s="74">
        <f t="shared" si="3"/>
        <v>3903</v>
      </c>
      <c r="K11" s="65">
        <v>2579</v>
      </c>
      <c r="L11" s="65">
        <v>82</v>
      </c>
      <c r="M11" s="65">
        <v>66</v>
      </c>
      <c r="N11" s="74">
        <f t="shared" si="4"/>
        <v>2595</v>
      </c>
      <c r="O11" s="65"/>
      <c r="P11" s="65"/>
      <c r="Q11" s="74">
        <f t="shared" si="0"/>
        <v>2595</v>
      </c>
      <c r="R11" s="74">
        <f t="shared" si="1"/>
        <v>1308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970</v>
      </c>
      <c r="E12" s="189"/>
      <c r="F12" s="189"/>
      <c r="G12" s="74">
        <f t="shared" si="2"/>
        <v>970</v>
      </c>
      <c r="H12" s="65"/>
      <c r="I12" s="65"/>
      <c r="J12" s="74">
        <f t="shared" si="3"/>
        <v>970</v>
      </c>
      <c r="K12" s="65">
        <v>391</v>
      </c>
      <c r="L12" s="65">
        <v>16</v>
      </c>
      <c r="M12" s="65"/>
      <c r="N12" s="74">
        <f t="shared" si="4"/>
        <v>407</v>
      </c>
      <c r="O12" s="65"/>
      <c r="P12" s="65"/>
      <c r="Q12" s="74">
        <f t="shared" si="0"/>
        <v>407</v>
      </c>
      <c r="R12" s="74">
        <f t="shared" si="1"/>
        <v>563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376</v>
      </c>
      <c r="E13" s="189"/>
      <c r="F13" s="189"/>
      <c r="G13" s="74">
        <f t="shared" si="2"/>
        <v>376</v>
      </c>
      <c r="H13" s="65"/>
      <c r="I13" s="65"/>
      <c r="J13" s="74">
        <f t="shared" si="3"/>
        <v>376</v>
      </c>
      <c r="K13" s="65">
        <v>354</v>
      </c>
      <c r="L13" s="65">
        <v>4</v>
      </c>
      <c r="M13" s="65"/>
      <c r="N13" s="74">
        <f t="shared" si="4"/>
        <v>358</v>
      </c>
      <c r="O13" s="65"/>
      <c r="P13" s="65"/>
      <c r="Q13" s="74">
        <f t="shared" si="0"/>
        <v>358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78</v>
      </c>
      <c r="E14" s="189">
        <v>7</v>
      </c>
      <c r="F14" s="189"/>
      <c r="G14" s="74">
        <f t="shared" si="2"/>
        <v>85</v>
      </c>
      <c r="H14" s="65"/>
      <c r="I14" s="65"/>
      <c r="J14" s="74">
        <f t="shared" si="3"/>
        <v>85</v>
      </c>
      <c r="K14" s="65">
        <v>76</v>
      </c>
      <c r="L14" s="65">
        <v>1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275</v>
      </c>
      <c r="E15" s="454">
        <v>6</v>
      </c>
      <c r="F15" s="454">
        <v>2</v>
      </c>
      <c r="G15" s="74">
        <f t="shared" si="2"/>
        <v>279</v>
      </c>
      <c r="H15" s="455"/>
      <c r="I15" s="455"/>
      <c r="J15" s="74">
        <f t="shared" si="3"/>
        <v>279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279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16736</v>
      </c>
      <c r="E17" s="194">
        <f>SUM(E9:E16)</f>
        <v>15</v>
      </c>
      <c r="F17" s="194">
        <f>SUM(F9:F16)</f>
        <v>68</v>
      </c>
      <c r="G17" s="74">
        <f t="shared" si="2"/>
        <v>16683</v>
      </c>
      <c r="H17" s="75">
        <f>SUM(H9:H16)</f>
        <v>0</v>
      </c>
      <c r="I17" s="75">
        <f>SUM(I9:I16)</f>
        <v>0</v>
      </c>
      <c r="J17" s="74">
        <f t="shared" si="3"/>
        <v>16683</v>
      </c>
      <c r="K17" s="75">
        <f>SUM(K9:K16)</f>
        <v>5297</v>
      </c>
      <c r="L17" s="75">
        <f>SUM(L9:L16)</f>
        <v>268</v>
      </c>
      <c r="M17" s="75">
        <f>SUM(M9:M16)</f>
        <v>66</v>
      </c>
      <c r="N17" s="74">
        <f t="shared" si="4"/>
        <v>5499</v>
      </c>
      <c r="O17" s="75">
        <f>SUM(O9:O16)</f>
        <v>0</v>
      </c>
      <c r="P17" s="75">
        <f>SUM(P9:P16)</f>
        <v>0</v>
      </c>
      <c r="Q17" s="74">
        <f t="shared" si="5"/>
        <v>5499</v>
      </c>
      <c r="R17" s="74">
        <f t="shared" si="6"/>
        <v>11184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201</v>
      </c>
      <c r="E21" s="189"/>
      <c r="F21" s="189"/>
      <c r="G21" s="74">
        <f t="shared" si="2"/>
        <v>201</v>
      </c>
      <c r="H21" s="65"/>
      <c r="I21" s="65"/>
      <c r="J21" s="74">
        <f t="shared" si="3"/>
        <v>201</v>
      </c>
      <c r="K21" s="65">
        <v>201</v>
      </c>
      <c r="L21" s="65"/>
      <c r="M21" s="65"/>
      <c r="N21" s="74">
        <f t="shared" si="4"/>
        <v>201</v>
      </c>
      <c r="O21" s="65"/>
      <c r="P21" s="65"/>
      <c r="Q21" s="74">
        <f t="shared" si="5"/>
        <v>201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348</v>
      </c>
      <c r="E22" s="189"/>
      <c r="F22" s="189"/>
      <c r="G22" s="74">
        <f t="shared" si="2"/>
        <v>348</v>
      </c>
      <c r="H22" s="65"/>
      <c r="I22" s="65"/>
      <c r="J22" s="74">
        <f t="shared" si="3"/>
        <v>348</v>
      </c>
      <c r="K22" s="65">
        <v>283</v>
      </c>
      <c r="L22" s="65">
        <v>16</v>
      </c>
      <c r="M22" s="65"/>
      <c r="N22" s="74">
        <f t="shared" si="4"/>
        <v>299</v>
      </c>
      <c r="O22" s="65"/>
      <c r="P22" s="65"/>
      <c r="Q22" s="74">
        <f t="shared" si="5"/>
        <v>299</v>
      </c>
      <c r="R22" s="74">
        <f t="shared" si="6"/>
        <v>49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45</v>
      </c>
      <c r="E24" s="189"/>
      <c r="F24" s="189"/>
      <c r="G24" s="74">
        <f t="shared" si="2"/>
        <v>45</v>
      </c>
      <c r="H24" s="65"/>
      <c r="I24" s="65"/>
      <c r="J24" s="74">
        <f t="shared" si="3"/>
        <v>45</v>
      </c>
      <c r="K24" s="65">
        <v>43</v>
      </c>
      <c r="L24" s="65"/>
      <c r="M24" s="65"/>
      <c r="N24" s="74">
        <f t="shared" si="4"/>
        <v>43</v>
      </c>
      <c r="O24" s="65"/>
      <c r="P24" s="65"/>
      <c r="Q24" s="74">
        <f t="shared" si="5"/>
        <v>43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594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594</v>
      </c>
      <c r="H25" s="66">
        <f t="shared" si="7"/>
        <v>0</v>
      </c>
      <c r="I25" s="66">
        <f t="shared" si="7"/>
        <v>0</v>
      </c>
      <c r="J25" s="67">
        <f t="shared" si="3"/>
        <v>594</v>
      </c>
      <c r="K25" s="66">
        <f t="shared" si="7"/>
        <v>527</v>
      </c>
      <c r="L25" s="66">
        <f t="shared" si="7"/>
        <v>16</v>
      </c>
      <c r="M25" s="66">
        <f t="shared" si="7"/>
        <v>0</v>
      </c>
      <c r="N25" s="67">
        <f t="shared" si="4"/>
        <v>543</v>
      </c>
      <c r="O25" s="66">
        <f t="shared" si="7"/>
        <v>0</v>
      </c>
      <c r="P25" s="66">
        <f t="shared" si="7"/>
        <v>0</v>
      </c>
      <c r="Q25" s="67">
        <f t="shared" si="5"/>
        <v>543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17330</v>
      </c>
      <c r="E40" s="437">
        <f>E17+E18+E19+E25+E38+E39</f>
        <v>15</v>
      </c>
      <c r="F40" s="437">
        <f t="shared" ref="F40:R40" si="13">F17+F18+F19+F25+F38+F39</f>
        <v>68</v>
      </c>
      <c r="G40" s="437">
        <f t="shared" si="13"/>
        <v>17277</v>
      </c>
      <c r="H40" s="437">
        <f t="shared" si="13"/>
        <v>0</v>
      </c>
      <c r="I40" s="437">
        <f t="shared" si="13"/>
        <v>0</v>
      </c>
      <c r="J40" s="437">
        <f t="shared" si="13"/>
        <v>17277</v>
      </c>
      <c r="K40" s="437">
        <f t="shared" si="13"/>
        <v>5824</v>
      </c>
      <c r="L40" s="437">
        <f t="shared" si="13"/>
        <v>284</v>
      </c>
      <c r="M40" s="437">
        <f t="shared" si="13"/>
        <v>66</v>
      </c>
      <c r="N40" s="437">
        <f t="shared" si="13"/>
        <v>6042</v>
      </c>
      <c r="O40" s="437">
        <f t="shared" si="13"/>
        <v>0</v>
      </c>
      <c r="P40" s="437">
        <f t="shared" si="13"/>
        <v>0</v>
      </c>
      <c r="Q40" s="437">
        <f t="shared" si="13"/>
        <v>6042</v>
      </c>
      <c r="R40" s="437">
        <f t="shared" si="13"/>
        <v>11235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869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64" zoomScale="75" zoomScaleNormal="75" workbookViewId="0">
      <selection activeCell="D96" sqref="D96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43281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279</v>
      </c>
      <c r="D21" s="108"/>
      <c r="E21" s="120">
        <f t="shared" si="0"/>
        <v>279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435</v>
      </c>
      <c r="D24" s="119">
        <f>SUM(D25:D27)</f>
        <v>435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418</v>
      </c>
      <c r="D25" s="108">
        <v>418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17</v>
      </c>
      <c r="D26" s="108">
        <v>17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853</v>
      </c>
      <c r="D28" s="108">
        <v>853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21</v>
      </c>
      <c r="D29" s="108">
        <v>21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91</v>
      </c>
      <c r="D33" s="105">
        <f>SUM(D34:D37)</f>
        <v>91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91</v>
      </c>
      <c r="D35" s="108">
        <v>91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238</v>
      </c>
      <c r="D38" s="105">
        <f>SUM(D39:D42)</f>
        <v>238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238</v>
      </c>
      <c r="D42" s="108">
        <v>238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1638</v>
      </c>
      <c r="D43" s="104">
        <f>D24+D28+D29+D31+D30+D32+D33+D38</f>
        <v>1638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1917</v>
      </c>
      <c r="D44" s="103">
        <f>D43+D21+D19+D9</f>
        <v>1638</v>
      </c>
      <c r="E44" s="118">
        <f>E43+E21+E19+E9</f>
        <v>279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8302</v>
      </c>
      <c r="D63" s="108"/>
      <c r="E63" s="119">
        <f t="shared" si="1"/>
        <v>8302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8302</v>
      </c>
      <c r="D66" s="103">
        <f>D52+D56+D61+D62+D63+D64</f>
        <v>0</v>
      </c>
      <c r="E66" s="119">
        <f t="shared" si="1"/>
        <v>8302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26</v>
      </c>
      <c r="D71" s="105">
        <f>SUM(D72:D74)</f>
        <v>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26</v>
      </c>
      <c r="D72" s="108">
        <v>26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629</v>
      </c>
      <c r="D75" s="103">
        <f>D76+D78</f>
        <v>629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629</v>
      </c>
      <c r="D76" s="108">
        <v>629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135</v>
      </c>
      <c r="D80" s="103">
        <f>SUM(D81:D84)</f>
        <v>135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135</v>
      </c>
      <c r="D82" s="108">
        <v>135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2824</v>
      </c>
      <c r="D85" s="104">
        <f>SUM(D86:D90)+D94</f>
        <v>2824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2303</v>
      </c>
      <c r="D87" s="108">
        <v>2303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187</v>
      </c>
      <c r="D89" s="108">
        <v>187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111</v>
      </c>
      <c r="D90" s="103">
        <f>SUM(D91:D93)</f>
        <v>111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111</v>
      </c>
      <c r="D93" s="108">
        <v>111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223</v>
      </c>
      <c r="D94" s="108">
        <v>223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214</v>
      </c>
      <c r="D95" s="108">
        <v>214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3828</v>
      </c>
      <c r="D96" s="104">
        <f>D85+D80+D75+D71+D95</f>
        <v>3828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12130</v>
      </c>
      <c r="D97" s="104">
        <f>D96+D68+D66</f>
        <v>3828</v>
      </c>
      <c r="E97" s="104">
        <f>E96+E68+E66</f>
        <v>8302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875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868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870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zoomScale="75" zoomScaleNormal="75" workbookViewId="0">
      <selection activeCell="A30" sqref="A30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43281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875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866</v>
      </c>
      <c r="F31" s="520"/>
      <c r="G31" s="520"/>
      <c r="H31" s="520"/>
      <c r="I31" s="520" t="s">
        <v>869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121" zoomScale="75" workbookViewId="0">
      <selection activeCell="A152" sqref="A152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43281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>
        <v>1</v>
      </c>
      <c r="B12" s="37"/>
      <c r="C12" s="440"/>
      <c r="D12" s="440"/>
      <c r="E12" s="440"/>
      <c r="F12" s="442">
        <f>C12-E12</f>
        <v>0</v>
      </c>
    </row>
    <row r="13" spans="1:15">
      <c r="A13" s="36">
        <v>2</v>
      </c>
      <c r="B13" s="37"/>
      <c r="C13" s="440"/>
      <c r="D13" s="440"/>
      <c r="E13" s="440"/>
      <c r="F13" s="442">
        <f t="shared" ref="F13:F26" si="0">C13-E13</f>
        <v>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875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867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871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1" right="0.23622047244094491" top="0.23622047244094491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2018-08-29T09:09:29Z</cp:lastPrinted>
  <dcterms:created xsi:type="dcterms:W3CDTF">2000-06-29T12:02:40Z</dcterms:created>
  <dcterms:modified xsi:type="dcterms:W3CDTF">2018-08-29T09:10:00Z</dcterms:modified>
</cp:coreProperties>
</file>