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92" windowWidth="10800" windowHeight="4116" tabRatio="732" firstSheet="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/>
  <c r="G21" i="1"/>
  <c r="G25" i="1" s="1"/>
  <c r="H17" i="1"/>
  <c r="G17" i="1"/>
  <c r="C39" i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5" i="4" s="1"/>
  <c r="E17" i="4"/>
  <c r="E21" i="4"/>
  <c r="L21" i="4" s="1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N22" i="5"/>
  <c r="Q22" i="5" s="1"/>
  <c r="N23" i="5"/>
  <c r="Q23" i="5" s="1"/>
  <c r="N24" i="5"/>
  <c r="Q24" i="5" s="1"/>
  <c r="N16" i="5"/>
  <c r="Q16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D52" i="6"/>
  <c r="D66" i="6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G25" i="5" l="1"/>
  <c r="J25" i="5" s="1"/>
  <c r="L17" i="4"/>
  <c r="G36" i="1"/>
  <c r="L12" i="4"/>
  <c r="E56" i="6"/>
  <c r="R21" i="5"/>
  <c r="C45" i="1"/>
  <c r="C55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H28" i="2"/>
  <c r="H33" i="2" s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M29" i="4" s="1"/>
  <c r="M32" i="4" s="1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F29" i="4"/>
  <c r="F32" i="4" s="1"/>
  <c r="G94" i="1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L11" i="4"/>
  <c r="R25" i="5" l="1"/>
  <c r="L15" i="4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G41" i="2" l="1"/>
  <c r="C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<sst xmlns="http://schemas.openxmlformats.org/spreadsheetml/2006/main" count="1071" uniqueCount="877">
  <si>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</si>
  <si>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</si>
  <si>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</si>
  <si>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</si>
  <si>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</si>
  <si>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</si>
  <si>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</si>
  <si>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</si>
  <si>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</si>
  <si>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</si>
  <si>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</si>
  <si>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</si>
  <si>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</si>
  <si>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</si>
  <si>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</si>
  <si>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</si>
  <si>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</si>
  <si>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</si>
  <si>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</si>
  <si>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</si>
  <si>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</si>
  <si>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</si>
  <si>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</si>
  <si>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</si>
  <si>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</si>
  <si>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</si>
  <si>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</si>
  <si>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</si>
  <si>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</si>
  <si>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</si>
  <si>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</si>
  <si>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</si>
  <si>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</si>
  <si>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</si>
  <si>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</si>
  <si>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</si>
  <si>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</si>
  <si>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</si>
  <si>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</si>
  <si>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</si>
  <si>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</si>
  <si>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</si>
  <si>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</si>
  <si>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</si>
  <si>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</si>
  <si>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</si>
  <si>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</si>
  <si>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</si>
  <si>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</si>
  <si>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</si>
  <si>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</si>
  <si>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</si>
  <si>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</si>
  <si>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</si>
  <si>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</si>
  <si>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</si>
  <si>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</si>
  <si>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</si>
  <si>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</si>
  <si>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</si>
  <si>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</si>
  <si>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</si>
  <si>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</si>
  <si>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</si>
  <si>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</si>
  <si>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</si>
  <si>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</si>
  <si>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</si>
  <si>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</si>
  <si>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</si>
  <si>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</si>
  <si>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</si>
  <si>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</si>
  <si>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</si>
  <si>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</si>
  <si>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</si>
  <si>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</si>
  <si>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</si>
  <si>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</si>
  <si>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</si>
  <si>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</si>
  <si>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</si>
  <si>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</si>
  <si>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</si>
  <si>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</si>
  <si>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</si>
  <si>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</si>
  <si>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</si>
  <si>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</si>
  <si>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</si>
  <si>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</si>
  <si>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</si>
  <si>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</si>
  <si>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</si>
  <si>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</si>
  <si>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</si>
  <si>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</si>
  <si>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</si>
  <si>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</si>
  <si>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</si>
  <si>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</si>
  <si>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</si>
  <si>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</si>
  <si>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</si>
  <si>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</si>
  <si>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</si>
  <si>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</si>
  <si>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</si>
  <si>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</si>
  <si>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</si>
  <si>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</si>
  <si>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</si>
  <si>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</si>
  <si>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</si>
  <si>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</si>
  <si>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</si>
  <si>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</si>
  <si>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</si>
  <si>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</si>
  <si>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</si>
  <si>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</si>
  <si>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</si>
  <si>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</si>
  <si>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</si>
  <si>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</si>
  <si>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</si>
  <si>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</si>
  <si>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</si>
  <si>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</si>
  <si>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</si>
  <si>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</si>
  <si>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</si>
  <si>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</si>
  <si>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</si>
  <si>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</si>
  <si>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</si>
  <si>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</si>
  <si>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</si>
  <si>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</si>
  <si>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</si>
  <si>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</si>
  <si>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</si>
  <si>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</si>
  <si>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</si>
  <si>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</si>
  <si>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</si>
  <si>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</si>
  <si>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</si>
  <si>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</si>
  <si>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</si>
  <si>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</si>
  <si>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</si>
  <si>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</si>
  <si>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</si>
  <si>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</si>
  <si>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</si>
  <si>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</si>
  <si>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</si>
  <si>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</si>
  <si>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</si>
  <si>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</si>
  <si>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</si>
  <si>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</si>
  <si>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</si>
  <si>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</si>
  <si>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</si>
  <si>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</si>
  <si>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</si>
  <si>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</si>
  <si>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</si>
  <si>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</si>
  <si>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</si>
  <si>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</si>
  <si>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</si>
  <si>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</si>
  <si>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</si>
  <si>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</si>
  <si>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</si>
  <si>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</si>
  <si>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</si>
  <si>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</si>
  <si>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</si>
  <si>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</si>
  <si>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</si>
  <si>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</si>
  <si>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</si>
  <si>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</si>
  <si>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</si>
  <si>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</si>
  <si>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</si>
  <si>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</si>
  <si>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</si>
  <si>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</si>
  <si>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</si>
  <si>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</si>
  <si>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</si>
  <si>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</si>
  <si>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</si>
  <si>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</si>
  <si>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</si>
  <si>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</si>
  <si>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</si>
  <si>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</si>
  <si>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</si>
  <si>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</si>
  <si>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</si>
  <si>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</si>
  <si>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</si>
  <si>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</si>
  <si>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</si>
  <si>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</si>
  <si>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</si>
  <si>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</si>
  <si>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</si>
  <si>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</si>
  <si>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</si>
  <si>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</si>
  <si>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</si>
  <si>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</si>
  <si>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</si>
  <si>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</si>
  <si>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</si>
  <si>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</si>
  <si>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</si>
  <si>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</si>
  <si>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</si>
  <si>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</si>
  <si>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</si>
  <si>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</si>
  <si>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</si>
  <si>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</si>
  <si>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</si>
  <si>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</si>
  <si>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</si>
  <si>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</si>
  <si>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</si>
  <si>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</si>
  <si>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</si>
  <si>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</si>
  <si>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</si>
  <si>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</si>
  <si>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</si>
  <si>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</si>
  <si>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</si>
  <si>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</si>
  <si>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</si>
  <si>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</si>
  <si>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</si>
  <si>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</si>
  <si>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</si>
  <si>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</si>
  <si>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</si>
  <si>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</si>
  <si>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</si>
  <si>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</si>
  <si>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</si>
  <si>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</si>
  <si>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</si>
  <si>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</si>
  <si>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</si>
  <si>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</si>
  <si>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</si>
  <si>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</si>
  <si>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</si>
  <si>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</si>
  <si>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</si>
  <si>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</si>
  <si>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</si>
  <si>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</si>
  <si>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</si>
  <si>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</si>
  <si>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</si>
  <si>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</si>
  <si>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</si>
  <si>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</si>
  <si>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</si>
  <si>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</si>
  <si>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</si>
  <si>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</si>
  <si>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</si>
  <si>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</si>
  <si>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</si>
  <si>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</si>
  <si>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</si>
  <si>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</si>
  <si>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</si>
  <si>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</si>
  <si>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</si>
  <si>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</si>
  <si>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</si>
  <si>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</si>
  <si>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</si>
  <si>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</si>
  <si>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</si>
  <si>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</si>
  <si>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</si>
  <si>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</si>
  <si>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</si>
  <si>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</si>
  <si>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</si>
  <si>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</si>
  <si>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</si>
  <si>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</si>
  <si>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</si>
  <si>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</si>
  <si>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</si>
  <si>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</si>
  <si>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</si>
  <si>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</si>
  <si>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</si>
  <si>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</si>
  <si>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</si>
  <si>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</si>
  <si>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</si>
  <si>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</si>
  <si>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</si>
  <si>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</si>
  <si>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</si>
  <si>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</si>
  <si>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</si>
  <si>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</si>
  <si>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</si>
  <si>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</si>
  <si>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</si>
  <si>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</si>
  <si>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</si>
  <si>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</si>
  <si>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</si>
  <si>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</si>
  <si>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</si>
  <si>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</si>
  <si>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</si>
  <si>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</si>
  <si>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</si>
  <si>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</si>
  <si>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</si>
  <si>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</si>
  <si>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</si>
  <si>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</si>
  <si>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</si>
  <si>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</si>
  <si>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</si>
  <si>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</si>
  <si>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</si>
  <si>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</si>
  <si>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</si>
  <si>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</si>
  <si>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</si>
  <si>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</si>
  <si>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</si>
  <si>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</si>
  <si>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</si>
  <si>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</si>
  <si>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</si>
  <si>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</si>
  <si>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</si>
  <si>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</si>
  <si>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</si>
  <si>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</si>
  <si>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</si>
  <si>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</si>
  <si>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</si>
  <si>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</si>
  <si>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</si>
  <si>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</si>
  <si>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</si>
  <si>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</si>
  <si>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</si>
  <si>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</si>
  <si>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</si>
  <si>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</si>
  <si>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</si>
  <si>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</si>
  <si>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</si>
  <si>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</si>
  <si>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</si>
  <si>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</si>
  <si>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</si>
  <si>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</si>
  <si>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</si>
  <si>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</si>
  <si>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</si>
  <si>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</si>
  <si>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</si>
  <si>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</si>
  <si>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</si>
  <si>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</si>
  <si>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</si>
  <si>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</si>
  <si>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</si>
  <si>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</si>
  <si>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</si>
  <si>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</si>
  <si>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</si>
  <si>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</si>
  <si>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</si>
  <si>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</si>
  <si>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</si>
  <si>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</si>
  <si>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</si>
  <si>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</si>
  <si>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</si>
  <si>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</si>
  <si>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</si>
  <si>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</si>
  <si>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</si>
  <si>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</si>
  <si>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</si>
  <si>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</si>
  <si>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</si>
  <si>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</si>
  <si>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</si>
  <si>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</si>
  <si>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</si>
  <si>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</si>
  <si>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</si>
  <si>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</si>
  <si>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</si>
  <si>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</si>
  <si>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</si>
  <si>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</si>
  <si>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</si>
  <si>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</si>
  <si>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</si>
  <si>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</si>
  <si>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</si>
  <si>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</si>
  <si>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</si>
  <si>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</si>
  <si>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</si>
  <si>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</si>
  <si>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</si>
  <si>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</si>
  <si>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</si>
  <si>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</si>
  <si>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</si>
  <si>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</si>
  <si>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</si>
  <si>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</si>
  <si>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</si>
  <si>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</si>
  <si>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</si>
  <si>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</si>
  <si>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</si>
  <si>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</si>
  <si>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</si>
  <si>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</si>
  <si>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</si>
  <si>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</si>
  <si>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</si>
  <si>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</si>
  <si>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</si>
  <si>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</si>
  <si>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</si>
  <si>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</si>
  <si>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</si>
  <si>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</si>
  <si>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</si>
  <si>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</si>
  <si>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</si>
  <si>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</si>
  <si>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</si>
  <si>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</si>
  <si>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</si>
  <si>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</si>
  <si>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</si>
  <si>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</si>
  <si>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</si>
  <si>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</si>
  <si>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</si>
  <si>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</si>
  <si>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</si>
  <si>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</si>
  <si>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</si>
  <si>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</si>
  <si>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</si>
  <si>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</si>
  <si>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</si>
  <si>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</si>
  <si>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</si>
  <si>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</si>
  <si>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</si>
  <si>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</si>
  <si>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</si>
  <si>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</si>
  <si>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</si>
  <si>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</si>
  <si>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</si>
  <si>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</si>
  <si>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</si>
  <si>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</si>
  <si>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</si>
  <si>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</si>
  <si>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</si>
  <si>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</si>
  <si>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</si>
  <si>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</si>
  <si>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</si>
  <si>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</si>
  <si>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</si>
  <si>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</si>
  <si>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</si>
  <si>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</si>
  <si>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</si>
  <si>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</si>
  <si>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</si>
  <si>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</si>
  <si>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</si>
  <si>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</si>
  <si>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</si>
  <si>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</si>
  <si>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</si>
  <si>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</si>
  <si>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</si>
  <si>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</si>
  <si>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</si>
  <si>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</si>
  <si>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</si>
  <si>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</si>
  <si>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</si>
  <si>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</si>
  <si>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</si>
  <si>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</si>
  <si>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</si>
  <si>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</si>
  <si>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</si>
  <si>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</si>
  <si>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</si>
  <si>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</si>
  <si>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</si>
  <si>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</si>
  <si>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</si>
  <si>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</si>
  <si>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</si>
  <si>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</si>
  <si>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</si>
  <si>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</si>
  <si>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</si>
  <si>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</si>
  <si>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</si>
  <si>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</si>
  <si>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</si>
  <si>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</si>
  <si>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</si>
  <si>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</si>
  <si>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</si>
  <si>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</si>
  <si>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</si>
  <si>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</si>
  <si>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</si>
  <si>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</si>
  <si>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</si>
  <si>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</si>
  <si>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</si>
  <si>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</si>
  <si>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</si>
  <si>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</si>
  <si>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</si>
  <si>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</si>
  <si>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</si>
  <si>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</si>
  <si>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</si>
  <si>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</si>
  <si>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</si>
  <si>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</si>
  <si>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</si>
  <si>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</si>
  <si>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</si>
  <si>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</si>
  <si>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</si>
  <si>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</si>
  <si>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</si>
  <si>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</si>
  <si>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</si>
  <si>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</si>
  <si>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</si>
  <si>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</si>
  <si>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</si>
  <si>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</si>
  <si>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</si>
  <si>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</si>
  <si>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</si>
  <si>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</si>
  <si>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</si>
  <si>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</si>
  <si>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</si>
  <si>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</si>
  <si>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</si>
  <si>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</si>
  <si>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</si>
  <si>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</si>
  <si>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</si>
  <si>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</si>
  <si>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</si>
  <si>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</si>
  <si>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</si>
  <si>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</si>
  <si>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</si>
  <si>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</si>
  <si>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</si>
  <si>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</si>
  <si>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</si>
  <si>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</si>
  <si>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</si>
  <si>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</si>
  <si>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</si>
  <si>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</si>
  <si>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</si>
  <si>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</si>
  <si>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</si>
  <si>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</si>
  <si>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</si>
  <si>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</si>
  <si>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</si>
  <si>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</si>
  <si>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</si>
  <si>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</si>
  <si>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</si>
  <si>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</si>
  <si>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</si>
  <si>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</si>
  <si>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</si>
  <si>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</si>
  <si>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</si>
  <si>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</si>
  <si>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</si>
  <si>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</si>
  <si>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</si>
  <si>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</si>
  <si>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</si>
  <si>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</si>
  <si>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</si>
  <si>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</si>
  <si>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</si>
  <si>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</si>
  <si>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</si>
  <si>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</si>
  <si>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</si>
  <si>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</si>
  <si>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</si>
  <si>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</si>
  <si>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</si>
  <si>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</si>
  <si>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</si>
  <si>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</si>
  <si>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</si>
  <si>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</si>
  <si>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</si>
  <si>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</si>
  <si>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</si>
  <si>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</si>
  <si>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</si>
  <si>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</si>
  <si>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</si>
  <si>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</si>
  <si>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</si>
  <si>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</si>
  <si>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</si>
  <si>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</si>
  <si>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</si>
  <si>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</si>
  <si>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</si>
  <si>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</si>
  <si>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</si>
  <si>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</si>
  <si>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</si>
  <si>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</si>
  <si>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</si>
  <si>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</si>
  <si>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</si>
  <si>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</si>
  <si>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</si>
  <si>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</si>
  <si>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</si>
  <si>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</si>
  <si>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</si>
  <si>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</si>
  <si>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</si>
  <si>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</si>
  <si>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</si>
  <si>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</si>
  <si>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</si>
  <si>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</si>
  <si>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</si>
  <si>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</si>
  <si>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</si>
  <si>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</si>
  <si>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</si>
  <si>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</si>
  <si>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</si>
  <si>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</si>
  <si>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</si>
  <si>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</si>
  <si>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</si>
  <si>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</si>
  <si>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</si>
  <si>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</si>
  <si>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</si>
  <si>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</si>
  <si>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</si>
  <si>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</si>
  <si>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</si>
  <si>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</si>
  <si>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</si>
  <si>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</si>
  <si>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</si>
  <si>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</si>
  <si>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</si>
  <si>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</si>
  <si>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</si>
  <si>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</si>
  <si>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</si>
  <si>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</si>
  <si>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</si>
  <si>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</si>
  <si>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</si>
  <si>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</si>
  <si>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</si>
  <si>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</si>
  <si>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</si>
  <si>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</si>
  <si>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</si>
  <si>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</si>
  <si>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</si>
  <si>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</si>
  <si>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</si>
  <si>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</si>
  <si>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</si>
  <si>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</si>
  <si>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</si>
  <si>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</si>
  <si>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</si>
  <si>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</si>
  <si>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</si>
  <si>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</si>
  <si>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</si>
  <si>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</si>
  <si>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</si>
  <si>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</si>
  <si>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</si>
  <si>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</si>
  <si>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</si>
  <si>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</si>
  <si>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</si>
  <si>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</si>
  <si>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</si>
  <si>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</si>
  <si>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</si>
  <si>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</si>
  <si>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</si>
  <si>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</si>
  <si>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</si>
  <si>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</si>
  <si>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</si>
  <si>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</si>
  <si>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</si>
  <si>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</si>
  <si>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</si>
  <si>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</si>
  <si>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</si>
  <si>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</si>
  <si>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</si>
  <si>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</si>
  <si>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</si>
  <si>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</si>
  <si>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</si>
  <si>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</si>
  <si>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</si>
  <si>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</si>
  <si>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</si>
  <si>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</si>
  <si>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</si>
  <si>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</si>
  <si>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</si>
  <si>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</si>
  <si>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</si>
  <si>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</si>
  <si>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</si>
  <si>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</si>
  <si>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</si>
  <si>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</si>
  <si>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</si>
  <si>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</si>
  <si>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</si>
  <si>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</si>
  <si>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</si>
  <si>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</si>
  <si>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</si>
  <si>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</si>
  <si>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</si>
  <si>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</si>
  <si>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</si>
  <si>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</si>
  <si>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</si>
  <si>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</si>
  <si>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</si>
  <si>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</si>
  <si>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</si>
  <si>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</si>
  <si>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</si>
  <si>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</si>
  <si>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</si>
  <si>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</si>
  <si>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</si>
  <si>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</si>
  <si>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</si>
  <si>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</si>
  <si>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</si>
  <si>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</si>
  <si>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</si>
  <si>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</si>
  <si>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</si>
  <si>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</si>
  <si>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</si>
  <si>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</si>
  <si>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</si>
  <si>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</si>
  <si>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</si>
  <si>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</si>
  <si>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</si>
  <si>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</si>
  <si>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</si>
  <si>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</si>
  <si>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</si>
  <si>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</si>
  <si>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</si>
  <si>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</si>
  <si>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</si>
  <si>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</si>
  <si>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</si>
  <si>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</si>
  <si>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</si>
  <si>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</si>
  <si>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</si>
  <si>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</si>
  <si>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</si>
  <si>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</si>
  <si>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</si>
  <si>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</si>
  <si>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</si>
  <si>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</si>
  <si>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</si>
  <si>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</si>
  <si>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</si>
  <si>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</si>
  <si>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</si>
  <si>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</si>
  <si>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</si>
  <si>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</si>
  <si>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</si>
  <si>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</si>
  <si>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</si>
  <si>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</si>
  <si>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</si>
  <si>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</si>
  <si>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</si>
  <si>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</si>
  <si>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</si>
  <si>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</si>
  <si>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</si>
  <si>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</si>
  <si>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</si>
  <si>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</si>
  <si>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</si>
  <si>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</si>
  <si>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</si>
  <si>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</si>
  <si>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</si>
  <si>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</si>
  <si>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</si>
  <si>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</si>
  <si>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 xml:space="preserve">                           /Д.Иванчов/</t>
  </si>
  <si>
    <t xml:space="preserve">                        /Д.Иванчов/</t>
  </si>
  <si>
    <t>.</t>
  </si>
  <si>
    <t>КОНСОЛИДИРАН</t>
  </si>
  <si>
    <t>Дата на съставяне:28.05.2018</t>
  </si>
  <si>
    <t>Дата  на съставяне:28.05.2018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</si>
</sst>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topLeftCell="A70" zoomScale="75" workbookViewId="0">
      <selection activeCell="G70" sqref="G70"/>
    </sheetView>
  </sheetViews>
  <sheetFormatPr defaultColWidth="9.375" defaultRowHeight="13.6"/>
  <cols>
    <col min="1" max="1" width="43.625" style="169" customWidth="1"/>
    <col min="2" max="2" width="9.875" style="169" customWidth="1"/>
    <col min="3" max="3" width="11.125" style="169" customWidth="1"/>
    <col min="4" max="4" width="14" style="169" customWidth="1"/>
    <col min="5" max="5" width="70.625" style="169" customWidth="1"/>
    <col min="6" max="6" width="9.5" style="174" customWidth="1"/>
    <col min="7" max="7" width="12.625" style="169" customWidth="1"/>
    <col min="8" max="8" width="18.625" style="175" customWidth="1"/>
    <col min="9" max="9" width="3.5" style="149" customWidth="1"/>
    <col min="10" max="16384" width="9.375" style="149"/>
  </cols>
  <sheetData>
    <row r="1" spans="1:8" ht="14.3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4.3">
      <c r="A2" s="215"/>
      <c r="B2" s="215"/>
      <c r="C2" s="216"/>
      <c r="D2" s="216"/>
      <c r="E2" s="216"/>
      <c r="F2" s="170"/>
      <c r="G2" s="171"/>
      <c r="H2" s="172"/>
    </row>
    <row r="3" spans="1:8" ht="14.3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4.3">
      <c r="A4" s="579" t="s">
        <v>3</v>
      </c>
      <c r="B4" s="585"/>
      <c r="C4" s="585"/>
      <c r="D4" s="585"/>
      <c r="E4" s="501" t="s">
        <v>874</v>
      </c>
      <c r="F4" s="581" t="s">
        <v>4</v>
      </c>
      <c r="G4" s="582"/>
      <c r="H4" s="458">
        <v>380</v>
      </c>
    </row>
    <row r="5" spans="1:8" ht="14.3">
      <c r="A5" s="579" t="s">
        <v>5</v>
      </c>
      <c r="B5" s="580"/>
      <c r="C5" s="580"/>
      <c r="D5" s="580"/>
      <c r="E5" s="502">
        <v>43190</v>
      </c>
      <c r="F5" s="170"/>
      <c r="G5" s="171"/>
      <c r="H5" s="219" t="s">
        <v>6</v>
      </c>
    </row>
    <row r="6" spans="1:8" ht="14.95" thickBot="1">
      <c r="A6" s="150"/>
      <c r="B6" s="150"/>
      <c r="C6" s="218"/>
      <c r="D6" s="219"/>
      <c r="E6" s="219"/>
      <c r="F6" s="170"/>
      <c r="G6" s="171"/>
      <c r="H6" s="219"/>
    </row>
    <row r="7" spans="1:8" ht="28.5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3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4.3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4.3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4.3">
      <c r="A11" s="235" t="s">
        <v>20</v>
      </c>
      <c r="B11" s="241" t="s">
        <v>21</v>
      </c>
      <c r="C11" s="151">
        <v>1667</v>
      </c>
      <c r="D11" s="151">
        <v>1667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4.3">
      <c r="A12" s="235" t="s">
        <v>24</v>
      </c>
      <c r="B12" s="241" t="s">
        <v>25</v>
      </c>
      <c r="C12" s="151">
        <v>7424</v>
      </c>
      <c r="D12" s="151">
        <v>7506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4.3">
      <c r="A13" s="235" t="s">
        <v>28</v>
      </c>
      <c r="B13" s="241" t="s">
        <v>29</v>
      </c>
      <c r="C13" s="151">
        <v>1347</v>
      </c>
      <c r="D13" s="151">
        <v>1388</v>
      </c>
      <c r="E13" s="237" t="s">
        <v>30</v>
      </c>
      <c r="F13" s="242" t="s">
        <v>31</v>
      </c>
      <c r="G13" s="153"/>
      <c r="H13" s="153"/>
    </row>
    <row r="14" spans="1:8" ht="14.3">
      <c r="A14" s="235" t="s">
        <v>32</v>
      </c>
      <c r="B14" s="241" t="s">
        <v>33</v>
      </c>
      <c r="C14" s="151">
        <v>571</v>
      </c>
      <c r="D14" s="151">
        <v>579</v>
      </c>
      <c r="E14" s="243" t="s">
        <v>34</v>
      </c>
      <c r="F14" s="242" t="s">
        <v>35</v>
      </c>
      <c r="G14" s="316"/>
      <c r="H14" s="316"/>
    </row>
    <row r="15" spans="1:8" ht="14.3">
      <c r="A15" s="235" t="s">
        <v>36</v>
      </c>
      <c r="B15" s="241" t="s">
        <v>37</v>
      </c>
      <c r="C15" s="151">
        <v>20</v>
      </c>
      <c r="D15" s="151">
        <v>22</v>
      </c>
      <c r="E15" s="243" t="s">
        <v>38</v>
      </c>
      <c r="F15" s="242" t="s">
        <v>39</v>
      </c>
      <c r="G15" s="316"/>
      <c r="H15" s="316"/>
    </row>
    <row r="16" spans="1:8" ht="14.3">
      <c r="A16" s="235" t="s">
        <v>40</v>
      </c>
      <c r="B16" s="244" t="s">
        <v>41</v>
      </c>
      <c r="C16" s="151">
        <v>6</v>
      </c>
      <c r="D16" s="151">
        <v>2</v>
      </c>
      <c r="E16" s="243" t="s">
        <v>42</v>
      </c>
      <c r="F16" s="242" t="s">
        <v>43</v>
      </c>
      <c r="G16" s="316"/>
      <c r="H16" s="316"/>
    </row>
    <row r="17" spans="1:18" ht="27.2">
      <c r="A17" s="235" t="s">
        <v>44</v>
      </c>
      <c r="B17" s="241" t="s">
        <v>45</v>
      </c>
      <c r="C17" s="151">
        <v>275</v>
      </c>
      <c r="D17" s="151">
        <v>275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3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4.3">
      <c r="A19" s="235" t="s">
        <v>51</v>
      </c>
      <c r="B19" s="249" t="s">
        <v>52</v>
      </c>
      <c r="C19" s="155">
        <f>SUM(C11:C18)</f>
        <v>11310</v>
      </c>
      <c r="D19" s="155">
        <f>SUM(D11:D18)</f>
        <v>11439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4.3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10615</v>
      </c>
      <c r="H20" s="158">
        <v>10615</v>
      </c>
    </row>
    <row r="21" spans="1:18" ht="14.3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332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4.3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227</v>
      </c>
    </row>
    <row r="23" spans="1:18" ht="14.3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4.3">
      <c r="A24" s="235" t="s">
        <v>70</v>
      </c>
      <c r="B24" s="241" t="s">
        <v>71</v>
      </c>
      <c r="C24" s="151">
        <v>57</v>
      </c>
      <c r="D24" s="151">
        <v>65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4.3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10947</v>
      </c>
      <c r="H25" s="154">
        <f>H19+H20+H21</f>
        <v>10947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3">
      <c r="A26" s="235" t="s">
        <v>78</v>
      </c>
      <c r="B26" s="241" t="s">
        <v>79</v>
      </c>
      <c r="C26" s="151">
        <v>2</v>
      </c>
      <c r="D26" s="151">
        <v>2</v>
      </c>
      <c r="E26" s="237" t="s">
        <v>80</v>
      </c>
      <c r="F26" s="246"/>
      <c r="G26" s="247"/>
      <c r="H26" s="248"/>
    </row>
    <row r="27" spans="1:18" ht="14.3">
      <c r="A27" s="235" t="s">
        <v>81</v>
      </c>
      <c r="B27" s="250" t="s">
        <v>82</v>
      </c>
      <c r="C27" s="155">
        <f>SUM(C23:C26)</f>
        <v>59</v>
      </c>
      <c r="D27" s="155">
        <f>SUM(D23:D26)</f>
        <v>67</v>
      </c>
      <c r="E27" s="253" t="s">
        <v>83</v>
      </c>
      <c r="F27" s="242" t="s">
        <v>84</v>
      </c>
      <c r="G27" s="154">
        <f>SUM(G28:G30)</f>
        <v>-8071</v>
      </c>
      <c r="H27" s="154">
        <f>SUM(H28:H30)</f>
        <v>-7963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4.3">
      <c r="A28" s="235"/>
      <c r="B28" s="241"/>
      <c r="C28" s="252"/>
      <c r="D28" s="155"/>
      <c r="E28" s="237" t="s">
        <v>85</v>
      </c>
      <c r="F28" s="242" t="s">
        <v>86</v>
      </c>
      <c r="G28" s="152">
        <v>1390</v>
      </c>
      <c r="H28" s="152">
        <v>1390</v>
      </c>
    </row>
    <row r="29" spans="1:18" ht="14.3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-9461</v>
      </c>
      <c r="H29" s="316">
        <v>-9353</v>
      </c>
      <c r="M29" s="157"/>
    </row>
    <row r="30" spans="1:18" ht="14.3">
      <c r="A30" s="235" t="s">
        <v>90</v>
      </c>
      <c r="B30" s="241" t="s">
        <v>91</v>
      </c>
      <c r="C30" s="151">
        <v>2103</v>
      </c>
      <c r="D30" s="151">
        <v>2103</v>
      </c>
      <c r="E30" s="237" t="s">
        <v>92</v>
      </c>
      <c r="F30" s="242" t="s">
        <v>93</v>
      </c>
      <c r="G30" s="158"/>
      <c r="H30" s="158"/>
    </row>
    <row r="31" spans="1:18" ht="14.3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4.3">
      <c r="A32" s="235" t="s">
        <v>98</v>
      </c>
      <c r="B32" s="250" t="s">
        <v>99</v>
      </c>
      <c r="C32" s="155">
        <f>C30+C31</f>
        <v>2103</v>
      </c>
      <c r="D32" s="155">
        <f>D30+D31</f>
        <v>2103</v>
      </c>
      <c r="E32" s="243" t="s">
        <v>100</v>
      </c>
      <c r="F32" s="242" t="s">
        <v>101</v>
      </c>
      <c r="G32" s="316">
        <v>-121</v>
      </c>
      <c r="H32" s="316">
        <v>-106</v>
      </c>
      <c r="I32" s="290"/>
      <c r="J32" s="290"/>
      <c r="K32" s="290"/>
      <c r="L32" s="290"/>
      <c r="M32" s="290"/>
      <c r="N32" s="290"/>
      <c r="O32" s="290"/>
    </row>
    <row r="33" spans="1:18" ht="14.3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-8192</v>
      </c>
      <c r="H33" s="154">
        <f>H27+H31+H32</f>
        <v>-8069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4.3">
      <c r="A34" s="235" t="s">
        <v>851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4.3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4.3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5159</v>
      </c>
      <c r="H36" s="154">
        <f>H25+H17+H33</f>
        <v>5282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4.3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4.3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4.3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>
        <v>785</v>
      </c>
      <c r="H39" s="158">
        <v>823</v>
      </c>
      <c r="I39" s="290"/>
      <c r="J39" s="290"/>
      <c r="K39" s="290"/>
      <c r="L39" s="290"/>
      <c r="M39" s="291"/>
      <c r="N39" s="290"/>
      <c r="O39" s="290"/>
    </row>
    <row r="40" spans="1:18" ht="14.3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4.3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4.3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4.3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4.3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4.3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4.3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4.3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8369</v>
      </c>
      <c r="H47" s="152">
        <v>8437</v>
      </c>
      <c r="M47" s="157"/>
    </row>
    <row r="48" spans="1:18" ht="14.3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>
        <v>0</v>
      </c>
      <c r="H48" s="152">
        <v>0</v>
      </c>
    </row>
    <row r="49" spans="1:18" ht="14.3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8369</v>
      </c>
      <c r="H49" s="154">
        <f>SUM(H43:H48)</f>
        <v>8437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4.3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4.3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4.3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4.3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4.3">
      <c r="A54" s="235" t="s">
        <v>166</v>
      </c>
      <c r="B54" s="249" t="s">
        <v>167</v>
      </c>
      <c r="C54" s="151">
        <v>279</v>
      </c>
      <c r="D54" s="151">
        <v>279</v>
      </c>
      <c r="E54" s="237" t="s">
        <v>168</v>
      </c>
      <c r="F54" s="245" t="s">
        <v>169</v>
      </c>
      <c r="G54" s="152"/>
      <c r="H54" s="152"/>
    </row>
    <row r="55" spans="1:18" ht="27.2">
      <c r="A55" s="269" t="s">
        <v>170</v>
      </c>
      <c r="B55" s="270" t="s">
        <v>171</v>
      </c>
      <c r="C55" s="155">
        <f>C19+C20+C21+C27+C32+C45+C51+C53+C54</f>
        <v>13751</v>
      </c>
      <c r="D55" s="155">
        <f>D19+D20+D21+D27+D32+D45+D51+D53+D54</f>
        <v>13888</v>
      </c>
      <c r="E55" s="237" t="s">
        <v>172</v>
      </c>
      <c r="F55" s="261" t="s">
        <v>173</v>
      </c>
      <c r="G55" s="154">
        <f>G49+G51+G52+G53+G54</f>
        <v>8369</v>
      </c>
      <c r="H55" s="154">
        <f>H49+H51+H52+H53+H54</f>
        <v>8437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4.3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4.3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4.3">
      <c r="A58" s="235" t="s">
        <v>177</v>
      </c>
      <c r="B58" s="241" t="s">
        <v>178</v>
      </c>
      <c r="C58" s="151">
        <v>1095</v>
      </c>
      <c r="D58" s="151">
        <v>1082</v>
      </c>
      <c r="E58" s="237" t="s">
        <v>127</v>
      </c>
      <c r="F58" s="272"/>
      <c r="G58" s="252"/>
      <c r="H58" s="154"/>
    </row>
    <row r="59" spans="1:18" ht="14.3">
      <c r="A59" s="235" t="s">
        <v>179</v>
      </c>
      <c r="B59" s="241" t="s">
        <v>180</v>
      </c>
      <c r="C59" s="151">
        <v>342</v>
      </c>
      <c r="D59" s="151">
        <v>341</v>
      </c>
      <c r="E59" s="251" t="s">
        <v>181</v>
      </c>
      <c r="F59" s="242" t="s">
        <v>182</v>
      </c>
      <c r="G59" s="152">
        <v>601</v>
      </c>
      <c r="H59" s="152">
        <v>525</v>
      </c>
      <c r="M59" s="157"/>
    </row>
    <row r="60" spans="1:18" ht="14.3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>
        <v>90</v>
      </c>
      <c r="H60" s="152">
        <v>68</v>
      </c>
    </row>
    <row r="61" spans="1:18" ht="14.3">
      <c r="A61" s="235" t="s">
        <v>187</v>
      </c>
      <c r="B61" s="244" t="s">
        <v>188</v>
      </c>
      <c r="C61" s="151">
        <v>1377</v>
      </c>
      <c r="D61" s="151">
        <v>1405</v>
      </c>
      <c r="E61" s="243" t="s">
        <v>189</v>
      </c>
      <c r="F61" s="272" t="s">
        <v>190</v>
      </c>
      <c r="G61" s="154">
        <f>SUM(G62:G68)</f>
        <v>2975</v>
      </c>
      <c r="H61" s="154">
        <f>SUM(H62:H68)</f>
        <v>2888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4.3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23</v>
      </c>
      <c r="H62" s="152"/>
    </row>
    <row r="63" spans="1:18" ht="14.3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4.3">
      <c r="A64" s="235" t="s">
        <v>51</v>
      </c>
      <c r="B64" s="249" t="s">
        <v>199</v>
      </c>
      <c r="C64" s="155">
        <f>SUM(C58:C63)</f>
        <v>2814</v>
      </c>
      <c r="D64" s="155">
        <f>SUM(D58:D63)</f>
        <v>2828</v>
      </c>
      <c r="E64" s="237" t="s">
        <v>200</v>
      </c>
      <c r="F64" s="242" t="s">
        <v>201</v>
      </c>
      <c r="G64" s="152">
        <v>2499</v>
      </c>
      <c r="H64" s="152">
        <v>2508</v>
      </c>
      <c r="I64" s="290"/>
      <c r="J64" s="290"/>
      <c r="K64" s="290"/>
      <c r="L64" s="290"/>
      <c r="M64" s="290"/>
      <c r="N64" s="290"/>
      <c r="O64" s="290"/>
    </row>
    <row r="65" spans="1:18" ht="14.3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4.3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192</v>
      </c>
      <c r="H66" s="152">
        <v>193</v>
      </c>
    </row>
    <row r="67" spans="1:18" ht="14.3">
      <c r="A67" s="235" t="s">
        <v>207</v>
      </c>
      <c r="B67" s="241" t="s">
        <v>208</v>
      </c>
      <c r="C67" s="151">
        <v>426</v>
      </c>
      <c r="D67" s="151">
        <v>405</v>
      </c>
      <c r="E67" s="237" t="s">
        <v>209</v>
      </c>
      <c r="F67" s="242" t="s">
        <v>210</v>
      </c>
      <c r="G67" s="152">
        <v>161</v>
      </c>
      <c r="H67" s="152">
        <v>96</v>
      </c>
    </row>
    <row r="68" spans="1:18" ht="14.3">
      <c r="A68" s="235" t="s">
        <v>211</v>
      </c>
      <c r="B68" s="241" t="s">
        <v>212</v>
      </c>
      <c r="C68" s="151">
        <v>779</v>
      </c>
      <c r="D68" s="151">
        <v>508</v>
      </c>
      <c r="E68" s="237" t="s">
        <v>213</v>
      </c>
      <c r="F68" s="242" t="s">
        <v>214</v>
      </c>
      <c r="G68" s="152">
        <v>100</v>
      </c>
      <c r="H68" s="152">
        <v>91</v>
      </c>
    </row>
    <row r="69" spans="1:18" ht="14.3">
      <c r="A69" s="235" t="s">
        <v>215</v>
      </c>
      <c r="B69" s="241" t="s">
        <v>216</v>
      </c>
      <c r="C69" s="151">
        <v>20</v>
      </c>
      <c r="D69" s="151">
        <v>20</v>
      </c>
      <c r="E69" s="251" t="s">
        <v>78</v>
      </c>
      <c r="F69" s="242" t="s">
        <v>217</v>
      </c>
      <c r="G69" s="152">
        <v>156</v>
      </c>
      <c r="H69" s="152">
        <v>133</v>
      </c>
    </row>
    <row r="70" spans="1:18" ht="14.3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4.3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3822</v>
      </c>
      <c r="H71" s="161">
        <f>H59+H60+H61+H69+H70</f>
        <v>3614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4.3">
      <c r="A72" s="235" t="s">
        <v>225</v>
      </c>
      <c r="B72" s="241" t="s">
        <v>226</v>
      </c>
      <c r="C72" s="151">
        <v>72</v>
      </c>
      <c r="D72" s="151">
        <v>59</v>
      </c>
      <c r="E72" s="243"/>
      <c r="F72" s="274"/>
      <c r="G72" s="275"/>
      <c r="H72" s="276"/>
    </row>
    <row r="73" spans="1:18" ht="14.3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4.3">
      <c r="A74" s="235" t="s">
        <v>229</v>
      </c>
      <c r="B74" s="241" t="s">
        <v>230</v>
      </c>
      <c r="C74" s="151">
        <v>259</v>
      </c>
      <c r="D74" s="151">
        <v>368</v>
      </c>
      <c r="E74" s="237" t="s">
        <v>231</v>
      </c>
      <c r="F74" s="280" t="s">
        <v>232</v>
      </c>
      <c r="G74" s="152"/>
      <c r="H74" s="152"/>
    </row>
    <row r="75" spans="1:18" ht="14.3">
      <c r="A75" s="235" t="s">
        <v>76</v>
      </c>
      <c r="B75" s="249" t="s">
        <v>233</v>
      </c>
      <c r="C75" s="155">
        <f>SUM(C67:C74)</f>
        <v>1556</v>
      </c>
      <c r="D75" s="155">
        <f>SUM(D67:D74)</f>
        <v>1360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4.3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4.3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4.3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4.3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3822</v>
      </c>
      <c r="H79" s="162">
        <f>H71+H74+H75+H76</f>
        <v>3614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4.3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4.3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4.3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4.3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4.3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4.3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4.3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4.3">
      <c r="A87" s="235" t="s">
        <v>254</v>
      </c>
      <c r="B87" s="241" t="s">
        <v>255</v>
      </c>
      <c r="C87" s="151">
        <v>4</v>
      </c>
      <c r="D87" s="151">
        <v>4</v>
      </c>
      <c r="E87" s="163"/>
      <c r="F87" s="285"/>
      <c r="G87" s="285"/>
      <c r="H87" s="286"/>
      <c r="M87" s="157"/>
    </row>
    <row r="88" spans="1:18" ht="14.3">
      <c r="A88" s="235" t="s">
        <v>256</v>
      </c>
      <c r="B88" s="241" t="s">
        <v>257</v>
      </c>
      <c r="C88" s="151">
        <v>10</v>
      </c>
      <c r="D88" s="151">
        <v>73</v>
      </c>
      <c r="E88" s="263"/>
      <c r="F88" s="285"/>
      <c r="G88" s="285"/>
      <c r="H88" s="286"/>
    </row>
    <row r="89" spans="1:18" ht="14.3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4.3">
      <c r="A90" s="235" t="s">
        <v>260</v>
      </c>
      <c r="B90" s="241" t="s">
        <v>261</v>
      </c>
      <c r="C90" s="151"/>
      <c r="D90" s="151">
        <v>3</v>
      </c>
      <c r="E90" s="263"/>
      <c r="F90" s="285"/>
      <c r="G90" s="285"/>
      <c r="H90" s="286"/>
    </row>
    <row r="91" spans="1:18" ht="14.3">
      <c r="A91" s="235" t="s">
        <v>262</v>
      </c>
      <c r="B91" s="249" t="s">
        <v>263</v>
      </c>
      <c r="C91" s="155">
        <f>SUM(C87:C90)</f>
        <v>14</v>
      </c>
      <c r="D91" s="155">
        <f>SUM(D87:D90)</f>
        <v>80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4.3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4.3">
      <c r="A93" s="235" t="s">
        <v>266</v>
      </c>
      <c r="B93" s="287" t="s">
        <v>267</v>
      </c>
      <c r="C93" s="155">
        <f>C64+C75+C84+C91+C92</f>
        <v>4384</v>
      </c>
      <c r="D93" s="155">
        <f>D64+D75+D84+D91+D92</f>
        <v>4268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6.5" thickBot="1">
      <c r="A94" s="447" t="s">
        <v>268</v>
      </c>
      <c r="B94" s="288" t="s">
        <v>269</v>
      </c>
      <c r="C94" s="164">
        <f>C93+C55</f>
        <v>18135</v>
      </c>
      <c r="D94" s="164">
        <f>D93+D55</f>
        <v>18156</v>
      </c>
      <c r="E94" s="448" t="s">
        <v>270</v>
      </c>
      <c r="F94" s="289" t="s">
        <v>271</v>
      </c>
      <c r="G94" s="165">
        <f>G36+G39+G55+G79</f>
        <v>18135</v>
      </c>
      <c r="H94" s="165">
        <f>H36+H39+H55+H79</f>
        <v>18156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4.3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4.3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4.3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4.3">
      <c r="A98" s="573" t="s">
        <v>875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4.3">
      <c r="C99" s="45"/>
      <c r="D99" s="1" t="s">
        <v>866</v>
      </c>
      <c r="E99" s="45"/>
      <c r="F99" s="170"/>
      <c r="G99" s="171"/>
      <c r="H99" s="172"/>
    </row>
    <row r="100" spans="1:13" ht="14.3">
      <c r="A100" s="173"/>
      <c r="B100" s="173"/>
      <c r="C100" s="583" t="s">
        <v>857</v>
      </c>
      <c r="D100" s="584"/>
      <c r="E100" s="584"/>
    </row>
    <row r="101" spans="1:13">
      <c r="D101" s="169" t="s">
        <v>869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2" zoomScale="80" zoomScaleNormal="100" workbookViewId="0">
      <selection activeCell="G41" sqref="G41"/>
    </sheetView>
  </sheetViews>
  <sheetFormatPr defaultColWidth="9.375" defaultRowHeight="11.55"/>
  <cols>
    <col min="1" max="1" width="48.125" style="565" customWidth="1"/>
    <col min="2" max="2" width="12.125" style="565" customWidth="1"/>
    <col min="3" max="3" width="13" style="542" customWidth="1"/>
    <col min="4" max="4" width="12.625" style="542" customWidth="1"/>
    <col min="5" max="5" width="37.375" style="565" customWidth="1"/>
    <col min="6" max="6" width="9" style="565" customWidth="1"/>
    <col min="7" max="7" width="11.625" style="542" customWidth="1"/>
    <col min="8" max="8" width="13.125" style="542" customWidth="1"/>
    <col min="9" max="16384" width="9.37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4.3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4.3">
      <c r="A3" s="464" t="s">
        <v>275</v>
      </c>
      <c r="B3" s="588" t="str">
        <f>'справка №1-БАЛАНС'!E4</f>
        <v>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50000000000001" customHeight="1">
      <c r="A4" s="464" t="s">
        <v>5</v>
      </c>
      <c r="B4" s="589">
        <f>'справка №1-БАЛАНС'!E5</f>
        <v>43190</v>
      </c>
      <c r="C4" s="589"/>
      <c r="D4" s="589"/>
      <c r="E4" s="314"/>
      <c r="F4" s="463"/>
      <c r="G4" s="541"/>
      <c r="H4" s="544" t="s">
        <v>276</v>
      </c>
    </row>
    <row r="5" spans="1:18" ht="23.1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 ht="12.25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922</v>
      </c>
      <c r="D9" s="46">
        <v>895</v>
      </c>
      <c r="E9" s="298" t="s">
        <v>285</v>
      </c>
      <c r="F9" s="546" t="s">
        <v>286</v>
      </c>
      <c r="G9" s="547">
        <v>1914</v>
      </c>
      <c r="H9" s="547">
        <v>2015</v>
      </c>
    </row>
    <row r="10" spans="1:18">
      <c r="A10" s="298" t="s">
        <v>287</v>
      </c>
      <c r="B10" s="299" t="s">
        <v>288</v>
      </c>
      <c r="C10" s="46">
        <v>212</v>
      </c>
      <c r="D10" s="46">
        <v>193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142</v>
      </c>
      <c r="D11" s="46">
        <v>142</v>
      </c>
      <c r="E11" s="300" t="s">
        <v>293</v>
      </c>
      <c r="F11" s="546" t="s">
        <v>294</v>
      </c>
      <c r="G11" s="547">
        <v>22</v>
      </c>
      <c r="H11" s="547">
        <v>35</v>
      </c>
    </row>
    <row r="12" spans="1:18">
      <c r="A12" s="298" t="s">
        <v>295</v>
      </c>
      <c r="B12" s="299" t="s">
        <v>296</v>
      </c>
      <c r="C12" s="46">
        <v>616</v>
      </c>
      <c r="D12" s="46">
        <v>598</v>
      </c>
      <c r="E12" s="300" t="s">
        <v>78</v>
      </c>
      <c r="F12" s="546" t="s">
        <v>297</v>
      </c>
      <c r="G12" s="547">
        <v>73</v>
      </c>
      <c r="H12" s="547">
        <v>77</v>
      </c>
    </row>
    <row r="13" spans="1:18" ht="12.25">
      <c r="A13" s="298" t="s">
        <v>298</v>
      </c>
      <c r="B13" s="299" t="s">
        <v>299</v>
      </c>
      <c r="C13" s="46">
        <v>103</v>
      </c>
      <c r="D13" s="46">
        <v>95</v>
      </c>
      <c r="E13" s="301" t="s">
        <v>51</v>
      </c>
      <c r="F13" s="548" t="s">
        <v>300</v>
      </c>
      <c r="G13" s="545">
        <f>SUM(G9:G12)</f>
        <v>2009</v>
      </c>
      <c r="H13" s="545">
        <f>SUM(H9:H12)</f>
        <v>2127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2</v>
      </c>
      <c r="D14" s="46">
        <v>8</v>
      </c>
      <c r="E14" s="300"/>
      <c r="F14" s="549"/>
      <c r="G14" s="550"/>
      <c r="H14" s="550"/>
    </row>
    <row r="15" spans="1:18" ht="23.1">
      <c r="A15" s="298" t="s">
        <v>303</v>
      </c>
      <c r="B15" s="299" t="s">
        <v>304</v>
      </c>
      <c r="C15" s="47">
        <v>27</v>
      </c>
      <c r="D15" s="47">
        <v>-90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53</v>
      </c>
      <c r="D16" s="47">
        <v>54</v>
      </c>
      <c r="E16" s="298" t="s">
        <v>309</v>
      </c>
      <c r="F16" s="549" t="s">
        <v>310</v>
      </c>
      <c r="G16" s="552"/>
      <c r="H16" s="552"/>
    </row>
    <row r="17" spans="1:18" ht="12.25">
      <c r="A17" s="302" t="s">
        <v>311</v>
      </c>
      <c r="B17" s="299" t="s">
        <v>312</v>
      </c>
      <c r="C17" s="48"/>
      <c r="D17" s="48"/>
      <c r="E17" s="296"/>
      <c r="F17" s="304"/>
      <c r="G17" s="550"/>
      <c r="H17" s="550"/>
    </row>
    <row r="18" spans="1:18" ht="12.25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 ht="12.25">
      <c r="A19" s="301" t="s">
        <v>51</v>
      </c>
      <c r="B19" s="303" t="s">
        <v>316</v>
      </c>
      <c r="C19" s="49">
        <f>SUM(C9:C15)+C16</f>
        <v>2077</v>
      </c>
      <c r="D19" s="49">
        <f>SUM(D9:D15)+D16</f>
        <v>1895</v>
      </c>
      <c r="E19" s="304" t="s">
        <v>317</v>
      </c>
      <c r="F19" s="549" t="s">
        <v>318</v>
      </c>
      <c r="G19" s="547">
        <v>9</v>
      </c>
      <c r="H19" s="547">
        <v>8</v>
      </c>
      <c r="I19" s="541"/>
      <c r="J19" s="541"/>
      <c r="K19" s="541"/>
      <c r="L19" s="541"/>
      <c r="M19" s="541"/>
      <c r="N19" s="541"/>
      <c r="O19" s="541"/>
    </row>
    <row r="20" spans="1:18" ht="12.25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3.1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3.1">
      <c r="A22" s="304" t="s">
        <v>324</v>
      </c>
      <c r="B22" s="305" t="s">
        <v>325</v>
      </c>
      <c r="C22" s="46">
        <v>93</v>
      </c>
      <c r="D22" s="46">
        <v>135</v>
      </c>
      <c r="E22" s="304" t="s">
        <v>326</v>
      </c>
      <c r="F22" s="549" t="s">
        <v>327</v>
      </c>
      <c r="G22" s="547">
        <v>0</v>
      </c>
      <c r="H22" s="547"/>
    </row>
    <row r="23" spans="1:18" ht="23.1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 ht="12.25">
      <c r="A24" s="298" t="s">
        <v>332</v>
      </c>
      <c r="B24" s="305" t="s">
        <v>333</v>
      </c>
      <c r="C24" s="46">
        <v>5</v>
      </c>
      <c r="D24" s="46">
        <v>4</v>
      </c>
      <c r="E24" s="301" t="s">
        <v>103</v>
      </c>
      <c r="F24" s="551" t="s">
        <v>334</v>
      </c>
      <c r="G24" s="545">
        <f>SUM(G19:G23)</f>
        <v>9</v>
      </c>
      <c r="H24" s="545">
        <f>SUM(H19:H23)</f>
        <v>8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4</v>
      </c>
      <c r="D25" s="46">
        <v>4</v>
      </c>
      <c r="E25" s="302"/>
      <c r="F25" s="304"/>
      <c r="G25" s="550"/>
      <c r="H25" s="550"/>
    </row>
    <row r="26" spans="1:18" ht="12.25">
      <c r="A26" s="301" t="s">
        <v>76</v>
      </c>
      <c r="B26" s="306" t="s">
        <v>336</v>
      </c>
      <c r="C26" s="49">
        <f>SUM(C22:C25)</f>
        <v>102</v>
      </c>
      <c r="D26" s="49">
        <f>SUM(D22:D25)</f>
        <v>143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 ht="12.25">
      <c r="A27" s="301"/>
      <c r="B27" s="306"/>
      <c r="C27" s="315"/>
      <c r="D27" s="315"/>
      <c r="E27" s="298"/>
      <c r="F27" s="304"/>
      <c r="G27" s="550"/>
      <c r="H27" s="550"/>
    </row>
    <row r="28" spans="1:18" ht="12.25">
      <c r="A28" s="127" t="s">
        <v>337</v>
      </c>
      <c r="B28" s="293" t="s">
        <v>338</v>
      </c>
      <c r="C28" s="50">
        <f>C26+C19</f>
        <v>2179</v>
      </c>
      <c r="D28" s="50">
        <f>D26+D19</f>
        <v>2038</v>
      </c>
      <c r="E28" s="127" t="s">
        <v>339</v>
      </c>
      <c r="F28" s="551" t="s">
        <v>340</v>
      </c>
      <c r="G28" s="545">
        <f>G13+G15+G24</f>
        <v>2018</v>
      </c>
      <c r="H28" s="545">
        <f>H13+H15+H24</f>
        <v>2135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 ht="12.25">
      <c r="A30" s="127" t="s">
        <v>341</v>
      </c>
      <c r="B30" s="293" t="s">
        <v>342</v>
      </c>
      <c r="C30" s="50">
        <f>IF((G28-C28)&gt;0,G28-C28,0)</f>
        <v>0</v>
      </c>
      <c r="D30" s="50">
        <f>IF((H28-D28)&gt;0,H28-D28,0)</f>
        <v>97</v>
      </c>
      <c r="E30" s="127" t="s">
        <v>343</v>
      </c>
      <c r="F30" s="551" t="s">
        <v>344</v>
      </c>
      <c r="G30" s="53">
        <f>IF((C28-G28)&gt;0,C28-G28,0)</f>
        <v>161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.45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 ht="12.25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 ht="12.25">
      <c r="A33" s="128" t="s">
        <v>351</v>
      </c>
      <c r="B33" s="306" t="s">
        <v>352</v>
      </c>
      <c r="C33" s="49">
        <f>C28+C31+C32</f>
        <v>2179</v>
      </c>
      <c r="D33" s="49">
        <f>D28+D31+D32</f>
        <v>2038</v>
      </c>
      <c r="E33" s="127" t="s">
        <v>353</v>
      </c>
      <c r="F33" s="551" t="s">
        <v>354</v>
      </c>
      <c r="G33" s="53">
        <f>G32+G31+G28</f>
        <v>2018</v>
      </c>
      <c r="H33" s="53">
        <f>H32+H31+H28</f>
        <v>2135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 ht="12.25">
      <c r="A34" s="128" t="s">
        <v>355</v>
      </c>
      <c r="B34" s="293" t="s">
        <v>356</v>
      </c>
      <c r="C34" s="50">
        <f>IF((G33-C33)&gt;0,G33-C33,0)</f>
        <v>0</v>
      </c>
      <c r="D34" s="50">
        <f>IF((H33-D33)&gt;0,H33-D33,0)</f>
        <v>97</v>
      </c>
      <c r="E34" s="128" t="s">
        <v>357</v>
      </c>
      <c r="F34" s="551" t="s">
        <v>358</v>
      </c>
      <c r="G34" s="545">
        <f>IF((C33-G33)&gt;0,C33-G33,0)</f>
        <v>161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 ht="12.25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3.1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0</v>
      </c>
      <c r="D39" s="457">
        <f>+IF((H33-D33-D35)&gt;0,H33-D33-D35,0)</f>
        <v>97</v>
      </c>
      <c r="E39" s="313" t="s">
        <v>369</v>
      </c>
      <c r="F39" s="555" t="s">
        <v>370</v>
      </c>
      <c r="G39" s="556">
        <f>IF(G34&gt;0,IF(C35+G34&lt;0,0,C35+G34),IF(C34-C35&lt;0,C35-C34,0))</f>
        <v>161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>
        <v>6</v>
      </c>
      <c r="E40" s="127" t="s">
        <v>371</v>
      </c>
      <c r="F40" s="555" t="s">
        <v>373</v>
      </c>
      <c r="G40" s="547">
        <v>40</v>
      </c>
      <c r="H40" s="547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0</v>
      </c>
      <c r="D41" s="52">
        <f>IF(H39=0,IF(D39-D40&gt;0,D39-D40+H40,0),IF(H39-H40&lt;0,H40-H39+D39,0))</f>
        <v>91</v>
      </c>
      <c r="E41" s="127" t="s">
        <v>376</v>
      </c>
      <c r="F41" s="568" t="s">
        <v>377</v>
      </c>
      <c r="G41" s="52">
        <f>IF(C39=0,IF(G39-G40&gt;0,G39-G40+C40,0),IF(C39-C40&lt;0,C40-C39+G40,0))</f>
        <v>121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2179</v>
      </c>
      <c r="D42" s="53">
        <f>D33+D35+D39</f>
        <v>2135</v>
      </c>
      <c r="E42" s="128" t="s">
        <v>380</v>
      </c>
      <c r="F42" s="129" t="s">
        <v>381</v>
      </c>
      <c r="G42" s="53">
        <f>G39+G33</f>
        <v>2179</v>
      </c>
      <c r="H42" s="53">
        <f>H39+H33</f>
        <v>2135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43248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866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869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9" zoomScale="75" zoomScaleNormal="75" workbookViewId="0">
      <selection activeCell="C47" sqref="C47"/>
    </sheetView>
  </sheetViews>
  <sheetFormatPr defaultColWidth="9.375" defaultRowHeight="11.55"/>
  <cols>
    <col min="1" max="1" width="69.875" style="131" customWidth="1"/>
    <col min="2" max="2" width="36.125" style="131" customWidth="1"/>
    <col min="3" max="3" width="22.125" style="540" customWidth="1"/>
    <col min="4" max="4" width="21.375" style="540" customWidth="1"/>
    <col min="5" max="5" width="10.125" style="131" customWidth="1"/>
    <col min="6" max="6" width="12" style="131" customWidth="1"/>
    <col min="7" max="16384" width="9.37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4.95" customHeight="1">
      <c r="A3" s="465"/>
      <c r="B3" s="465"/>
      <c r="C3" s="466"/>
      <c r="D3" s="466"/>
      <c r="E3" s="324"/>
      <c r="F3" s="324"/>
    </row>
    <row r="4" spans="1:13" ht="14.9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4.3">
      <c r="A5" s="467" t="s">
        <v>275</v>
      </c>
      <c r="B5" s="467" t="str">
        <f>'справка №1-БАЛАНС'!E4</f>
        <v>КОНСОЛИДИРАН</v>
      </c>
      <c r="C5" s="539" t="s">
        <v>4</v>
      </c>
      <c r="D5" s="538">
        <f>'справка №1-БАЛАНС'!H4</f>
        <v>380</v>
      </c>
    </row>
    <row r="6" spans="1:13" ht="12.1" customHeight="1">
      <c r="A6" s="468" t="s">
        <v>5</v>
      </c>
      <c r="B6" s="503">
        <f>'справка №1-БАЛАНС'!E5</f>
        <v>43190</v>
      </c>
      <c r="C6" s="469"/>
      <c r="D6" s="470" t="s">
        <v>276</v>
      </c>
      <c r="F6" s="325"/>
    </row>
    <row r="7" spans="1:13" ht="33.799999999999997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 ht="12.25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1764</v>
      </c>
      <c r="D10" s="54">
        <v>2110</v>
      </c>
      <c r="E10" s="130"/>
      <c r="F10" s="130"/>
    </row>
    <row r="11" spans="1:13">
      <c r="A11" s="332" t="s">
        <v>389</v>
      </c>
      <c r="B11" s="333" t="s">
        <v>390</v>
      </c>
      <c r="C11" s="54">
        <v>-1351</v>
      </c>
      <c r="D11" s="54">
        <v>-1411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" customHeight="1">
      <c r="A13" s="332" t="s">
        <v>393</v>
      </c>
      <c r="B13" s="333" t="s">
        <v>394</v>
      </c>
      <c r="C13" s="54">
        <v>-538</v>
      </c>
      <c r="D13" s="54">
        <v>-613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3" customHeight="1">
      <c r="A14" s="332" t="s">
        <v>395</v>
      </c>
      <c r="B14" s="333" t="s">
        <v>396</v>
      </c>
      <c r="C14" s="54">
        <v>-14</v>
      </c>
      <c r="D14" s="54">
        <v>-23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-4</v>
      </c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-5</v>
      </c>
      <c r="D18" s="54">
        <v>-4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135</v>
      </c>
      <c r="D19" s="54">
        <v>-7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-13</v>
      </c>
      <c r="D20" s="55">
        <f>SUM(D10:D19)</f>
        <v>52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 ht="12.25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-5</v>
      </c>
      <c r="D22" s="54">
        <v>-4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-5</v>
      </c>
      <c r="D32" s="55">
        <f>SUM(D22:D31)</f>
        <v>-4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 ht="12.25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1072</v>
      </c>
      <c r="D36" s="54"/>
      <c r="E36" s="130"/>
      <c r="F36" s="130"/>
    </row>
    <row r="37" spans="1:8">
      <c r="A37" s="332" t="s">
        <v>438</v>
      </c>
      <c r="B37" s="333" t="s">
        <v>439</v>
      </c>
      <c r="C37" s="54">
        <v>-1041</v>
      </c>
      <c r="D37" s="54">
        <v>-38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-75</v>
      </c>
      <c r="D39" s="54">
        <v>-40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-4</v>
      </c>
      <c r="D41" s="54">
        <v>7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-48</v>
      </c>
      <c r="D42" s="55">
        <f>SUM(D34:D41)</f>
        <v>-71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-66</v>
      </c>
      <c r="D43" s="55">
        <f>D42+D32+D20</f>
        <v>-23</v>
      </c>
      <c r="E43" s="130"/>
      <c r="F43" s="130"/>
      <c r="G43" s="133"/>
      <c r="H43" s="133"/>
    </row>
    <row r="44" spans="1:8" ht="12.25">
      <c r="A44" s="330" t="s">
        <v>452</v>
      </c>
      <c r="B44" s="338" t="s">
        <v>453</v>
      </c>
      <c r="C44" s="132">
        <v>80</v>
      </c>
      <c r="D44" s="132">
        <v>313</v>
      </c>
      <c r="E44" s="130"/>
      <c r="F44" s="130"/>
      <c r="G44" s="133"/>
      <c r="H44" s="133"/>
    </row>
    <row r="45" spans="1:8" ht="12.25">
      <c r="A45" s="330" t="s">
        <v>454</v>
      </c>
      <c r="B45" s="338" t="s">
        <v>455</v>
      </c>
      <c r="C45" s="55">
        <f>C44+C43</f>
        <v>14</v>
      </c>
      <c r="D45" s="55">
        <f>D44+D43</f>
        <v>290</v>
      </c>
      <c r="E45" s="130"/>
      <c r="F45" s="130"/>
      <c r="G45" s="133"/>
      <c r="H45" s="133"/>
    </row>
    <row r="46" spans="1:8" ht="12.25">
      <c r="A46" s="332" t="s">
        <v>456</v>
      </c>
      <c r="B46" s="338" t="s">
        <v>457</v>
      </c>
      <c r="C46" s="56">
        <v>14</v>
      </c>
      <c r="D46" s="56">
        <v>290</v>
      </c>
      <c r="E46" s="130"/>
      <c r="F46" s="130"/>
      <c r="G46" s="133"/>
      <c r="H46" s="133"/>
    </row>
    <row r="47" spans="1:8" ht="12.25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875</v>
      </c>
      <c r="B49" s="435"/>
      <c r="C49" s="319"/>
      <c r="D49" s="436"/>
      <c r="E49" s="343"/>
      <c r="G49" s="133"/>
      <c r="H49" s="133"/>
    </row>
    <row r="50" spans="1:8">
      <c r="A50" s="318" t="s">
        <v>873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867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872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6" zoomScale="75" workbookViewId="0">
      <selection activeCell="M29" sqref="M29"/>
    </sheetView>
  </sheetViews>
  <sheetFormatPr defaultColWidth="9.375" defaultRowHeight="11.55"/>
  <cols>
    <col min="1" max="1" width="48.5" style="536" customWidth="1"/>
    <col min="2" max="2" width="8.375" style="537" customWidth="1"/>
    <col min="3" max="3" width="9.125" style="2" customWidth="1"/>
    <col min="4" max="4" width="9.375" style="2" customWidth="1"/>
    <col min="5" max="5" width="8.625" style="2" customWidth="1"/>
    <col min="6" max="6" width="7.5" style="2" customWidth="1"/>
    <col min="7" max="7" width="9.625" style="2" customWidth="1"/>
    <col min="8" max="8" width="7.5" style="2" customWidth="1"/>
    <col min="9" max="9" width="8.375" style="2" customWidth="1"/>
    <col min="10" max="10" width="8" style="2" customWidth="1"/>
    <col min="11" max="11" width="11.125" style="2" customWidth="1"/>
    <col min="12" max="12" width="12.875" style="2" customWidth="1"/>
    <col min="13" max="13" width="15.875" style="2" customWidth="1"/>
    <col min="14" max="14" width="11" style="2" customWidth="1"/>
    <col min="15" max="16384" width="9.375" style="2"/>
  </cols>
  <sheetData>
    <row r="1" spans="1:23" s="529" customFormat="1" ht="23.95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4.9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" customHeight="1">
      <c r="A4" s="464" t="s">
        <v>461</v>
      </c>
      <c r="B4" s="595" t="str">
        <f>'справка №1-БАЛАНС'!E4</f>
        <v>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43190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.75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8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10615</v>
      </c>
      <c r="F11" s="58">
        <f>'справка №1-БАЛАНС'!H22</f>
        <v>227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1390</v>
      </c>
      <c r="J11" s="58">
        <f>'справка №1-БАЛАНС'!H29+'справка №1-БАЛАНС'!H32</f>
        <v>-9459</v>
      </c>
      <c r="K11" s="60"/>
      <c r="L11" s="344">
        <f>SUM(C11:K11)</f>
        <v>5282</v>
      </c>
      <c r="M11" s="58">
        <f>'справка №1-БАЛАНС'!H39</f>
        <v>823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10615</v>
      </c>
      <c r="F15" s="61">
        <f t="shared" si="2"/>
        <v>227</v>
      </c>
      <c r="G15" s="61">
        <f t="shared" si="2"/>
        <v>0</v>
      </c>
      <c r="H15" s="61">
        <f t="shared" si="2"/>
        <v>105</v>
      </c>
      <c r="I15" s="61">
        <f t="shared" si="2"/>
        <v>1390</v>
      </c>
      <c r="J15" s="61">
        <f t="shared" si="2"/>
        <v>-9459</v>
      </c>
      <c r="K15" s="61">
        <f t="shared" si="2"/>
        <v>0</v>
      </c>
      <c r="L15" s="344">
        <f t="shared" si="1"/>
        <v>5282</v>
      </c>
      <c r="M15" s="61">
        <f t="shared" si="2"/>
        <v>823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-121</v>
      </c>
      <c r="K16" s="60"/>
      <c r="L16" s="344">
        <f t="shared" si="1"/>
        <v>-121</v>
      </c>
      <c r="M16" s="60">
        <v>-40</v>
      </c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3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>
        <v>-2</v>
      </c>
      <c r="K28" s="60"/>
      <c r="L28" s="344">
        <f t="shared" si="1"/>
        <v>-2</v>
      </c>
      <c r="M28" s="60">
        <v>2</v>
      </c>
      <c r="N28" s="11"/>
    </row>
    <row r="29" spans="1:23" ht="14.3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10615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1390</v>
      </c>
      <c r="J29" s="59">
        <f t="shared" si="6"/>
        <v>-9582</v>
      </c>
      <c r="K29" s="59">
        <f t="shared" si="6"/>
        <v>0</v>
      </c>
      <c r="L29" s="344">
        <f t="shared" si="1"/>
        <v>5159</v>
      </c>
      <c r="M29" s="59">
        <f t="shared" si="6"/>
        <v>785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3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3.95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3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10615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1390</v>
      </c>
      <c r="J32" s="59">
        <f t="shared" si="7"/>
        <v>-9582</v>
      </c>
      <c r="K32" s="59">
        <f t="shared" si="7"/>
        <v>0</v>
      </c>
      <c r="L32" s="344">
        <f t="shared" si="1"/>
        <v>5159</v>
      </c>
      <c r="M32" s="59">
        <f>M29+M30+M31</f>
        <v>785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3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3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3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3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3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876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13" zoomScale="75" workbookViewId="0">
      <selection activeCell="L23" sqref="L23"/>
    </sheetView>
  </sheetViews>
  <sheetFormatPr defaultColWidth="10.625" defaultRowHeight="11.55"/>
  <cols>
    <col min="1" max="1" width="4.125" style="22" customWidth="1"/>
    <col min="2" max="2" width="31" style="22" customWidth="1"/>
    <col min="3" max="3" width="9.375" style="22" customWidth="1"/>
    <col min="4" max="6" width="9.5" style="22" customWidth="1"/>
    <col min="7" max="7" width="8.875" style="22" customWidth="1"/>
    <col min="8" max="8" width="15" style="22" customWidth="1"/>
    <col min="9" max="9" width="11" style="22" customWidth="1"/>
    <col min="10" max="10" width="12.5" style="22" customWidth="1"/>
    <col min="11" max="11" width="9.375" style="22" customWidth="1"/>
    <col min="12" max="12" width="10.625" style="22" customWidth="1"/>
    <col min="13" max="13" width="9.625" style="22" customWidth="1"/>
    <col min="14" max="14" width="8.5" style="22" customWidth="1"/>
    <col min="15" max="15" width="13.875" style="22" customWidth="1"/>
    <col min="16" max="16" width="12.125" style="22" customWidth="1"/>
    <col min="17" max="17" width="13.125" style="22" customWidth="1"/>
    <col min="18" max="18" width="11.375" style="22" customWidth="1"/>
    <col min="19" max="16384" width="10.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4.3">
      <c r="A3" s="612" t="s">
        <v>5</v>
      </c>
      <c r="B3" s="613"/>
      <c r="C3" s="615">
        <f>'справка №1-БАЛАНС'!E5</f>
        <v>43190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6.2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1667</v>
      </c>
      <c r="E9" s="189"/>
      <c r="F9" s="189"/>
      <c r="G9" s="74">
        <f>D9+E9-F9</f>
        <v>1667</v>
      </c>
      <c r="H9" s="65"/>
      <c r="I9" s="65"/>
      <c r="J9" s="74">
        <f>G9+H9-I9</f>
        <v>1667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1667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9403</v>
      </c>
      <c r="E10" s="189"/>
      <c r="F10" s="189"/>
      <c r="G10" s="74">
        <f t="shared" ref="G10:G39" si="2">D10+E10-F10</f>
        <v>9403</v>
      </c>
      <c r="H10" s="65"/>
      <c r="I10" s="65"/>
      <c r="J10" s="74">
        <f t="shared" ref="J10:J39" si="3">G10+H10-I10</f>
        <v>9403</v>
      </c>
      <c r="K10" s="65">
        <v>1897</v>
      </c>
      <c r="L10" s="65">
        <v>82</v>
      </c>
      <c r="M10" s="65"/>
      <c r="N10" s="74">
        <f t="shared" ref="N10:N39" si="4">K10+L10-M10</f>
        <v>1979</v>
      </c>
      <c r="O10" s="65"/>
      <c r="P10" s="65"/>
      <c r="Q10" s="74">
        <f t="shared" si="0"/>
        <v>1979</v>
      </c>
      <c r="R10" s="74">
        <f t="shared" si="1"/>
        <v>7424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3967</v>
      </c>
      <c r="E11" s="189"/>
      <c r="F11" s="189"/>
      <c r="G11" s="74">
        <f t="shared" si="2"/>
        <v>3967</v>
      </c>
      <c r="H11" s="65"/>
      <c r="I11" s="65"/>
      <c r="J11" s="74">
        <f t="shared" si="3"/>
        <v>3967</v>
      </c>
      <c r="K11" s="65">
        <v>2579</v>
      </c>
      <c r="L11" s="65">
        <v>41</v>
      </c>
      <c r="M11" s="65"/>
      <c r="N11" s="74">
        <f t="shared" si="4"/>
        <v>2620</v>
      </c>
      <c r="O11" s="65"/>
      <c r="P11" s="65"/>
      <c r="Q11" s="74">
        <f t="shared" si="0"/>
        <v>2620</v>
      </c>
      <c r="R11" s="74">
        <f t="shared" si="1"/>
        <v>1347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970</v>
      </c>
      <c r="E12" s="189"/>
      <c r="F12" s="189"/>
      <c r="G12" s="74">
        <f t="shared" si="2"/>
        <v>970</v>
      </c>
      <c r="H12" s="65"/>
      <c r="I12" s="65"/>
      <c r="J12" s="74">
        <f t="shared" si="3"/>
        <v>970</v>
      </c>
      <c r="K12" s="65">
        <v>391</v>
      </c>
      <c r="L12" s="65">
        <v>8</v>
      </c>
      <c r="M12" s="65"/>
      <c r="N12" s="74">
        <f t="shared" si="4"/>
        <v>399</v>
      </c>
      <c r="O12" s="65"/>
      <c r="P12" s="65"/>
      <c r="Q12" s="74">
        <f t="shared" si="0"/>
        <v>399</v>
      </c>
      <c r="R12" s="74">
        <f t="shared" si="1"/>
        <v>571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376</v>
      </c>
      <c r="E13" s="189"/>
      <c r="F13" s="189"/>
      <c r="G13" s="74">
        <f t="shared" si="2"/>
        <v>376</v>
      </c>
      <c r="H13" s="65"/>
      <c r="I13" s="65"/>
      <c r="J13" s="74">
        <f t="shared" si="3"/>
        <v>376</v>
      </c>
      <c r="K13" s="65">
        <v>354</v>
      </c>
      <c r="L13" s="65">
        <v>2</v>
      </c>
      <c r="M13" s="65"/>
      <c r="N13" s="74">
        <f t="shared" si="4"/>
        <v>356</v>
      </c>
      <c r="O13" s="65"/>
      <c r="P13" s="65"/>
      <c r="Q13" s="74">
        <f t="shared" si="0"/>
        <v>356</v>
      </c>
      <c r="R13" s="74">
        <f t="shared" si="1"/>
        <v>20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78</v>
      </c>
      <c r="E14" s="189">
        <v>5</v>
      </c>
      <c r="F14" s="189"/>
      <c r="G14" s="74">
        <f t="shared" si="2"/>
        <v>83</v>
      </c>
      <c r="H14" s="65"/>
      <c r="I14" s="65"/>
      <c r="J14" s="74">
        <f t="shared" si="3"/>
        <v>83</v>
      </c>
      <c r="K14" s="65">
        <v>76</v>
      </c>
      <c r="L14" s="65">
        <v>1</v>
      </c>
      <c r="M14" s="65"/>
      <c r="N14" s="74">
        <f t="shared" si="4"/>
        <v>77</v>
      </c>
      <c r="O14" s="65"/>
      <c r="P14" s="65"/>
      <c r="Q14" s="74">
        <f t="shared" si="0"/>
        <v>77</v>
      </c>
      <c r="R14" s="74">
        <f t="shared" si="1"/>
        <v>6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3.1">
      <c r="A15" s="452" t="s">
        <v>860</v>
      </c>
      <c r="B15" s="374" t="s">
        <v>861</v>
      </c>
      <c r="C15" s="453" t="s">
        <v>862</v>
      </c>
      <c r="D15" s="454">
        <v>275</v>
      </c>
      <c r="E15" s="454"/>
      <c r="F15" s="454"/>
      <c r="G15" s="74">
        <f t="shared" si="2"/>
        <v>275</v>
      </c>
      <c r="H15" s="455"/>
      <c r="I15" s="455"/>
      <c r="J15" s="74">
        <f t="shared" si="3"/>
        <v>275</v>
      </c>
      <c r="K15" s="455"/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275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 ht="12.25">
      <c r="A17" s="366"/>
      <c r="B17" s="368" t="s">
        <v>565</v>
      </c>
      <c r="C17" s="369" t="s">
        <v>566</v>
      </c>
      <c r="D17" s="194">
        <f>SUM(D9:D16)</f>
        <v>16736</v>
      </c>
      <c r="E17" s="194">
        <f>SUM(E9:E16)</f>
        <v>5</v>
      </c>
      <c r="F17" s="194">
        <f>SUM(F9:F16)</f>
        <v>0</v>
      </c>
      <c r="G17" s="74">
        <f t="shared" si="2"/>
        <v>16741</v>
      </c>
      <c r="H17" s="75">
        <f>SUM(H9:H16)</f>
        <v>0</v>
      </c>
      <c r="I17" s="75">
        <f>SUM(I9:I16)</f>
        <v>0</v>
      </c>
      <c r="J17" s="74">
        <f t="shared" si="3"/>
        <v>16741</v>
      </c>
      <c r="K17" s="75">
        <f>SUM(K9:K16)</f>
        <v>5297</v>
      </c>
      <c r="L17" s="75">
        <f>SUM(L9:L16)</f>
        <v>134</v>
      </c>
      <c r="M17" s="75">
        <f>SUM(M9:M16)</f>
        <v>0</v>
      </c>
      <c r="N17" s="74">
        <f t="shared" si="4"/>
        <v>5431</v>
      </c>
      <c r="O17" s="75">
        <f>SUM(O9:O16)</f>
        <v>0</v>
      </c>
      <c r="P17" s="75">
        <f>SUM(P9:P16)</f>
        <v>0</v>
      </c>
      <c r="Q17" s="74">
        <f t="shared" si="5"/>
        <v>5431</v>
      </c>
      <c r="R17" s="74">
        <f t="shared" si="6"/>
        <v>11310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12.25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201</v>
      </c>
      <c r="E21" s="189"/>
      <c r="F21" s="189"/>
      <c r="G21" s="74">
        <f t="shared" si="2"/>
        <v>201</v>
      </c>
      <c r="H21" s="65"/>
      <c r="I21" s="65"/>
      <c r="J21" s="74">
        <f t="shared" si="3"/>
        <v>201</v>
      </c>
      <c r="K21" s="65">
        <v>201</v>
      </c>
      <c r="L21" s="65"/>
      <c r="M21" s="65"/>
      <c r="N21" s="74">
        <f t="shared" si="4"/>
        <v>201</v>
      </c>
      <c r="O21" s="65"/>
      <c r="P21" s="65"/>
      <c r="Q21" s="74">
        <f t="shared" si="5"/>
        <v>201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348</v>
      </c>
      <c r="E22" s="189"/>
      <c r="F22" s="189"/>
      <c r="G22" s="74">
        <f t="shared" si="2"/>
        <v>348</v>
      </c>
      <c r="H22" s="65"/>
      <c r="I22" s="65"/>
      <c r="J22" s="74">
        <f t="shared" si="3"/>
        <v>348</v>
      </c>
      <c r="K22" s="65">
        <v>283</v>
      </c>
      <c r="L22" s="65">
        <v>8</v>
      </c>
      <c r="M22" s="65"/>
      <c r="N22" s="74">
        <f t="shared" si="4"/>
        <v>291</v>
      </c>
      <c r="O22" s="65"/>
      <c r="P22" s="65"/>
      <c r="Q22" s="74">
        <f t="shared" si="5"/>
        <v>291</v>
      </c>
      <c r="R22" s="74">
        <f t="shared" si="6"/>
        <v>57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45</v>
      </c>
      <c r="E24" s="189"/>
      <c r="F24" s="189"/>
      <c r="G24" s="74">
        <f t="shared" si="2"/>
        <v>45</v>
      </c>
      <c r="H24" s="65"/>
      <c r="I24" s="65"/>
      <c r="J24" s="74">
        <f t="shared" si="3"/>
        <v>45</v>
      </c>
      <c r="K24" s="65">
        <v>43</v>
      </c>
      <c r="L24" s="65"/>
      <c r="M24" s="65"/>
      <c r="N24" s="74">
        <f t="shared" si="4"/>
        <v>43</v>
      </c>
      <c r="O24" s="65"/>
      <c r="P24" s="65"/>
      <c r="Q24" s="74">
        <f t="shared" si="5"/>
        <v>43</v>
      </c>
      <c r="R24" s="74">
        <f t="shared" si="6"/>
        <v>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 ht="12.25">
      <c r="A25" s="366"/>
      <c r="B25" s="368" t="s">
        <v>839</v>
      </c>
      <c r="C25" s="376" t="s">
        <v>583</v>
      </c>
      <c r="D25" s="190">
        <f>SUM(D21:D24)</f>
        <v>594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594</v>
      </c>
      <c r="H25" s="66">
        <f t="shared" si="7"/>
        <v>0</v>
      </c>
      <c r="I25" s="66">
        <f t="shared" si="7"/>
        <v>0</v>
      </c>
      <c r="J25" s="67">
        <f t="shared" si="3"/>
        <v>594</v>
      </c>
      <c r="K25" s="66">
        <f t="shared" si="7"/>
        <v>527</v>
      </c>
      <c r="L25" s="66">
        <f t="shared" si="7"/>
        <v>8</v>
      </c>
      <c r="M25" s="66">
        <f t="shared" si="7"/>
        <v>0</v>
      </c>
      <c r="N25" s="67">
        <f t="shared" si="4"/>
        <v>535</v>
      </c>
      <c r="O25" s="66">
        <f t="shared" si="7"/>
        <v>0</v>
      </c>
      <c r="P25" s="66">
        <f t="shared" si="7"/>
        <v>0</v>
      </c>
      <c r="Q25" s="67">
        <f t="shared" si="5"/>
        <v>535</v>
      </c>
      <c r="R25" s="67">
        <f t="shared" si="6"/>
        <v>59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3.95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3.1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ht="12.25">
      <c r="A38" s="366"/>
      <c r="B38" s="368" t="s">
        <v>855</v>
      </c>
      <c r="C38" s="369" t="s">
        <v>602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 ht="12.25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17330</v>
      </c>
      <c r="E40" s="437">
        <f>E17+E18+E19+E25+E38+E39</f>
        <v>5</v>
      </c>
      <c r="F40" s="437">
        <f t="shared" ref="F40:R40" si="13">F17+F18+F19+F25+F38+F39</f>
        <v>0</v>
      </c>
      <c r="G40" s="437">
        <f t="shared" si="13"/>
        <v>17335</v>
      </c>
      <c r="H40" s="437">
        <f t="shared" si="13"/>
        <v>0</v>
      </c>
      <c r="I40" s="437">
        <f t="shared" si="13"/>
        <v>0</v>
      </c>
      <c r="J40" s="437">
        <f t="shared" si="13"/>
        <v>17335</v>
      </c>
      <c r="K40" s="437">
        <f t="shared" si="13"/>
        <v>5824</v>
      </c>
      <c r="L40" s="437">
        <f t="shared" si="13"/>
        <v>142</v>
      </c>
      <c r="M40" s="437">
        <f t="shared" si="13"/>
        <v>0</v>
      </c>
      <c r="N40" s="437">
        <f t="shared" si="13"/>
        <v>5966</v>
      </c>
      <c r="O40" s="437">
        <f t="shared" si="13"/>
        <v>0</v>
      </c>
      <c r="P40" s="437">
        <f t="shared" si="13"/>
        <v>0</v>
      </c>
      <c r="Q40" s="437">
        <f t="shared" si="13"/>
        <v>5966</v>
      </c>
      <c r="R40" s="437">
        <f t="shared" si="13"/>
        <v>11369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875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866</v>
      </c>
      <c r="J45" s="349"/>
      <c r="K45" s="349"/>
      <c r="L45" s="349"/>
      <c r="M45" s="349"/>
      <c r="N45" s="349"/>
      <c r="O45" s="349"/>
      <c r="P45" s="349" t="s">
        <v>869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82" zoomScale="75" zoomScaleNormal="75" workbookViewId="0">
      <selection activeCell="D95" sqref="D95"/>
    </sheetView>
  </sheetViews>
  <sheetFormatPr defaultColWidth="10.625" defaultRowHeight="11.55"/>
  <cols>
    <col min="1" max="1" width="39.125" style="22" customWidth="1"/>
    <col min="2" max="2" width="10.5" style="102" customWidth="1"/>
    <col min="3" max="3" width="22.625" style="22" customWidth="1"/>
    <col min="4" max="4" width="21.375" style="22" customWidth="1"/>
    <col min="5" max="5" width="13.125" style="22" customWidth="1"/>
    <col min="6" max="6" width="14.875" style="22" customWidth="1"/>
    <col min="7" max="26" width="10.625" style="22" hidden="1" customWidth="1"/>
    <col min="27" max="16384" width="10.625" style="22"/>
  </cols>
  <sheetData>
    <row r="1" spans="1:15" ht="23.95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4.3">
      <c r="A4" s="491" t="s">
        <v>5</v>
      </c>
      <c r="B4" s="620">
        <f>'справка №1-БАЛАНС'!E5</f>
        <v>43190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2.2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 ht="12.2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 ht="12.25">
      <c r="A21" s="396" t="s">
        <v>638</v>
      </c>
      <c r="B21" s="394" t="s">
        <v>639</v>
      </c>
      <c r="C21" s="108">
        <v>279</v>
      </c>
      <c r="D21" s="108"/>
      <c r="E21" s="120">
        <f t="shared" si="0"/>
        <v>279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426</v>
      </c>
      <c r="D24" s="119">
        <f>SUM(D25:D27)</f>
        <v>426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417</v>
      </c>
      <c r="D25" s="108">
        <v>417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>
        <v>9</v>
      </c>
      <c r="D26" s="108">
        <v>9</v>
      </c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779</v>
      </c>
      <c r="D28" s="108">
        <v>779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20</v>
      </c>
      <c r="D29" s="108">
        <v>20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72</v>
      </c>
      <c r="D33" s="105">
        <f>SUM(D34:D37)</f>
        <v>72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72</v>
      </c>
      <c r="D35" s="108">
        <v>72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259</v>
      </c>
      <c r="D38" s="105">
        <f>SUM(D39:D42)</f>
        <v>259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259</v>
      </c>
      <c r="D42" s="108">
        <v>259</v>
      </c>
      <c r="E42" s="120">
        <f t="shared" si="0"/>
        <v>0</v>
      </c>
      <c r="F42" s="106"/>
    </row>
    <row r="43" spans="1:27" ht="12.25">
      <c r="A43" s="398" t="s">
        <v>679</v>
      </c>
      <c r="B43" s="394" t="s">
        <v>680</v>
      </c>
      <c r="C43" s="104">
        <f>C24+C28+C29+C31+C30+C32+C33+C38</f>
        <v>1556</v>
      </c>
      <c r="D43" s="104">
        <f>D24+D28+D29+D31+D30+D32+D33+D38</f>
        <v>1556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1835</v>
      </c>
      <c r="D44" s="103">
        <f>D43+D21+D19+D9</f>
        <v>1556</v>
      </c>
      <c r="E44" s="118">
        <f>E43+E21+E19+E9</f>
        <v>279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3.1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3.1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8369</v>
      </c>
      <c r="D63" s="108"/>
      <c r="E63" s="119">
        <f t="shared" si="1"/>
        <v>8369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 ht="12.25">
      <c r="A66" s="398" t="s">
        <v>712</v>
      </c>
      <c r="B66" s="394" t="s">
        <v>713</v>
      </c>
      <c r="C66" s="103">
        <f>C52+C56+C61+C62+C63+C64</f>
        <v>8369</v>
      </c>
      <c r="D66" s="103">
        <f>D52+D56+D61+D62+D63+D64</f>
        <v>0</v>
      </c>
      <c r="E66" s="119">
        <f t="shared" si="1"/>
        <v>8369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23</v>
      </c>
      <c r="D71" s="105">
        <f>SUM(D72:D74)</f>
        <v>23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/>
      <c r="D72" s="108"/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>
        <v>23</v>
      </c>
      <c r="D73" s="108">
        <v>23</v>
      </c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/>
      <c r="D74" s="108"/>
      <c r="E74" s="119">
        <f t="shared" si="1"/>
        <v>0</v>
      </c>
      <c r="F74" s="110"/>
    </row>
    <row r="75" spans="1:16" ht="23.1">
      <c r="A75" s="396" t="s">
        <v>695</v>
      </c>
      <c r="B75" s="397" t="s">
        <v>725</v>
      </c>
      <c r="C75" s="103">
        <f>C76+C78</f>
        <v>601</v>
      </c>
      <c r="D75" s="103">
        <f>D76+D78</f>
        <v>601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601</v>
      </c>
      <c r="D76" s="108">
        <v>601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90</v>
      </c>
      <c r="D80" s="103">
        <f>SUM(D81:D84)</f>
        <v>90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90</v>
      </c>
      <c r="D82" s="108">
        <v>90</v>
      </c>
      <c r="E82" s="119">
        <f t="shared" si="1"/>
        <v>0</v>
      </c>
      <c r="F82" s="108"/>
    </row>
    <row r="83" spans="1:16" ht="23.1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2952</v>
      </c>
      <c r="D85" s="104">
        <f>SUM(D86:D90)+D94</f>
        <v>2952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2499</v>
      </c>
      <c r="D87" s="108">
        <v>2499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192</v>
      </c>
      <c r="D89" s="108">
        <v>192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100</v>
      </c>
      <c r="D90" s="103">
        <f>SUM(D91:D93)</f>
        <v>100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100</v>
      </c>
      <c r="D93" s="108">
        <v>100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161</v>
      </c>
      <c r="D94" s="108">
        <v>161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156</v>
      </c>
      <c r="D95" s="108">
        <v>156</v>
      </c>
      <c r="E95" s="119">
        <f t="shared" si="1"/>
        <v>0</v>
      </c>
      <c r="F95" s="110"/>
    </row>
    <row r="96" spans="1:16" ht="12.25">
      <c r="A96" s="398" t="s">
        <v>763</v>
      </c>
      <c r="B96" s="407" t="s">
        <v>764</v>
      </c>
      <c r="C96" s="104">
        <f>C85+C80+C75+C71+C95</f>
        <v>3822</v>
      </c>
      <c r="D96" s="104">
        <f>D85+D80+D75+D71+D95</f>
        <v>3822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12191</v>
      </c>
      <c r="D97" s="104">
        <f>D96+D68+D66</f>
        <v>3822</v>
      </c>
      <c r="E97" s="104">
        <f>E96+E68+E66</f>
        <v>8369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 ht="12.25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 ht="12.25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3.95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875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868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870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zoomScale="75" zoomScaleNormal="75" workbookViewId="0">
      <selection activeCell="A31" sqref="A31"/>
    </sheetView>
  </sheetViews>
  <sheetFormatPr defaultColWidth="10.625" defaultRowHeight="11.55"/>
  <cols>
    <col min="1" max="1" width="52.625" style="107" customWidth="1"/>
    <col min="2" max="2" width="9.125" style="521" customWidth="1"/>
    <col min="3" max="3" width="12.875" style="107" customWidth="1"/>
    <col min="4" max="4" width="12.625" style="107" customWidth="1"/>
    <col min="5" max="5" width="12.875" style="107" customWidth="1"/>
    <col min="6" max="6" width="11.5" style="107" customWidth="1"/>
    <col min="7" max="7" width="12.5" style="107" customWidth="1"/>
    <col min="8" max="8" width="14.125" style="107" customWidth="1"/>
    <col min="9" max="9" width="14" style="107" customWidth="1"/>
    <col min="10" max="16384" width="10.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4.9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4.3">
      <c r="A5" s="498" t="s">
        <v>5</v>
      </c>
      <c r="B5" s="626">
        <f>'справка №1-БАЛАНС'!E5</f>
        <v>43190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8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4.3">
      <c r="A12" s="76" t="s">
        <v>795</v>
      </c>
      <c r="B12" s="90" t="s">
        <v>796</v>
      </c>
      <c r="C12" s="438"/>
      <c r="D12" s="98"/>
      <c r="E12" s="98"/>
      <c r="F12" s="98"/>
      <c r="G12" s="98"/>
      <c r="H12" s="98"/>
      <c r="I12" s="434">
        <f>F12+G12-H12</f>
        <v>0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 ht="12.25">
      <c r="A17" s="91" t="s">
        <v>565</v>
      </c>
      <c r="B17" s="92" t="s">
        <v>803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 ht="12.25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4.95" customHeight="1">
      <c r="A30" s="576" t="s">
        <v>875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866</v>
      </c>
      <c r="F31" s="520"/>
      <c r="G31" s="520"/>
      <c r="H31" s="520"/>
      <c r="I31" s="520" t="s">
        <v>869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abSelected="1" topLeftCell="A145" zoomScale="75" workbookViewId="0">
      <selection activeCell="A152" sqref="A152"/>
    </sheetView>
  </sheetViews>
  <sheetFormatPr defaultColWidth="10.625" defaultRowHeight="13.6"/>
  <cols>
    <col min="1" max="1" width="42" style="506" customWidth="1"/>
    <col min="2" max="2" width="8.125" style="516" customWidth="1"/>
    <col min="3" max="3" width="19.625" style="506" customWidth="1"/>
    <col min="4" max="4" width="20.125" style="506" customWidth="1"/>
    <col min="5" max="5" width="23.625" style="506" customWidth="1"/>
    <col min="6" max="6" width="19.625" style="506" customWidth="1"/>
    <col min="7" max="16384" width="10.625" style="506"/>
  </cols>
  <sheetData>
    <row r="1" spans="1:15" ht="15.8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4.95" customHeight="1">
      <c r="A6" s="27" t="s">
        <v>823</v>
      </c>
      <c r="B6" s="633">
        <f>'справка №1-БАЛАНС'!E5</f>
        <v>43190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4.9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1.65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 ht="12.9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3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3" customHeight="1">
      <c r="A12" s="36">
        <v>1</v>
      </c>
      <c r="B12" s="37"/>
      <c r="C12" s="440"/>
      <c r="D12" s="440"/>
      <c r="E12" s="440"/>
      <c r="F12" s="442">
        <f>C12-E12</f>
        <v>0</v>
      </c>
    </row>
    <row r="13" spans="1:15">
      <c r="A13" s="36">
        <v>2</v>
      </c>
      <c r="B13" s="37"/>
      <c r="C13" s="440"/>
      <c r="D13" s="440"/>
      <c r="E13" s="440"/>
      <c r="F13" s="442">
        <f t="shared" ref="F13:F26" si="0">C13-E13</f>
        <v>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0</v>
      </c>
      <c r="D27" s="429"/>
      <c r="E27" s="429">
        <f>SUM(E12:E26)</f>
        <v>0</v>
      </c>
      <c r="F27" s="441">
        <f>SUM(F12:F26)</f>
        <v>0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4.9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3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0</v>
      </c>
      <c r="D79" s="429"/>
      <c r="E79" s="429">
        <f>E78+E61+E44+E27</f>
        <v>0</v>
      </c>
      <c r="F79" s="441">
        <f>F78+F61+F44+F27</f>
        <v>0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4.95" customHeight="1">
      <c r="A80" s="34" t="s">
        <v>843</v>
      </c>
      <c r="B80" s="39"/>
      <c r="C80" s="429"/>
      <c r="D80" s="429"/>
      <c r="E80" s="429"/>
      <c r="F80" s="441"/>
    </row>
    <row r="81" spans="1:6" ht="14.3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4.9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8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4.9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8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50000000000001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5" customHeight="1">
      <c r="A150" s="42"/>
      <c r="B150" s="43"/>
      <c r="C150" s="44"/>
      <c r="D150" s="44"/>
      <c r="E150" s="44"/>
      <c r="F150" s="44"/>
    </row>
    <row r="151" spans="1:16">
      <c r="A151" s="577" t="s">
        <v>875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867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871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622047244094491" right="0.23622047244094491" top="0.23622047244094491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2018-05-30T08:20:41Z</cp:lastPrinted>
  <dcterms:created xsi:type="dcterms:W3CDTF">2000-06-29T12:02:40Z</dcterms:created>
  <dcterms:modified xsi:type="dcterms:W3CDTF">2018-05-30T08:26:06Z</dcterms:modified>
</cp:coreProperties>
</file>