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mi\D\MARIA\WMG KONSOLIDIRAN OTCET 2024\3-то трим. 2024 конс\КФН БФБ конс УМГ 30.09.2024 - FINAL\"/>
    </mc:Choice>
  </mc:AlternateContent>
  <bookViews>
    <workbookView xWindow="0" yWindow="0" windowWidth="28800" windowHeight="1230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Danni!$H$1:$H$463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Начална!$A$1:$B$29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" l="1"/>
  <c r="C75" i="4"/>
  <c r="D75" i="4" l="1"/>
  <c r="H56" i="2" l="1"/>
  <c r="D76" i="4"/>
  <c r="H89" i="2"/>
  <c r="H118" i="2"/>
  <c r="H95" i="2"/>
  <c r="H117" i="2"/>
  <c r="H66" i="2"/>
  <c r="H65" i="2"/>
  <c r="H50" i="2"/>
  <c r="H17" i="2"/>
  <c r="AA3" i="1"/>
  <c r="B52" i="5" s="1"/>
  <c r="AA2" i="1"/>
  <c r="B98" i="4" s="1"/>
  <c r="AA1" i="1"/>
  <c r="C75" i="2" s="1"/>
  <c r="H8" i="2"/>
  <c r="A2" i="14"/>
  <c r="E14" i="14"/>
  <c r="E13" i="14"/>
  <c r="C15" i="14"/>
  <c r="C14" i="14"/>
  <c r="C13" i="14"/>
  <c r="C12" i="14"/>
  <c r="E9" i="14"/>
  <c r="C8" i="14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90" i="2"/>
  <c r="H91" i="2"/>
  <c r="H92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3" i="2"/>
  <c r="H62" i="2"/>
  <c r="H61" i="2"/>
  <c r="H60" i="2"/>
  <c r="H59" i="2"/>
  <c r="H55" i="2"/>
  <c r="H54" i="2"/>
  <c r="H53" i="2"/>
  <c r="H52" i="2"/>
  <c r="H51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E12" i="14"/>
  <c r="L33" i="7"/>
  <c r="H436" i="2"/>
  <c r="L32" i="7"/>
  <c r="H435" i="2"/>
  <c r="L30" i="7"/>
  <c r="H433" i="2"/>
  <c r="L29" i="7"/>
  <c r="H432" i="2"/>
  <c r="L28" i="7"/>
  <c r="H431" i="2" s="1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 s="1"/>
  <c r="F26" i="7"/>
  <c r="H297" i="2"/>
  <c r="E26" i="7"/>
  <c r="H275" i="2"/>
  <c r="D26" i="7"/>
  <c r="H253" i="2"/>
  <c r="C26" i="7"/>
  <c r="L26" i="7" s="1"/>
  <c r="H429" i="2" s="1"/>
  <c r="H231" i="2"/>
  <c r="L25" i="7"/>
  <c r="H428" i="2"/>
  <c r="L24" i="7"/>
  <c r="H427" i="2"/>
  <c r="M23" i="7"/>
  <c r="H448" i="2" s="1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 s="1"/>
  <c r="D23" i="7"/>
  <c r="H250" i="2"/>
  <c r="C23" i="7"/>
  <c r="L23" i="7" s="1"/>
  <c r="H426" i="2" s="1"/>
  <c r="H228" i="2"/>
  <c r="L22" i="7"/>
  <c r="H425" i="2"/>
  <c r="L21" i="7"/>
  <c r="H424" i="2"/>
  <c r="L20" i="7"/>
  <c r="H423" i="2"/>
  <c r="M19" i="7"/>
  <c r="H444" i="2"/>
  <c r="K19" i="7"/>
  <c r="H400" i="2" s="1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 s="1"/>
  <c r="C19" i="7"/>
  <c r="H224" i="2"/>
  <c r="J18" i="7"/>
  <c r="I18" i="7"/>
  <c r="H355" i="2" s="1"/>
  <c r="L16" i="7"/>
  <c r="H419" i="2"/>
  <c r="L15" i="7"/>
  <c r="H418" i="2"/>
  <c r="M14" i="7"/>
  <c r="H439" i="2"/>
  <c r="K14" i="7"/>
  <c r="H395" i="2"/>
  <c r="J14" i="7"/>
  <c r="H373" i="2" s="1"/>
  <c r="I14" i="7"/>
  <c r="H351" i="2"/>
  <c r="H14" i="7"/>
  <c r="H17" i="7" s="1"/>
  <c r="H329" i="2"/>
  <c r="G14" i="7"/>
  <c r="H307" i="2"/>
  <c r="F14" i="7"/>
  <c r="F17" i="7" s="1"/>
  <c r="H288" i="2" s="1"/>
  <c r="H285" i="2"/>
  <c r="E14" i="7"/>
  <c r="H263" i="2"/>
  <c r="D14" i="7"/>
  <c r="H241" i="2"/>
  <c r="C14" i="7"/>
  <c r="C17" i="7" s="1"/>
  <c r="M13" i="7"/>
  <c r="M17" i="7" s="1"/>
  <c r="J13" i="7"/>
  <c r="I13" i="7"/>
  <c r="I17" i="7" s="1"/>
  <c r="G13" i="7"/>
  <c r="H306" i="2" s="1"/>
  <c r="F13" i="7"/>
  <c r="H284" i="2" s="1"/>
  <c r="E13" i="7"/>
  <c r="E17" i="7" s="1"/>
  <c r="H266" i="2" s="1"/>
  <c r="D13" i="7"/>
  <c r="H240" i="2" s="1"/>
  <c r="D43" i="6"/>
  <c r="C43" i="6"/>
  <c r="H211" i="2" s="1"/>
  <c r="D33" i="6"/>
  <c r="C33" i="6"/>
  <c r="D21" i="6"/>
  <c r="C21" i="6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H31" i="5" s="1"/>
  <c r="G16" i="5"/>
  <c r="D3" i="12" s="1"/>
  <c r="D92" i="4"/>
  <c r="C9" i="14" s="1"/>
  <c r="D9" i="14" s="1"/>
  <c r="D79" i="4"/>
  <c r="D85" i="4" s="1"/>
  <c r="C79" i="4"/>
  <c r="H58" i="2"/>
  <c r="D65" i="4"/>
  <c r="C65" i="4"/>
  <c r="H48" i="2" s="1"/>
  <c r="H61" i="4"/>
  <c r="G61" i="4"/>
  <c r="H110" i="2" s="1"/>
  <c r="D52" i="4"/>
  <c r="C52" i="4"/>
  <c r="H38" i="2" s="1"/>
  <c r="H50" i="4"/>
  <c r="H56" i="4" s="1"/>
  <c r="G50" i="4"/>
  <c r="G56" i="4" s="1"/>
  <c r="D40" i="4"/>
  <c r="C40" i="4"/>
  <c r="H27" i="2" s="1"/>
  <c r="D35" i="4"/>
  <c r="D46" i="4"/>
  <c r="C35" i="4"/>
  <c r="H22" i="2"/>
  <c r="D33" i="4"/>
  <c r="C33" i="4"/>
  <c r="H21" i="2"/>
  <c r="H28" i="4"/>
  <c r="H34" i="4" s="1"/>
  <c r="D28" i="4"/>
  <c r="H22" i="4"/>
  <c r="H26" i="4"/>
  <c r="G22" i="4"/>
  <c r="H82" i="2" s="1"/>
  <c r="D20" i="4"/>
  <c r="C20" i="4"/>
  <c r="H11" i="2" s="1"/>
  <c r="H18" i="4"/>
  <c r="C13" i="7" s="1"/>
  <c r="H218" i="2" s="1"/>
  <c r="G18" i="4"/>
  <c r="H79" i="2" s="1"/>
  <c r="E7" i="14"/>
  <c r="C85" i="4"/>
  <c r="H64" i="2" s="1"/>
  <c r="E15" i="14"/>
  <c r="D15" i="14" s="1"/>
  <c r="A3" i="14"/>
  <c r="C74" i="2"/>
  <c r="C76" i="2"/>
  <c r="C78" i="2"/>
  <c r="C79" i="2"/>
  <c r="C82" i="2"/>
  <c r="C83" i="2"/>
  <c r="C84" i="2"/>
  <c r="C87" i="2"/>
  <c r="C88" i="2"/>
  <c r="C90" i="2"/>
  <c r="C92" i="2"/>
  <c r="C94" i="2"/>
  <c r="C95" i="2"/>
  <c r="C98" i="2"/>
  <c r="C99" i="2"/>
  <c r="C100" i="2"/>
  <c r="C103" i="2"/>
  <c r="C104" i="2"/>
  <c r="C106" i="2"/>
  <c r="C108" i="2"/>
  <c r="C110" i="2"/>
  <c r="C111" i="2"/>
  <c r="C114" i="2"/>
  <c r="C115" i="2"/>
  <c r="C116" i="2"/>
  <c r="C119" i="2"/>
  <c r="C120" i="2"/>
  <c r="C122" i="2"/>
  <c r="C124" i="2"/>
  <c r="C127" i="2"/>
  <c r="C128" i="2"/>
  <c r="C131" i="2"/>
  <c r="C132" i="2"/>
  <c r="C133" i="2"/>
  <c r="C136" i="2"/>
  <c r="C137" i="2"/>
  <c r="C139" i="2"/>
  <c r="C141" i="2"/>
  <c r="C143" i="2"/>
  <c r="C144" i="2"/>
  <c r="C147" i="2"/>
  <c r="C148" i="2"/>
  <c r="C149" i="2"/>
  <c r="C152" i="2"/>
  <c r="C153" i="2"/>
  <c r="C155" i="2"/>
  <c r="C157" i="2"/>
  <c r="C158" i="2"/>
  <c r="C159" i="2"/>
  <c r="C161" i="2"/>
  <c r="C162" i="2"/>
  <c r="C163" i="2"/>
  <c r="C165" i="2"/>
  <c r="C166" i="2"/>
  <c r="C167" i="2"/>
  <c r="C169" i="2"/>
  <c r="C170" i="2"/>
  <c r="C171" i="2"/>
  <c r="C173" i="2"/>
  <c r="C174" i="2"/>
  <c r="C175" i="2"/>
  <c r="C177" i="2"/>
  <c r="C178" i="2"/>
  <c r="C179" i="2"/>
  <c r="C71" i="2"/>
  <c r="C70" i="2"/>
  <c r="C69" i="2"/>
  <c r="C67" i="2"/>
  <c r="C66" i="2"/>
  <c r="C65" i="2"/>
  <c r="C63" i="2"/>
  <c r="C62" i="2"/>
  <c r="C61" i="2"/>
  <c r="C59" i="2"/>
  <c r="C58" i="2"/>
  <c r="C57" i="2"/>
  <c r="C55" i="2"/>
  <c r="C54" i="2"/>
  <c r="C53" i="2"/>
  <c r="C51" i="2"/>
  <c r="C50" i="2"/>
  <c r="C49" i="2"/>
  <c r="C47" i="2"/>
  <c r="C46" i="2"/>
  <c r="C45" i="2"/>
  <c r="C43" i="2"/>
  <c r="C42" i="2"/>
  <c r="C41" i="2"/>
  <c r="C39" i="2"/>
  <c r="C38" i="2"/>
  <c r="C37" i="2"/>
  <c r="C35" i="2"/>
  <c r="C34" i="2"/>
  <c r="C33" i="2"/>
  <c r="C31" i="2"/>
  <c r="C30" i="2"/>
  <c r="C29" i="2"/>
  <c r="C27" i="2"/>
  <c r="C26" i="2"/>
  <c r="C25" i="2"/>
  <c r="C23" i="2"/>
  <c r="C22" i="2"/>
  <c r="C21" i="2"/>
  <c r="C19" i="2"/>
  <c r="C18" i="2"/>
  <c r="C17" i="2"/>
  <c r="C15" i="2"/>
  <c r="C14" i="2"/>
  <c r="C13" i="2"/>
  <c r="C11" i="2"/>
  <c r="C10" i="2"/>
  <c r="C9" i="2"/>
  <c r="C7" i="2"/>
  <c r="C6" i="2"/>
  <c r="C5" i="2"/>
  <c r="C3" i="2"/>
  <c r="A6" i="4"/>
  <c r="A6" i="5"/>
  <c r="C456" i="2"/>
  <c r="C453" i="2"/>
  <c r="C450" i="2"/>
  <c r="C445" i="2"/>
  <c r="C442" i="2"/>
  <c r="C440" i="2"/>
  <c r="C435" i="2"/>
  <c r="C432" i="2"/>
  <c r="C429" i="2"/>
  <c r="C423" i="2"/>
  <c r="C420" i="2"/>
  <c r="C417" i="2"/>
  <c r="C412" i="2"/>
  <c r="C409" i="2"/>
  <c r="C406" i="2"/>
  <c r="C401" i="2"/>
  <c r="C398" i="2"/>
  <c r="C395" i="2"/>
  <c r="C389" i="2"/>
  <c r="C387" i="2"/>
  <c r="C384" i="2"/>
  <c r="C380" i="2"/>
  <c r="C378" i="2"/>
  <c r="C376" i="2"/>
  <c r="C372" i="2"/>
  <c r="C370" i="2"/>
  <c r="C368" i="2"/>
  <c r="C364" i="2"/>
  <c r="C362" i="2"/>
  <c r="C360" i="2"/>
  <c r="C355" i="2"/>
  <c r="C353" i="2"/>
  <c r="C351" i="2"/>
  <c r="C347" i="2"/>
  <c r="C345" i="2"/>
  <c r="C343" i="2"/>
  <c r="C339" i="2"/>
  <c r="C336" i="2"/>
  <c r="C334" i="2"/>
  <c r="C330" i="2"/>
  <c r="C328" i="2"/>
  <c r="C326" i="2"/>
  <c r="C322" i="2"/>
  <c r="C320" i="2"/>
  <c r="C318" i="2"/>
  <c r="C314" i="2"/>
  <c r="C312" i="2"/>
  <c r="C309" i="2"/>
  <c r="C305" i="2"/>
  <c r="C303" i="2"/>
  <c r="C301" i="2"/>
  <c r="C297" i="2"/>
  <c r="C295" i="2"/>
  <c r="C293" i="2"/>
  <c r="C289" i="2"/>
  <c r="C287" i="2"/>
  <c r="C284" i="2"/>
  <c r="C280" i="2"/>
  <c r="C278" i="2"/>
  <c r="C276" i="2"/>
  <c r="C272" i="2"/>
  <c r="C270" i="2"/>
  <c r="C269" i="2"/>
  <c r="C264" i="2"/>
  <c r="C262" i="2"/>
  <c r="C260" i="2"/>
  <c r="C256" i="2"/>
  <c r="C254" i="2"/>
  <c r="C252" i="2"/>
  <c r="C248" i="2"/>
  <c r="C246" i="2"/>
  <c r="C244" i="2"/>
  <c r="C239" i="2"/>
  <c r="C237" i="2"/>
  <c r="C235" i="2"/>
  <c r="C231" i="2"/>
  <c r="C229" i="2"/>
  <c r="C227" i="2"/>
  <c r="C222" i="2"/>
  <c r="C220" i="2"/>
  <c r="C218" i="2"/>
  <c r="C213" i="2"/>
  <c r="C211" i="2"/>
  <c r="C208" i="2"/>
  <c r="C204" i="2"/>
  <c r="C202" i="2"/>
  <c r="C200" i="2"/>
  <c r="C195" i="2"/>
  <c r="C193" i="2"/>
  <c r="C191" i="2"/>
  <c r="C187" i="2"/>
  <c r="C185" i="2"/>
  <c r="C183" i="2"/>
  <c r="A6" i="6"/>
  <c r="C458" i="2"/>
  <c r="C457" i="2"/>
  <c r="C454" i="2"/>
  <c r="C452" i="2"/>
  <c r="C451" i="2"/>
  <c r="C447" i="2"/>
  <c r="C446" i="2"/>
  <c r="C444" i="2"/>
  <c r="C441" i="2"/>
  <c r="C439" i="2"/>
  <c r="C438" i="2"/>
  <c r="C434" i="2"/>
  <c r="C433" i="2"/>
  <c r="C431" i="2"/>
  <c r="C428" i="2"/>
  <c r="C427" i="2"/>
  <c r="C425" i="2"/>
  <c r="C422" i="2"/>
  <c r="C421" i="2"/>
  <c r="C419" i="2"/>
  <c r="C416" i="2"/>
  <c r="C415" i="2"/>
  <c r="C413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K17" i="7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B50" i="5"/>
  <c r="C92" i="4"/>
  <c r="H69" i="2" s="1"/>
  <c r="C28" i="4"/>
  <c r="H18" i="2" s="1"/>
  <c r="H102" i="2"/>
  <c r="H71" i="4"/>
  <c r="H79" i="4" s="1"/>
  <c r="G28" i="4"/>
  <c r="H87" i="2" s="1"/>
  <c r="G34" i="4"/>
  <c r="H93" i="2" s="1"/>
  <c r="C76" i="4"/>
  <c r="H202" i="2"/>
  <c r="H372" i="2"/>
  <c r="H332" i="2" l="1"/>
  <c r="H31" i="7"/>
  <c r="B54" i="6"/>
  <c r="J17" i="7"/>
  <c r="H376" i="2" s="1"/>
  <c r="B56" i="6"/>
  <c r="L19" i="7"/>
  <c r="H422" i="2" s="1"/>
  <c r="H219" i="2"/>
  <c r="B38" i="7"/>
  <c r="B40" i="7"/>
  <c r="L14" i="7"/>
  <c r="H417" i="2" s="1"/>
  <c r="F31" i="7"/>
  <c r="H302" i="2" s="1"/>
  <c r="C44" i="6"/>
  <c r="C46" i="6" s="1"/>
  <c r="H191" i="2"/>
  <c r="G31" i="5"/>
  <c r="H170" i="2" s="1"/>
  <c r="C31" i="5"/>
  <c r="C36" i="5" s="1"/>
  <c r="H147" i="2" s="1"/>
  <c r="D31" i="5"/>
  <c r="D36" i="5" s="1"/>
  <c r="H262" i="2"/>
  <c r="K31" i="7"/>
  <c r="C46" i="4"/>
  <c r="H33" i="2" s="1"/>
  <c r="D56" i="4"/>
  <c r="C411" i="2"/>
  <c r="C418" i="2"/>
  <c r="C424" i="2"/>
  <c r="C430" i="2"/>
  <c r="C436" i="2"/>
  <c r="C443" i="2"/>
  <c r="C449" i="2"/>
  <c r="C455" i="2"/>
  <c r="C181" i="2"/>
  <c r="C189" i="2"/>
  <c r="C198" i="2"/>
  <c r="C206" i="2"/>
  <c r="C215" i="2"/>
  <c r="C225" i="2"/>
  <c r="C233" i="2"/>
  <c r="C242" i="2"/>
  <c r="C250" i="2"/>
  <c r="C258" i="2"/>
  <c r="C266" i="2"/>
  <c r="C274" i="2"/>
  <c r="C282" i="2"/>
  <c r="C291" i="2"/>
  <c r="C299" i="2"/>
  <c r="C307" i="2"/>
  <c r="C316" i="2"/>
  <c r="C324" i="2"/>
  <c r="C332" i="2"/>
  <c r="C341" i="2"/>
  <c r="C349" i="2"/>
  <c r="C357" i="2"/>
  <c r="C366" i="2"/>
  <c r="C374" i="2"/>
  <c r="C382" i="2"/>
  <c r="C392" i="2"/>
  <c r="C403" i="2"/>
  <c r="C414" i="2"/>
  <c r="C426" i="2"/>
  <c r="C437" i="2"/>
  <c r="C448" i="2"/>
  <c r="C459" i="2"/>
  <c r="C4" i="2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176" i="2"/>
  <c r="C172" i="2"/>
  <c r="C168" i="2"/>
  <c r="C164" i="2"/>
  <c r="C160" i="2"/>
  <c r="C156" i="2"/>
  <c r="C151" i="2"/>
  <c r="C145" i="2"/>
  <c r="C140" i="2"/>
  <c r="C135" i="2"/>
  <c r="C129" i="2"/>
  <c r="C123" i="2"/>
  <c r="C118" i="2"/>
  <c r="C112" i="2"/>
  <c r="C107" i="2"/>
  <c r="C102" i="2"/>
  <c r="C96" i="2"/>
  <c r="C91" i="2"/>
  <c r="C86" i="2"/>
  <c r="C80" i="2"/>
  <c r="B100" i="4"/>
  <c r="D17" i="7"/>
  <c r="D31" i="7" s="1"/>
  <c r="D12" i="14"/>
  <c r="D13" i="14"/>
  <c r="D14" i="14"/>
  <c r="K34" i="7"/>
  <c r="H415" i="2" s="1"/>
  <c r="H412" i="2"/>
  <c r="L18" i="7"/>
  <c r="H421" i="2" s="1"/>
  <c r="H37" i="4"/>
  <c r="H398" i="2"/>
  <c r="G26" i="4"/>
  <c r="H86" i="2" s="1"/>
  <c r="G17" i="7"/>
  <c r="G31" i="7" s="1"/>
  <c r="F34" i="7"/>
  <c r="H305" i="2" s="1"/>
  <c r="G71" i="4"/>
  <c r="G79" i="4" s="1"/>
  <c r="H124" i="2" s="1"/>
  <c r="G37" i="4"/>
  <c r="H214" i="2"/>
  <c r="E10" i="14"/>
  <c r="H107" i="2"/>
  <c r="C10" i="14"/>
  <c r="C94" i="4"/>
  <c r="H71" i="2" s="1"/>
  <c r="H57" i="2"/>
  <c r="D44" i="6"/>
  <c r="D46" i="6" s="1"/>
  <c r="H95" i="4"/>
  <c r="D94" i="4"/>
  <c r="H161" i="2"/>
  <c r="D15" i="12"/>
  <c r="G36" i="5"/>
  <c r="D33" i="5"/>
  <c r="H36" i="5"/>
  <c r="D42" i="5" s="1"/>
  <c r="H324" i="2"/>
  <c r="G34" i="7"/>
  <c r="H327" i="2" s="1"/>
  <c r="H442" i="2"/>
  <c r="M31" i="7"/>
  <c r="I31" i="7"/>
  <c r="H354" i="2"/>
  <c r="E31" i="7"/>
  <c r="H222" i="2"/>
  <c r="L13" i="7"/>
  <c r="H416" i="2" s="1"/>
  <c r="H350" i="2"/>
  <c r="H438" i="2"/>
  <c r="H377" i="2"/>
  <c r="C31" i="7"/>
  <c r="H310" i="2"/>
  <c r="L17" i="7" l="1"/>
  <c r="H420" i="2" s="1"/>
  <c r="H346" i="2"/>
  <c r="H34" i="7"/>
  <c r="H349" i="2" s="1"/>
  <c r="J31" i="7"/>
  <c r="H33" i="5"/>
  <c r="C56" i="4"/>
  <c r="H143" i="2"/>
  <c r="H212" i="2"/>
  <c r="C33" i="5"/>
  <c r="H144" i="2" s="1"/>
  <c r="G33" i="5"/>
  <c r="H171" i="2" s="1"/>
  <c r="D12" i="12"/>
  <c r="H120" i="2"/>
  <c r="D11" i="12"/>
  <c r="D13" i="12"/>
  <c r="D5" i="12"/>
  <c r="H244" i="2"/>
  <c r="D95" i="4"/>
  <c r="H94" i="2"/>
  <c r="C11" i="14"/>
  <c r="G95" i="4"/>
  <c r="E6" i="14" s="1"/>
  <c r="D18" i="12"/>
  <c r="D4" i="12"/>
  <c r="C7" i="14"/>
  <c r="D7" i="14" s="1"/>
  <c r="D10" i="14"/>
  <c r="D10" i="12"/>
  <c r="C95" i="4"/>
  <c r="H72" i="2" s="1"/>
  <c r="H41" i="2"/>
  <c r="C42" i="5"/>
  <c r="D8" i="12"/>
  <c r="C37" i="5"/>
  <c r="G37" i="5"/>
  <c r="H174" i="2"/>
  <c r="D37" i="5"/>
  <c r="H37" i="5"/>
  <c r="H42" i="5" s="1"/>
  <c r="H45" i="5" s="1"/>
  <c r="D45" i="5"/>
  <c r="I34" i="7"/>
  <c r="H371" i="2" s="1"/>
  <c r="H368" i="2"/>
  <c r="D34" i="7"/>
  <c r="H261" i="2" s="1"/>
  <c r="H258" i="2"/>
  <c r="M34" i="7"/>
  <c r="H459" i="2" s="1"/>
  <c r="H456" i="2"/>
  <c r="C34" i="7"/>
  <c r="L31" i="7"/>
  <c r="H434" i="2" s="1"/>
  <c r="H236" i="2"/>
  <c r="E34" i="7"/>
  <c r="H283" i="2" s="1"/>
  <c r="H280" i="2"/>
  <c r="J34" i="7"/>
  <c r="H393" i="2" s="1"/>
  <c r="H390" i="2"/>
  <c r="D19" i="12" l="1"/>
  <c r="H125" i="2"/>
  <c r="D16" i="12"/>
  <c r="D6" i="12"/>
  <c r="D20" i="12" s="1"/>
  <c r="C6" i="14"/>
  <c r="D6" i="14" s="1"/>
  <c r="H153" i="2"/>
  <c r="C45" i="5"/>
  <c r="H156" i="2" s="1"/>
  <c r="H148" i="2"/>
  <c r="D21" i="12"/>
  <c r="G42" i="5"/>
  <c r="H175" i="2"/>
  <c r="H44" i="5"/>
  <c r="D44" i="5"/>
  <c r="H239" i="2"/>
  <c r="L34" i="7"/>
  <c r="C44" i="5" l="1"/>
  <c r="H176" i="2"/>
  <c r="G45" i="5"/>
  <c r="H179" i="2" s="1"/>
  <c r="G44" i="5"/>
  <c r="H178" i="2" s="1"/>
  <c r="D24" i="12"/>
  <c r="D23" i="12"/>
  <c r="D22" i="12"/>
  <c r="E11" i="14"/>
  <c r="D11" i="14" s="1"/>
  <c r="H437" i="2"/>
  <c r="E8" i="14" l="1"/>
  <c r="D8" i="14" s="1"/>
  <c r="H155" i="2"/>
</calcChain>
</file>

<file path=xl/sharedStrings.xml><?xml version="1.0" encoding="utf-8"?>
<sst xmlns="http://schemas.openxmlformats.org/spreadsheetml/2006/main" count="1867" uniqueCount="663">
  <si>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</si>
  <si>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</si>
  <si>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</si>
  <si>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</si>
  <si>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</si>
  <si>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</si>
  <si>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</si>
  <si>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</si>
  <si>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</si>
  <si>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</si>
  <si>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</si>
  <si>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</si>
  <si>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</si>
  <si>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</si>
  <si>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</si>
  <si>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</si>
  <si>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</si>
  <si>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</si>
  <si>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</si>
  <si>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</si>
  <si>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</si>
  <si>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</si>
  <si>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</si>
  <si>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</si>
  <si>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</si>
  <si>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</si>
  <si>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</si>
  <si>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</si>
  <si>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</si>
  <si>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</si>
  <si>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</si>
  <si>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</si>
  <si>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</si>
  <si>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</si>
  <si>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</si>
  <si>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</si>
  <si>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</si>
  <si>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</si>
  <si>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</si>
  <si>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</si>
  <si>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</si>
  <si>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</si>
  <si>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</si>
  <si>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</si>
  <si>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</si>
  <si>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</si>
  <si>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</si>
  <si>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</si>
  <si>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</si>
  <si>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</si>
  <si>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</si>
  <si>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</si>
  <si>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</si>
  <si>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</si>
  <si>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</si>
  <si>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</si>
  <si>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</si>
  <si>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</si>
  <si>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</si>
  <si>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</si>
  <si>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</si>
  <si>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</si>
  <si>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</si>
  <si>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</si>
  <si>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</si>
  <si>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</si>
  <si>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</si>
  <si>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</si>
  <si>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</si>
  <si>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</si>
  <si>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</si>
  <si>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</si>
  <si>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</si>
  <si>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</si>
  <si>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</si>
  <si>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</si>
  <si>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</si>
  <si>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</si>
  <si>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</si>
  <si>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</si>
  <si>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</si>
  <si>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</si>
  <si>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</si>
  <si>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</si>
  <si>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</si>
  <si>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</si>
  <si>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</si>
  <si>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</si>
  <si>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</si>
  <si>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</si>
  <si>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</si>
  <si>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</si>
  <si>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</si>
  <si>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</si>
  <si>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</si>
  <si>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</si>
  <si>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</si>
  <si>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</si>
  <si>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</si>
  <si>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</si>
  <si>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</si>
  <si>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</si>
  <si>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</si>
  <si>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</si>
  <si>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</si>
  <si>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</si>
  <si>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</si>
  <si>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</si>
  <si>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</si>
  <si>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</si>
  <si>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</si>
  <si>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</si>
  <si>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</si>
  <si>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</si>
  <si>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</si>
  <si>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</si>
  <si>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</si>
  <si>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</si>
  <si>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</si>
  <si>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</si>
  <si>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</si>
  <si>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</si>
  <si>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</si>
  <si>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</si>
  <si>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</si>
  <si>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</si>
  <si>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</si>
  <si>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</si>
  <si>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</si>
  <si>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</si>
  <si>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</si>
  <si>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</si>
  <si>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</si>
  <si>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</si>
  <si>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</si>
  <si>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</si>
  <si>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</si>
  <si>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</si>
  <si>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</si>
  <si>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</si>
  <si>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</si>
  <si>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</si>
  <si>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</si>
  <si>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</si>
  <si>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</si>
  <si>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</si>
  <si>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</si>
  <si>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</si>
  <si>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</si>
  <si>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</si>
  <si>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</si>
  <si>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</si>
  <si>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</si>
  <si>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</si>
  <si>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</si>
  <si>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</si>
  <si>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</si>
  <si>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</si>
  <si>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</si>
  <si>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</si>
  <si>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</si>
  <si>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</si>
  <si>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</si>
  <si>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</si>
  <si>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</si>
  <si>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</si>
  <si>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</si>
  <si>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</si>
  <si>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</si>
  <si>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</si>
  <si>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</si>
  <si>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</si>
  <si>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</si>
  <si>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</si>
  <si>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</si>
  <si>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</si>
  <si>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</si>
  <si>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</si>
  <si>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</si>
  <si>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</si>
  <si>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</si>
  <si>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</si>
  <si>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</si>
  <si>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</si>
  <si>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</si>
  <si>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</si>
  <si>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</si>
  <si>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</si>
  <si>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</si>
  <si>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</si>
  <si>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</si>
  <si>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</si>
  <si>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</si>
  <si>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</si>
  <si>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</si>
  <si>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</si>
  <si>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</si>
  <si>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</si>
  <si>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</si>
  <si>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</si>
  <si>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</si>
  <si>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</si>
  <si>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</si>
  <si>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</si>
  <si>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</si>
  <si>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</si>
  <si>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</si>
  <si>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</si>
  <si>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</si>
  <si>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</si>
  <si>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</si>
  <si>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</si>
  <si>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</si>
  <si>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</si>
  <si>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</si>
  <si>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</si>
  <si>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</si>
  <si>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</si>
  <si>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</si>
  <si>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</si>
  <si>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</si>
  <si>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</si>
  <si>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</si>
  <si>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</si>
  <si>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</si>
  <si>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</si>
  <si>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</si>
  <si>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</si>
  <si>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</si>
  <si>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</si>
  <si>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</si>
  <si>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</si>
  <si>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</si>
  <si>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</si>
  <si>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</si>
  <si>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</si>
  <si>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</si>
  <si>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</si>
  <si>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</si>
  <si>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</si>
  <si>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</si>
  <si>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</si>
  <si>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</si>
  <si>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</si>
  <si>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</si>
  <si>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</si>
  <si>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</si>
  <si>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</si>
  <si>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</si>
  <si>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</si>
  <si>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</si>
  <si>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</si>
  <si>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</si>
  <si>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</si>
  <si>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</si>
  <si>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</si>
  <si>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</si>
  <si>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</si>
  <si>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</si>
  <si>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</si>
  <si>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</si>
  <si>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</si>
  <si>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</si>
  <si>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</si>
  <si>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</si>
  <si>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</si>
  <si>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</si>
  <si>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</si>
  <si>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</si>
  <si>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</si>
  <si>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</si>
  <si>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</si>
  <si>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</si>
  <si>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</si>
  <si>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</si>
  <si>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</si>
  <si>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</si>
  <si>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</si>
  <si>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</si>
  <si>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</si>
  <si>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</si>
  <si>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</si>
  <si>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</si>
  <si>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</si>
  <si>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</si>
  <si>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</si>
  <si>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</si>
  <si>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</si>
  <si>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</si>
  <si>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</si>
  <si>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</si>
  <si>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</si>
  <si>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</si>
  <si>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</si>
  <si>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</si>
  <si>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</si>
  <si>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</si>
  <si>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</si>
  <si>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</si>
  <si>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</si>
  <si>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</si>
  <si>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</si>
  <si>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</si>
  <si>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</si>
  <si>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</si>
  <si>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</si>
  <si>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</si>
  <si>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</si>
  <si>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</si>
  <si>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</si>
  <si>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</si>
  <si>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</si>
  <si>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</si>
  <si>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</si>
  <si>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</si>
  <si>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</si>
  <si>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</si>
  <si>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</si>
  <si>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</si>
  <si>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</si>
  <si>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</si>
  <si>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</si>
  <si>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</si>
  <si>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</si>
  <si>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</si>
  <si>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</si>
  <si>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</si>
  <si>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</si>
  <si>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</si>
  <si>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</si>
  <si>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</si>
  <si>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</si>
  <si>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</si>
  <si>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</si>
  <si>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</si>
  <si>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</si>
  <si>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</si>
  <si>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</si>
  <si>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</si>
  <si>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</si>
  <si>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</si>
  <si>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</si>
  <si>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</si>
  <si>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</si>
  <si>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</si>
  <si>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</si>
  <si>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</si>
  <si>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</si>
  <si>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</si>
  <si>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</si>
  <si>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</si>
  <si>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</si>
  <si>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</si>
  <si>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</si>
  <si>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</si>
  <si>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</si>
  <si>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</si>
  <si>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</si>
  <si>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</si>
  <si>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</si>
  <si>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</si>
  <si>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</si>
  <si>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</si>
  <si>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</si>
  <si>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</si>
  <si>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</si>
  <si>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</si>
  <si>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</si>
  <si>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</si>
  <si>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</si>
  <si>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</si>
  <si>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</si>
  <si>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</si>
  <si>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</si>
  <si>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</si>
  <si>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</si>
  <si>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</si>
  <si>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</si>
  <si>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</si>
  <si>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</si>
  <si>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</si>
  <si>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</si>
  <si>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</si>
  <si>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</si>
  <si>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</si>
  <si>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</si>
  <si>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</si>
  <si>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</si>
  <si>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</si>
  <si>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</si>
  <si>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</si>
  <si>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</si>
  <si>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</si>
  <si>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</si>
  <si>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</si>
  <si>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</si>
  <si>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</si>
  <si>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</si>
  <si>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</si>
  <si>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</si>
  <si>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</si>
  <si>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</si>
  <si>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</si>
  <si>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</si>
  <si>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</si>
  <si>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</si>
  <si>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</si>
  <si>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</si>
  <si>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</si>
  <si>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</si>
  <si>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</si>
  <si>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</si>
  <si>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</si>
  <si>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</si>
  <si>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</si>
  <si>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</si>
  <si>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</si>
  <si>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</si>
  <si>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</si>
  <si>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</si>
  <si>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</si>
  <si>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</si>
  <si>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</si>
  <si>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</si>
  <si>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</si>
  <si>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</si>
  <si>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</si>
  <si>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</si>
  <si>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</si>
  <si>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</si>
  <si>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</si>
  <si>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</si>
  <si>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</si>
  <si>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</si>
  <si>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</si>
  <si>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</si>
  <si>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</si>
  <si>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</si>
  <si>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</si>
  <si>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</si>
  <si>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</si>
  <si>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</si>
  <si>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</si>
  <si>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</si>
  <si>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</si>
  <si>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</si>
  <si>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</si>
  <si>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</si>
  <si>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</si>
  <si>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</si>
  <si>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</si>
  <si>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</si>
  <si>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</si>
  <si>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</si>
  <si>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</si>
  <si>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</si>
  <si>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</si>
  <si>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</si>
  <si>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</si>
  <si>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</si>
  <si>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</si>
  <si>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</si>
  <si>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</si>
  <si>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</si>
  <si>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</si>
  <si>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</si>
  <si>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</si>
  <si>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</si>
  <si>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</si>
  <si>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</si>
  <si>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</si>
  <si>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</si>
  <si>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</si>
  <si>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</si>
  <si>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</si>
  <si>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</si>
  <si>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</si>
  <si>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</si>
  <si>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</si>
  <si>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</si>
  <si>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</si>
  <si>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</si>
  <si>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</si>
  <si>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</si>
  <si>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</si>
  <si>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</si>
  <si>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</si>
  <si>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</si>
  <si>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</si>
  <si>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</si>
  <si>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</si>
  <si>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</si>
  <si>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</si>
  <si>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</si>
  <si>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</si>
  <si>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</si>
  <si>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</si>
  <si>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</si>
  <si>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</si>
  <si>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</si>
  <si>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</si>
  <si>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</si>
  <si>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</si>
  <si>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</si>
  <si>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</si>
  <si>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</si>
  <si>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</si>
  <si>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</si>
  <si>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</si>
  <si>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</si>
  <si>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</si>
  <si>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</si>
  <si>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</si>
  <si>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</si>
  <si>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</si>
  <si>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</si>
  <si>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</si>
  <si>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</si>
  <si>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</si>
  <si>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</si>
  <si>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</si>
  <si>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</si>
  <si>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</si>
  <si>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</si>
  <si>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</si>
  <si>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</si>
  <si>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</si>
  <si>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</si>
  <si>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</si>
  <si>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</si>
  <si>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</si>
  <si>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</si>
  <si>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</si>
  <si>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</si>
  <si>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</si>
  <si>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</si>
  <si>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</si>
  <si>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</si>
  <si>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</si>
  <si>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</si>
  <si>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</si>
  <si>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</si>
  <si>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</si>
  <si>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</si>
  <si>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</si>
  <si>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</si>
  <si>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</si>
  <si>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</si>
  <si>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</si>
  <si>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</si>
  <si>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</si>
  <si>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</si>
  <si>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</si>
  <si>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</si>
  <si>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</si>
  <si>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</si>
  <si>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</si>
  <si>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</si>
  <si>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</si>
  <si>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</si>
  <si>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</si>
  <si>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</si>
  <si>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</si>
  <si>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</si>
  <si>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</si>
  <si>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</si>
  <si>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</si>
  <si>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</si>
  <si>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</si>
  <si>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</si>
  <si>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</si>
  <si>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</si>
  <si>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</si>
  <si>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</si>
  <si>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</si>
  <si>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</si>
  <si>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</si>
  <si>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</si>
  <si>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</si>
  <si>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</si>
  <si>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</si>
  <si>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</si>
  <si>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</si>
  <si>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</si>
  <si>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</si>
  <si>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</si>
  <si>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</si>
  <si>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</si>
  <si>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</si>
  <si>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</si>
  <si>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</si>
  <si>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</si>
  <si>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</si>
  <si>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</si>
  <si>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</si>
  <si>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</si>
  <si>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</si>
  <si>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</si>
  <si>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</si>
  <si>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</si>
  <si>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</si>
  <si>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</si>
  <si>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</si>
  <si>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</si>
  <si>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</si>
  <si>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</si>
  <si>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</si>
  <si>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</si>
  <si>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</si>
  <si>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</si>
  <si>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</si>
  <si>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</si>
  <si>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</si>
  <si>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</si>
  <si>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</si>
  <si>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</si>
  <si>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</si>
  <si>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</si>
  <si>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</si>
  <si>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</si>
  <si>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</si>
  <si>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</si>
  <si>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</si>
  <si>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</si>
  <si>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</si>
  <si>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</si>
  <si>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</si>
  <si>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</si>
  <si>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</si>
  <si>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</si>
  <si>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</si>
  <si>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</si>
  <si>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</si>
  <si>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</si>
  <si>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</si>
  <si>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</si>
  <si>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</si>
  <si>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</si>
  <si>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</si>
  <si>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</si>
  <si>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</si>
  <si>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</si>
  <si>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</si>
  <si>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</si>
  <si>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</si>
  <si>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</si>
  <si>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</si>
  <si>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</si>
  <si>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</si>
  <si>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</si>
  <si>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</si>
  <si>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15, ал. 1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</si>
  <si>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</si>
  <si>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</si>
  <si>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</si>
  <si>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</si>
  <si>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 xml:space="preserve">Гр. София; ул."Фредерик Жолио Кюри"  20; Ет. 10; </t>
  </si>
  <si>
    <t>Мария Николова</t>
  </si>
  <si>
    <t>Счетоводител</t>
  </si>
  <si>
    <t>office@wmg.bg</t>
  </si>
  <si>
    <t>wmg.bg</t>
  </si>
  <si>
    <t>Здравко Стоев</t>
  </si>
  <si>
    <t>единствен представляващ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</si>
</sst>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09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1" xfId="10" applyFont="1" applyBorder="1" applyAlignment="1">
      <alignment horizontal="lef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4" borderId="10" xfId="6" applyNumberFormat="1" applyFont="1" applyFill="1" applyBorder="1" applyAlignment="1" applyProtection="1">
      <alignment vertical="top"/>
      <protection locked="0"/>
    </xf>
    <xf numFmtId="3" fontId="3" fillId="4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2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2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2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3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2" xfId="6" applyNumberFormat="1" applyFont="1" applyBorder="1" applyAlignment="1">
      <alignment horizontal="center" vertical="center" wrapText="1"/>
    </xf>
    <xf numFmtId="49" fontId="2" fillId="3" borderId="7" xfId="6" applyNumberFormat="1" applyFont="1" applyFill="1" applyBorder="1" applyAlignment="1">
      <alignment horizontal="right" vertical="top" wrapText="1"/>
    </xf>
    <xf numFmtId="1" fontId="8" fillId="2" borderId="12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4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0" xfId="8" applyNumberFormat="1" applyFont="1" applyBorder="1" applyAlignment="1">
      <alignment vertical="center"/>
    </xf>
    <xf numFmtId="3" fontId="2" fillId="0" borderId="10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2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2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2" xfId="8" applyFont="1" applyBorder="1" applyAlignment="1">
      <alignment vertical="center" wrapText="1"/>
    </xf>
    <xf numFmtId="0" fontId="2" fillId="0" borderId="12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3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2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3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4" xfId="8" applyFont="1" applyBorder="1" applyAlignment="1">
      <alignment horizontal="left" vertical="center" wrapText="1"/>
    </xf>
    <xf numFmtId="0" fontId="2" fillId="0" borderId="15" xfId="8" applyFont="1" applyBorder="1" applyAlignment="1">
      <alignment horizontal="center" vertical="center" wrapText="1"/>
    </xf>
    <xf numFmtId="49" fontId="2" fillId="0" borderId="15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6" xfId="7" applyFont="1" applyBorder="1" applyAlignment="1">
      <alignment wrapText="1"/>
    </xf>
    <xf numFmtId="3" fontId="3" fillId="4" borderId="17" xfId="6" applyNumberFormat="1" applyFont="1" applyFill="1" applyBorder="1" applyAlignment="1" applyProtection="1">
      <alignment vertical="top"/>
      <protection locked="0"/>
    </xf>
    <xf numFmtId="3" fontId="3" fillId="4" borderId="18" xfId="6" applyNumberFormat="1" applyFont="1" applyFill="1" applyBorder="1" applyAlignment="1" applyProtection="1">
      <alignment vertical="top"/>
      <protection locked="0"/>
    </xf>
    <xf numFmtId="0" fontId="2" fillId="0" borderId="12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3" xfId="7" applyNumberFormat="1" applyFont="1" applyBorder="1" applyAlignment="1">
      <alignment horizontal="center" vertical="center" wrapText="1"/>
    </xf>
    <xf numFmtId="0" fontId="9" fillId="0" borderId="19" xfId="7" applyFont="1" applyBorder="1" applyAlignment="1">
      <alignment wrapText="1"/>
    </xf>
    <xf numFmtId="49" fontId="9" fillId="0" borderId="2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6" xfId="7" applyFont="1" applyBorder="1" applyAlignment="1">
      <alignment horizontal="right" wrapText="1"/>
    </xf>
    <xf numFmtId="49" fontId="2" fillId="0" borderId="17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2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4" borderId="20" xfId="6" applyNumberFormat="1" applyFont="1" applyFill="1" applyBorder="1" applyAlignment="1" applyProtection="1">
      <alignment vertical="top"/>
      <protection locked="0"/>
    </xf>
    <xf numFmtId="3" fontId="3" fillId="4" borderId="21" xfId="6" applyNumberFormat="1" applyFont="1" applyFill="1" applyBorder="1" applyAlignment="1" applyProtection="1">
      <alignment vertical="top"/>
      <protection locked="0"/>
    </xf>
    <xf numFmtId="0" fontId="2" fillId="0" borderId="14" xfId="7" applyFont="1" applyBorder="1" applyAlignment="1">
      <alignment wrapText="1"/>
    </xf>
    <xf numFmtId="49" fontId="2" fillId="0" borderId="15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19" xfId="7" applyFont="1" applyBorder="1" applyAlignment="1">
      <alignment wrapText="1"/>
    </xf>
    <xf numFmtId="0" fontId="9" fillId="0" borderId="14" xfId="7" applyFont="1" applyBorder="1" applyAlignment="1">
      <alignment wrapText="1"/>
    </xf>
    <xf numFmtId="49" fontId="9" fillId="0" borderId="15" xfId="7" applyNumberFormat="1" applyFont="1" applyBorder="1" applyAlignment="1">
      <alignment horizontal="center" wrapText="1"/>
    </xf>
    <xf numFmtId="3" fontId="2" fillId="0" borderId="15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4" borderId="23" xfId="6" applyNumberFormat="1" applyFont="1" applyFill="1" applyBorder="1" applyAlignment="1" applyProtection="1">
      <alignment vertical="top"/>
      <protection locked="0"/>
    </xf>
    <xf numFmtId="3" fontId="9" fillId="0" borderId="15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20" xfId="7" applyNumberFormat="1" applyFont="1" applyBorder="1" applyAlignment="1">
      <alignment horizontal="center" wrapText="1"/>
    </xf>
    <xf numFmtId="49" fontId="5" fillId="0" borderId="17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0" xfId="9" applyNumberFormat="1" applyFont="1" applyBorder="1" applyAlignment="1">
      <alignment vertical="center"/>
    </xf>
    <xf numFmtId="3" fontId="3" fillId="4" borderId="5" xfId="6" applyNumberFormat="1" applyFont="1" applyFill="1" applyBorder="1" applyAlignment="1" applyProtection="1">
      <alignment vertical="center"/>
      <protection locked="0"/>
    </xf>
    <xf numFmtId="3" fontId="3" fillId="4" borderId="10" xfId="6" applyNumberFormat="1" applyFont="1" applyFill="1" applyBorder="1" applyAlignment="1" applyProtection="1">
      <alignment vertical="center"/>
      <protection locked="0"/>
    </xf>
    <xf numFmtId="3" fontId="3" fillId="4" borderId="11" xfId="6" applyNumberFormat="1" applyFont="1" applyFill="1" applyBorder="1" applyAlignment="1" applyProtection="1">
      <alignment vertical="center"/>
      <protection locked="0"/>
    </xf>
    <xf numFmtId="3" fontId="3" fillId="4" borderId="13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2" xfId="6" applyFont="1" applyFill="1" applyBorder="1" applyAlignment="1">
      <alignment vertical="top" wrapText="1"/>
    </xf>
    <xf numFmtId="3" fontId="2" fillId="4" borderId="5" xfId="6" applyNumberFormat="1" applyFont="1" applyFill="1" applyBorder="1" applyAlignment="1" applyProtection="1">
      <alignment vertical="top"/>
      <protection locked="0"/>
    </xf>
    <xf numFmtId="3" fontId="2" fillId="4" borderId="10" xfId="6" applyNumberFormat="1" applyFont="1" applyFill="1" applyBorder="1" applyAlignment="1" applyProtection="1">
      <alignment vertical="top"/>
      <protection locked="0"/>
    </xf>
    <xf numFmtId="3" fontId="9" fillId="4" borderId="5" xfId="6" applyNumberFormat="1" applyFont="1" applyFill="1" applyBorder="1" applyAlignment="1" applyProtection="1">
      <alignment vertical="top"/>
      <protection locked="0"/>
    </xf>
    <xf numFmtId="3" fontId="9" fillId="4" borderId="10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4" xfId="6" applyFont="1" applyFill="1" applyBorder="1" applyAlignment="1">
      <alignment vertical="center" wrapText="1"/>
    </xf>
    <xf numFmtId="49" fontId="2" fillId="0" borderId="15" xfId="6" applyNumberFormat="1" applyFont="1" applyBorder="1" applyAlignment="1">
      <alignment horizontal="right" vertical="center" wrapText="1"/>
    </xf>
    <xf numFmtId="1" fontId="2" fillId="0" borderId="15" xfId="6" applyNumberFormat="1" applyFont="1" applyBorder="1" applyAlignment="1">
      <alignment horizontal="right" vertical="center" wrapText="1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3" fontId="13" fillId="0" borderId="0" xfId="0" applyNumberFormat="1" applyFont="1"/>
    <xf numFmtId="0" fontId="13" fillId="0" borderId="0" xfId="0" applyFont="1" applyAlignment="1">
      <alignment horizontal="left" vertical="top"/>
    </xf>
    <xf numFmtId="0" fontId="15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3" borderId="25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3" borderId="26" xfId="9" applyFont="1" applyFill="1" applyBorder="1" applyAlignment="1">
      <alignment horizontal="center" vertical="center" wrapText="1"/>
    </xf>
    <xf numFmtId="0" fontId="2" fillId="3" borderId="21" xfId="9" applyFont="1" applyFill="1" applyBorder="1" applyAlignment="1">
      <alignment horizontal="centerContinuous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7" xfId="9" applyNumberFormat="1" applyFont="1" applyBorder="1" applyAlignment="1">
      <alignment horizontal="center" vertical="center" wrapText="1"/>
    </xf>
    <xf numFmtId="0" fontId="2" fillId="0" borderId="17" xfId="9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3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2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4" xfId="9" applyFont="1" applyBorder="1" applyAlignment="1">
      <alignment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6" fillId="0" borderId="0" xfId="6" applyFont="1" applyAlignment="1">
      <alignment vertical="top"/>
    </xf>
    <xf numFmtId="49" fontId="3" fillId="4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0" applyNumberFormat="1" applyFont="1" applyFill="1" applyBorder="1" applyProtection="1">
      <protection locked="0"/>
    </xf>
    <xf numFmtId="165" fontId="13" fillId="5" borderId="0" xfId="0" applyNumberFormat="1" applyFont="1" applyFill="1"/>
    <xf numFmtId="165" fontId="13" fillId="0" borderId="0" xfId="0" applyNumberFormat="1" applyFont="1"/>
    <xf numFmtId="3" fontId="2" fillId="4" borderId="7" xfId="6" applyNumberFormat="1" applyFont="1" applyFill="1" applyBorder="1" applyAlignment="1" applyProtection="1">
      <alignment vertical="top"/>
      <protection locked="0"/>
    </xf>
    <xf numFmtId="3" fontId="2" fillId="4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4" borderId="5" xfId="6" applyNumberFormat="1" applyFont="1" applyFill="1" applyBorder="1" applyAlignment="1" applyProtection="1">
      <alignment vertical="center"/>
      <protection locked="0"/>
    </xf>
    <xf numFmtId="3" fontId="2" fillId="0" borderId="10" xfId="9" applyNumberFormat="1" applyFont="1" applyBorder="1" applyAlignment="1">
      <alignment vertical="center"/>
    </xf>
    <xf numFmtId="3" fontId="2" fillId="0" borderId="15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3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0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0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0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3" xfId="6" applyNumberFormat="1" applyFont="1" applyBorder="1" applyAlignment="1">
      <alignment vertical="top" wrapText="1"/>
    </xf>
    <xf numFmtId="3" fontId="2" fillId="0" borderId="15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0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0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0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0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0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0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0" xfId="8" applyNumberFormat="1" applyFont="1" applyBorder="1" applyAlignment="1">
      <alignment vertical="center"/>
    </xf>
    <xf numFmtId="3" fontId="2" fillId="0" borderId="15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3" xfId="8" applyNumberFormat="1" applyFont="1" applyBorder="1" applyAlignment="1">
      <alignment vertical="center"/>
    </xf>
    <xf numFmtId="3" fontId="2" fillId="4" borderId="10" xfId="6" applyNumberFormat="1" applyFont="1" applyFill="1" applyBorder="1" applyAlignment="1" applyProtection="1">
      <alignment vertical="center"/>
      <protection locked="0"/>
    </xf>
    <xf numFmtId="3" fontId="9" fillId="4" borderId="5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2" xfId="10" applyNumberFormat="1" applyFont="1" applyBorder="1" applyAlignment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3" borderId="5" xfId="9" applyNumberFormat="1" applyFont="1" applyFill="1" applyBorder="1" applyAlignment="1">
      <alignment vertical="center"/>
    </xf>
    <xf numFmtId="3" fontId="3" fillId="0" borderId="2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7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3" xfId="7" applyNumberFormat="1" applyFont="1" applyBorder="1" applyAlignment="1">
      <alignment wrapText="1"/>
    </xf>
    <xf numFmtId="0" fontId="1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29" fillId="8" borderId="36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9" fillId="11" borderId="36" xfId="0" applyFont="1" applyFill="1" applyBorder="1" applyAlignment="1">
      <alignment horizontal="center" vertical="center"/>
    </xf>
    <xf numFmtId="3" fontId="30" fillId="0" borderId="36" xfId="0" applyNumberFormat="1" applyFont="1" applyBorder="1" applyAlignment="1">
      <alignment horizontal="right" vertical="center" indent="1"/>
    </xf>
    <xf numFmtId="4" fontId="30" fillId="0" borderId="36" xfId="0" applyNumberFormat="1" applyFont="1" applyBorder="1" applyAlignment="1">
      <alignment horizontal="right" vertical="center" indent="1"/>
    </xf>
    <xf numFmtId="0" fontId="31" fillId="0" borderId="36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7" xfId="10" applyFont="1" applyBorder="1" applyAlignment="1">
      <alignment horizontal="centerContinuous" vertical="center" wrapText="1"/>
    </xf>
    <xf numFmtId="0" fontId="3" fillId="0" borderId="28" xfId="10" applyFont="1" applyBorder="1" applyAlignment="1">
      <alignment horizontal="centerContinuous" vertical="center" wrapText="1"/>
    </xf>
    <xf numFmtId="49" fontId="32" fillId="0" borderId="27" xfId="10" applyNumberFormat="1" applyFont="1" applyBorder="1" applyAlignment="1">
      <alignment horizontal="centerContinuous"/>
    </xf>
    <xf numFmtId="0" fontId="33" fillId="0" borderId="28" xfId="10" applyFont="1" applyBorder="1" applyAlignment="1">
      <alignment horizontal="centerContinuous" vertical="center" wrapText="1"/>
    </xf>
    <xf numFmtId="0" fontId="32" fillId="0" borderId="27" xfId="10" applyFont="1" applyBorder="1" applyAlignment="1">
      <alignment horizontal="centerContinuous" vertical="center" wrapText="1"/>
    </xf>
    <xf numFmtId="0" fontId="28" fillId="0" borderId="0" xfId="0" applyFont="1"/>
    <xf numFmtId="0" fontId="20" fillId="0" borderId="0" xfId="7" applyFont="1" applyAlignment="1">
      <alignment wrapText="1"/>
    </xf>
    <xf numFmtId="0" fontId="19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49" fontId="21" fillId="4" borderId="29" xfId="3" applyNumberFormat="1" applyFont="1" applyFill="1" applyBorder="1" applyAlignment="1" applyProtection="1">
      <protection locked="0"/>
    </xf>
    <xf numFmtId="49" fontId="21" fillId="4" borderId="2" xfId="3" applyNumberFormat="1" applyFont="1" applyFill="1" applyBorder="1" applyAlignment="1" applyProtection="1">
      <protection locked="0"/>
    </xf>
    <xf numFmtId="49" fontId="21" fillId="4" borderId="5" xfId="3" applyNumberFormat="1" applyFon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9" fillId="0" borderId="0" xfId="7" applyFont="1" applyAlignment="1">
      <alignment horizontal="left" wrapText="1"/>
    </xf>
    <xf numFmtId="0" fontId="2" fillId="0" borderId="30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2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18" sqref="B18"/>
    </sheetView>
  </sheetViews>
  <sheetFormatPr defaultRowHeight="15.75"/>
  <cols>
    <col min="1" max="1" width="30.7109375" style="379" customWidth="1"/>
    <col min="2" max="2" width="65.7109375" style="379" customWidth="1"/>
    <col min="3" max="26" width="9.140625" style="379"/>
    <col min="27" max="27" width="9.85546875" style="379" bestFit="1" customWidth="1"/>
    <col min="28" max="16384" width="9.140625" style="379"/>
  </cols>
  <sheetData>
    <row r="1" spans="1:27">
      <c r="A1" s="1" t="s">
        <v>626</v>
      </c>
      <c r="B1" s="2"/>
      <c r="Z1" s="387">
        <v>1</v>
      </c>
      <c r="AA1" s="388">
        <f>IF(ISBLANK(_endDate),"",_endDate)</f>
        <v>45565</v>
      </c>
    </row>
    <row r="2" spans="1:27">
      <c r="A2" s="378" t="s">
        <v>650</v>
      </c>
      <c r="B2" s="375"/>
      <c r="Z2" s="387">
        <v>2</v>
      </c>
      <c r="AA2" s="388">
        <f>IF(ISBLANK(_pdeReportingDate),"",_pdeReportingDate)</f>
        <v>45624</v>
      </c>
    </row>
    <row r="3" spans="1:27">
      <c r="A3" s="376" t="s">
        <v>624</v>
      </c>
      <c r="B3" s="377"/>
      <c r="Z3" s="387">
        <v>3</v>
      </c>
      <c r="AA3" s="388" t="str">
        <f>IF(ISBLANK(_authorName),"",_authorName)</f>
        <v>Мария Николова</v>
      </c>
    </row>
    <row r="4" spans="1:27">
      <c r="A4" s="374" t="s">
        <v>651</v>
      </c>
      <c r="B4" s="375"/>
    </row>
    <row r="5" spans="1:27" ht="31.5">
      <c r="A5" s="3" t="s">
        <v>652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285">
        <v>45292</v>
      </c>
    </row>
    <row r="10" spans="1:27">
      <c r="A10" s="7" t="s">
        <v>2</v>
      </c>
      <c r="B10" s="285">
        <v>45565</v>
      </c>
    </row>
    <row r="11" spans="1:27">
      <c r="A11" s="7" t="s">
        <v>638</v>
      </c>
      <c r="B11" s="285">
        <v>45624</v>
      </c>
    </row>
    <row r="12" spans="1:27">
      <c r="A12" s="8"/>
      <c r="B12" s="9"/>
    </row>
    <row r="13" spans="1:27">
      <c r="A13" s="3" t="s">
        <v>634</v>
      </c>
      <c r="B13" s="4"/>
    </row>
    <row r="14" spans="1:27">
      <c r="A14" s="7" t="s">
        <v>633</v>
      </c>
      <c r="B14" s="284" t="s">
        <v>654</v>
      </c>
    </row>
    <row r="15" spans="1:27">
      <c r="A15" s="10" t="s">
        <v>630</v>
      </c>
      <c r="B15" s="286" t="s">
        <v>588</v>
      </c>
    </row>
    <row r="16" spans="1:27">
      <c r="A16" s="7" t="s">
        <v>3</v>
      </c>
      <c r="B16" s="284" t="s">
        <v>655</v>
      </c>
    </row>
    <row r="17" spans="1:2">
      <c r="A17" s="7" t="s">
        <v>586</v>
      </c>
      <c r="B17" s="284" t="s">
        <v>661</v>
      </c>
    </row>
    <row r="18" spans="1:2">
      <c r="A18" s="7" t="s">
        <v>585</v>
      </c>
      <c r="B18" s="284" t="s">
        <v>662</v>
      </c>
    </row>
    <row r="19" spans="1:2">
      <c r="A19" s="7" t="s">
        <v>4</v>
      </c>
      <c r="B19" s="284" t="s">
        <v>656</v>
      </c>
    </row>
    <row r="20" spans="1:2">
      <c r="A20" s="7" t="s">
        <v>5</v>
      </c>
      <c r="B20" s="284" t="s">
        <v>656</v>
      </c>
    </row>
    <row r="21" spans="1:2">
      <c r="A21" s="10" t="s">
        <v>6</v>
      </c>
      <c r="B21" s="286"/>
    </row>
    <row r="22" spans="1:2">
      <c r="A22" s="10" t="s">
        <v>583</v>
      </c>
      <c r="B22" s="286"/>
    </row>
    <row r="23" spans="1:2">
      <c r="A23" s="10" t="s">
        <v>7</v>
      </c>
      <c r="B23" s="389" t="s">
        <v>659</v>
      </c>
    </row>
    <row r="24" spans="1:2">
      <c r="A24" s="10" t="s">
        <v>584</v>
      </c>
      <c r="B24" s="390" t="s">
        <v>660</v>
      </c>
    </row>
    <row r="25" spans="1:2">
      <c r="A25" s="7" t="s">
        <v>587</v>
      </c>
      <c r="B25" s="391"/>
    </row>
    <row r="26" spans="1:2">
      <c r="A26" s="10" t="s">
        <v>631</v>
      </c>
      <c r="B26" s="286" t="s">
        <v>657</v>
      </c>
    </row>
    <row r="27" spans="1:2">
      <c r="A27" s="10" t="s">
        <v>632</v>
      </c>
      <c r="B27" s="286" t="s">
        <v>658</v>
      </c>
    </row>
    <row r="28" spans="1:2">
      <c r="A28" s="11"/>
      <c r="B28" s="11"/>
    </row>
    <row r="29" spans="1:2">
      <c r="A29" s="12" t="s">
        <v>653</v>
      </c>
      <c r="B29" s="11"/>
    </row>
  </sheetData>
  <sheetProtection password="E11D" sheet="1" insertRows="0"/>
  <phoneticPr fontId="17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A34" zoomScale="80" zoomScaleNormal="85" zoomScaleSheetLayoutView="80" workbookViewId="0">
      <selection activeCell="C75" sqref="C75"/>
    </sheetView>
  </sheetViews>
  <sheetFormatPr defaultColWidth="9.28515625" defaultRowHeight="15.75"/>
  <cols>
    <col min="1" max="1" width="70.7109375" style="33" customWidth="1"/>
    <col min="2" max="2" width="10.7109375" style="33" customWidth="1"/>
    <col min="3" max="4" width="15.7109375" style="33" customWidth="1"/>
    <col min="5" max="5" width="70.7109375" style="33" customWidth="1"/>
    <col min="6" max="6" width="10.7109375" style="282" customWidth="1"/>
    <col min="7" max="7" width="15.7109375" style="33" customWidth="1"/>
    <col min="8" max="8" width="15.7109375" style="31" customWidth="1"/>
    <col min="9" max="9" width="3.42578125" style="31" customWidth="1"/>
    <col min="10" max="16384" width="9.28515625" style="31"/>
  </cols>
  <sheetData>
    <row r="1" spans="1:8" s="13" customFormat="1">
      <c r="A1" s="15" t="s">
        <v>510</v>
      </c>
      <c r="B1" s="24"/>
      <c r="C1" s="24"/>
      <c r="D1" s="24"/>
      <c r="H1" s="14"/>
    </row>
    <row r="2" spans="1:8" s="13" customFormat="1">
      <c r="A2" s="39" t="str">
        <f>CONCATENATE("(",LOWER(reportConsolidation),")")</f>
        <v>(на консолидирана основа)</v>
      </c>
      <c r="B2" s="15"/>
      <c r="C2" s="15"/>
      <c r="D2" s="15"/>
      <c r="E2" s="40"/>
      <c r="F2" s="16"/>
      <c r="G2" s="17"/>
      <c r="H2" s="17"/>
    </row>
    <row r="3" spans="1:8" s="13" customFormat="1">
      <c r="A3" s="24"/>
      <c r="B3" s="18"/>
      <c r="C3" s="18"/>
      <c r="D3" s="18"/>
      <c r="E3" s="35"/>
      <c r="F3" s="19"/>
      <c r="G3" s="20"/>
      <c r="H3" s="20"/>
    </row>
    <row r="4" spans="1:8" s="13" customFormat="1">
      <c r="A4" s="45" t="str">
        <f>CONCATENATE("на ",UPPER(pdeName))</f>
        <v>на УЕБ МЕДИЯ ГРУП АД</v>
      </c>
      <c r="B4" s="18"/>
      <c r="C4" s="18"/>
      <c r="D4" s="18"/>
      <c r="H4" s="17"/>
    </row>
    <row r="5" spans="1:8" s="13" customFormat="1">
      <c r="A5" s="45" t="str">
        <f>CONCATENATE("ЕИК по БУЛСТАТ: ", pdeBulstat)</f>
        <v>ЕИК по БУЛСТАТ: 131387286</v>
      </c>
      <c r="B5" s="15"/>
      <c r="C5" s="15"/>
      <c r="D5" s="15"/>
      <c r="H5" s="50"/>
    </row>
    <row r="6" spans="1:8" s="13" customFormat="1">
      <c r="A6" s="45" t="str">
        <f>CONCATENATE("към ",TEXT(endDate,"dd.mm.yyyy")," г.")</f>
        <v>към 30.09.2024 г.</v>
      </c>
      <c r="B6" s="15"/>
      <c r="C6" s="15"/>
      <c r="D6" s="15"/>
      <c r="H6" s="49"/>
    </row>
    <row r="7" spans="1:8" s="13" customFormat="1" ht="16.5" thickBot="1">
      <c r="A7" s="21"/>
      <c r="B7" s="21"/>
      <c r="C7" s="22"/>
      <c r="D7" s="23"/>
      <c r="E7" s="23"/>
      <c r="F7" s="21"/>
      <c r="G7" s="17"/>
      <c r="H7" s="29" t="s">
        <v>519</v>
      </c>
    </row>
    <row r="8" spans="1:8" ht="31.5">
      <c r="A8" s="52" t="s">
        <v>10</v>
      </c>
      <c r="B8" s="53" t="s">
        <v>11</v>
      </c>
      <c r="C8" s="54" t="s">
        <v>12</v>
      </c>
      <c r="D8" s="55" t="s">
        <v>13</v>
      </c>
      <c r="E8" s="99" t="s">
        <v>14</v>
      </c>
      <c r="F8" s="53" t="s">
        <v>11</v>
      </c>
      <c r="G8" s="54" t="s">
        <v>15</v>
      </c>
      <c r="H8" s="55" t="s">
        <v>16</v>
      </c>
    </row>
    <row r="9" spans="1:8" ht="16.5" thickBot="1">
      <c r="A9" s="119" t="s">
        <v>17</v>
      </c>
      <c r="B9" s="120" t="s">
        <v>18</v>
      </c>
      <c r="C9" s="120">
        <v>1</v>
      </c>
      <c r="D9" s="121">
        <v>2</v>
      </c>
      <c r="E9" s="124" t="s">
        <v>17</v>
      </c>
      <c r="F9" s="120" t="s">
        <v>18</v>
      </c>
      <c r="G9" s="120">
        <v>1</v>
      </c>
      <c r="H9" s="121">
        <v>2</v>
      </c>
    </row>
    <row r="10" spans="1:8">
      <c r="A10" s="122" t="s">
        <v>19</v>
      </c>
      <c r="B10" s="123"/>
      <c r="C10" s="300"/>
      <c r="D10" s="301"/>
      <c r="E10" s="122" t="s">
        <v>20</v>
      </c>
      <c r="F10" s="125"/>
      <c r="G10" s="312"/>
      <c r="H10" s="313"/>
    </row>
    <row r="11" spans="1:8">
      <c r="A11" s="65" t="s">
        <v>21</v>
      </c>
      <c r="B11" s="58"/>
      <c r="C11" s="302"/>
      <c r="D11" s="303"/>
      <c r="E11" s="65" t="s">
        <v>22</v>
      </c>
      <c r="F11" s="100"/>
      <c r="G11" s="314"/>
      <c r="H11" s="315"/>
    </row>
    <row r="12" spans="1:8">
      <c r="A12" s="57" t="s">
        <v>23</v>
      </c>
      <c r="B12" s="59" t="s">
        <v>24</v>
      </c>
      <c r="C12" s="98"/>
      <c r="D12" s="98"/>
      <c r="E12" s="57" t="s">
        <v>25</v>
      </c>
      <c r="F12" s="60" t="s">
        <v>26</v>
      </c>
      <c r="G12" s="98">
        <v>7840</v>
      </c>
      <c r="H12" s="97">
        <v>7840</v>
      </c>
    </row>
    <row r="13" spans="1:8">
      <c r="A13" s="57" t="s">
        <v>27</v>
      </c>
      <c r="B13" s="59" t="s">
        <v>28</v>
      </c>
      <c r="C13" s="98"/>
      <c r="D13" s="98"/>
      <c r="E13" s="57" t="s">
        <v>525</v>
      </c>
      <c r="F13" s="60" t="s">
        <v>29</v>
      </c>
      <c r="G13" s="98">
        <v>7840</v>
      </c>
      <c r="H13" s="97">
        <v>7840</v>
      </c>
    </row>
    <row r="14" spans="1:8">
      <c r="A14" s="57" t="s">
        <v>30</v>
      </c>
      <c r="B14" s="59" t="s">
        <v>31</v>
      </c>
      <c r="C14" s="98"/>
      <c r="D14" s="98"/>
      <c r="E14" s="57" t="s">
        <v>32</v>
      </c>
      <c r="F14" s="60" t="s">
        <v>33</v>
      </c>
      <c r="G14" s="98"/>
      <c r="H14" s="97"/>
    </row>
    <row r="15" spans="1:8">
      <c r="A15" s="57" t="s">
        <v>34</v>
      </c>
      <c r="B15" s="59" t="s">
        <v>35</v>
      </c>
      <c r="C15" s="98"/>
      <c r="D15" s="98"/>
      <c r="E15" s="101" t="s">
        <v>36</v>
      </c>
      <c r="F15" s="60" t="s">
        <v>37</v>
      </c>
      <c r="G15" s="98"/>
      <c r="H15" s="97"/>
    </row>
    <row r="16" spans="1:8">
      <c r="A16" s="57" t="s">
        <v>38</v>
      </c>
      <c r="B16" s="59" t="s">
        <v>39</v>
      </c>
      <c r="C16" s="98"/>
      <c r="D16" s="98"/>
      <c r="E16" s="101" t="s">
        <v>40</v>
      </c>
      <c r="F16" s="60" t="s">
        <v>41</v>
      </c>
      <c r="G16" s="98"/>
      <c r="H16" s="97"/>
    </row>
    <row r="17" spans="1:13">
      <c r="A17" s="57" t="s">
        <v>42</v>
      </c>
      <c r="B17" s="59" t="s">
        <v>43</v>
      </c>
      <c r="C17" s="98">
        <v>9</v>
      </c>
      <c r="D17" s="98">
        <v>4</v>
      </c>
      <c r="E17" s="101" t="s">
        <v>44</v>
      </c>
      <c r="F17" s="60" t="s">
        <v>45</v>
      </c>
      <c r="G17" s="98"/>
      <c r="H17" s="97"/>
    </row>
    <row r="18" spans="1:13" ht="31.5">
      <c r="A18" s="57" t="s">
        <v>524</v>
      </c>
      <c r="B18" s="59" t="s">
        <v>46</v>
      </c>
      <c r="C18" s="98"/>
      <c r="D18" s="98"/>
      <c r="E18" s="223" t="s">
        <v>47</v>
      </c>
      <c r="F18" s="222" t="s">
        <v>48</v>
      </c>
      <c r="G18" s="316">
        <f>G12+G15+G16+G17</f>
        <v>7840</v>
      </c>
      <c r="H18" s="317">
        <f>H12+H15+H16+H17</f>
        <v>7840</v>
      </c>
    </row>
    <row r="19" spans="1:13">
      <c r="A19" s="57" t="s">
        <v>49</v>
      </c>
      <c r="B19" s="59" t="s">
        <v>50</v>
      </c>
      <c r="C19" s="98">
        <v>36</v>
      </c>
      <c r="D19" s="98">
        <v>31</v>
      </c>
      <c r="E19" s="65" t="s">
        <v>51</v>
      </c>
      <c r="F19" s="61"/>
      <c r="G19" s="318"/>
      <c r="H19" s="319"/>
    </row>
    <row r="20" spans="1:13">
      <c r="A20" s="224" t="s">
        <v>52</v>
      </c>
      <c r="B20" s="62" t="s">
        <v>53</v>
      </c>
      <c r="C20" s="304">
        <f>SUM(C12:C19)</f>
        <v>45</v>
      </c>
      <c r="D20" s="305">
        <f>SUM(D12:D19)</f>
        <v>35</v>
      </c>
      <c r="E20" s="57" t="s">
        <v>54</v>
      </c>
      <c r="F20" s="60" t="s">
        <v>55</v>
      </c>
      <c r="G20" s="98">
        <v>4053</v>
      </c>
      <c r="H20" s="97">
        <v>4053</v>
      </c>
    </row>
    <row r="21" spans="1:13">
      <c r="A21" s="65" t="s">
        <v>56</v>
      </c>
      <c r="B21" s="62" t="s">
        <v>57</v>
      </c>
      <c r="C21" s="218"/>
      <c r="D21" s="219"/>
      <c r="E21" s="57" t="s">
        <v>58</v>
      </c>
      <c r="F21" s="60" t="s">
        <v>59</v>
      </c>
      <c r="G21" s="98"/>
      <c r="H21" s="98"/>
    </row>
    <row r="22" spans="1:13">
      <c r="A22" s="65" t="s">
        <v>60</v>
      </c>
      <c r="B22" s="62" t="s">
        <v>61</v>
      </c>
      <c r="C22" s="218"/>
      <c r="D22" s="219"/>
      <c r="E22" s="102" t="s">
        <v>62</v>
      </c>
      <c r="F22" s="60" t="s">
        <v>63</v>
      </c>
      <c r="G22" s="302">
        <f>SUM(G23:G25)</f>
        <v>18</v>
      </c>
      <c r="H22" s="303">
        <f>SUM(H23:H25)</f>
        <v>18</v>
      </c>
      <c r="M22" s="63"/>
    </row>
    <row r="23" spans="1:13">
      <c r="A23" s="65" t="s">
        <v>64</v>
      </c>
      <c r="B23" s="59"/>
      <c r="C23" s="302"/>
      <c r="D23" s="303"/>
      <c r="E23" s="101" t="s">
        <v>65</v>
      </c>
      <c r="F23" s="60" t="s">
        <v>66</v>
      </c>
      <c r="G23" s="98">
        <v>18</v>
      </c>
      <c r="H23" s="97">
        <v>18</v>
      </c>
    </row>
    <row r="24" spans="1:13">
      <c r="A24" s="57" t="s">
        <v>67</v>
      </c>
      <c r="B24" s="59" t="s">
        <v>68</v>
      </c>
      <c r="C24" s="98"/>
      <c r="D24" s="98"/>
      <c r="E24" s="103" t="s">
        <v>69</v>
      </c>
      <c r="F24" s="60" t="s">
        <v>70</v>
      </c>
      <c r="G24" s="98"/>
      <c r="H24" s="97"/>
      <c r="M24" s="63"/>
    </row>
    <row r="25" spans="1:13">
      <c r="A25" s="57" t="s">
        <v>71</v>
      </c>
      <c r="B25" s="59" t="s">
        <v>72</v>
      </c>
      <c r="C25" s="98"/>
      <c r="D25" s="98"/>
      <c r="E25" s="57" t="s">
        <v>73</v>
      </c>
      <c r="F25" s="60" t="s">
        <v>74</v>
      </c>
      <c r="G25" s="98"/>
      <c r="H25" s="97"/>
    </row>
    <row r="26" spans="1:13">
      <c r="A26" s="57" t="s">
        <v>75</v>
      </c>
      <c r="B26" s="59" t="s">
        <v>76</v>
      </c>
      <c r="C26" s="98"/>
      <c r="D26" s="98"/>
      <c r="E26" s="226" t="s">
        <v>77</v>
      </c>
      <c r="F26" s="61" t="s">
        <v>78</v>
      </c>
      <c r="G26" s="304">
        <f>G20+G21+G22</f>
        <v>4071</v>
      </c>
      <c r="H26" s="305">
        <f>H20+H21+H22</f>
        <v>4071</v>
      </c>
      <c r="M26" s="63"/>
    </row>
    <row r="27" spans="1:13">
      <c r="A27" s="57" t="s">
        <v>79</v>
      </c>
      <c r="B27" s="59" t="s">
        <v>80</v>
      </c>
      <c r="C27" s="98">
        <v>3548</v>
      </c>
      <c r="D27" s="98">
        <v>3776</v>
      </c>
      <c r="E27" s="65" t="s">
        <v>81</v>
      </c>
      <c r="F27" s="61"/>
      <c r="G27" s="318"/>
      <c r="H27" s="319"/>
    </row>
    <row r="28" spans="1:13">
      <c r="A28" s="224" t="s">
        <v>82</v>
      </c>
      <c r="B28" s="62" t="s">
        <v>83</v>
      </c>
      <c r="C28" s="304">
        <f>SUM(C24:C27)</f>
        <v>3548</v>
      </c>
      <c r="D28" s="305">
        <f>SUM(D24:D27)</f>
        <v>3776</v>
      </c>
      <c r="E28" s="103" t="s">
        <v>84</v>
      </c>
      <c r="F28" s="60" t="s">
        <v>85</v>
      </c>
      <c r="G28" s="302">
        <f>SUM(G29:G31)</f>
        <v>-8252</v>
      </c>
      <c r="H28" s="303">
        <f>SUM(H29:H31)</f>
        <v>-7442</v>
      </c>
      <c r="M28" s="63"/>
    </row>
    <row r="29" spans="1:13">
      <c r="A29" s="57"/>
      <c r="B29" s="59"/>
      <c r="C29" s="302"/>
      <c r="D29" s="303"/>
      <c r="E29" s="57" t="s">
        <v>86</v>
      </c>
      <c r="F29" s="60" t="s">
        <v>87</v>
      </c>
      <c r="G29" s="98"/>
      <c r="H29" s="98"/>
    </row>
    <row r="30" spans="1:13">
      <c r="A30" s="65" t="s">
        <v>88</v>
      </c>
      <c r="B30" s="59"/>
      <c r="C30" s="302"/>
      <c r="D30" s="303"/>
      <c r="E30" s="102" t="s">
        <v>89</v>
      </c>
      <c r="F30" s="60" t="s">
        <v>90</v>
      </c>
      <c r="G30" s="98">
        <v>-8252</v>
      </c>
      <c r="H30" s="98">
        <v>-7442</v>
      </c>
      <c r="M30" s="63"/>
    </row>
    <row r="31" spans="1:13">
      <c r="A31" s="57" t="s">
        <v>91</v>
      </c>
      <c r="B31" s="59" t="s">
        <v>92</v>
      </c>
      <c r="C31" s="98">
        <v>765</v>
      </c>
      <c r="D31" s="98">
        <v>765</v>
      </c>
      <c r="E31" s="57" t="s">
        <v>93</v>
      </c>
      <c r="F31" s="60" t="s">
        <v>94</v>
      </c>
      <c r="G31" s="98"/>
      <c r="H31" s="98"/>
    </row>
    <row r="32" spans="1:13">
      <c r="A32" s="57" t="s">
        <v>95</v>
      </c>
      <c r="B32" s="59" t="s">
        <v>96</v>
      </c>
      <c r="C32" s="98"/>
      <c r="D32" s="97"/>
      <c r="E32" s="103" t="s">
        <v>97</v>
      </c>
      <c r="F32" s="60" t="s">
        <v>98</v>
      </c>
      <c r="G32" s="98"/>
      <c r="H32" s="98"/>
      <c r="M32" s="63"/>
    </row>
    <row r="33" spans="1:13">
      <c r="A33" s="224" t="s">
        <v>99</v>
      </c>
      <c r="B33" s="62" t="s">
        <v>100</v>
      </c>
      <c r="C33" s="304">
        <f>C31+C32</f>
        <v>765</v>
      </c>
      <c r="D33" s="305">
        <f>D31+D32</f>
        <v>765</v>
      </c>
      <c r="E33" s="101" t="s">
        <v>101</v>
      </c>
      <c r="F33" s="60" t="s">
        <v>102</v>
      </c>
      <c r="G33" s="98">
        <v>-929</v>
      </c>
      <c r="H33" s="98">
        <v>-810</v>
      </c>
    </row>
    <row r="34" spans="1:13">
      <c r="A34" s="65" t="s">
        <v>103</v>
      </c>
      <c r="B34" s="59"/>
      <c r="C34" s="302"/>
      <c r="D34" s="303"/>
      <c r="E34" s="226" t="s">
        <v>104</v>
      </c>
      <c r="F34" s="61" t="s">
        <v>105</v>
      </c>
      <c r="G34" s="304">
        <f>G28+G32+G33</f>
        <v>-9181</v>
      </c>
      <c r="H34" s="305">
        <f>H28+H32+H33</f>
        <v>-8252</v>
      </c>
    </row>
    <row r="35" spans="1:13">
      <c r="A35" s="57" t="s">
        <v>106</v>
      </c>
      <c r="B35" s="59" t="s">
        <v>107</v>
      </c>
      <c r="C35" s="302">
        <f>SUM(C36:C39)</f>
        <v>0</v>
      </c>
      <c r="D35" s="303">
        <f>SUM(D36:D39)</f>
        <v>0</v>
      </c>
      <c r="E35" s="57"/>
      <c r="F35" s="64"/>
      <c r="G35" s="320"/>
      <c r="H35" s="321"/>
    </row>
    <row r="36" spans="1:13">
      <c r="A36" s="57" t="s">
        <v>108</v>
      </c>
      <c r="B36" s="59" t="s">
        <v>109</v>
      </c>
      <c r="C36" s="98"/>
      <c r="D36" s="97"/>
      <c r="E36" s="104"/>
      <c r="F36" s="66"/>
      <c r="G36" s="320"/>
      <c r="H36" s="321"/>
    </row>
    <row r="37" spans="1:13">
      <c r="A37" s="57" t="s">
        <v>110</v>
      </c>
      <c r="B37" s="59" t="s">
        <v>111</v>
      </c>
      <c r="C37" s="98"/>
      <c r="D37" s="97"/>
      <c r="E37" s="225" t="s">
        <v>526</v>
      </c>
      <c r="F37" s="64" t="s">
        <v>112</v>
      </c>
      <c r="G37" s="306">
        <f>G26+G18+G34</f>
        <v>2730</v>
      </c>
      <c r="H37" s="307">
        <f>H26+H18+H34</f>
        <v>3659</v>
      </c>
    </row>
    <row r="38" spans="1:13">
      <c r="A38" s="57" t="s">
        <v>113</v>
      </c>
      <c r="B38" s="59" t="s">
        <v>114</v>
      </c>
      <c r="C38" s="98"/>
      <c r="D38" s="97"/>
      <c r="E38" s="57"/>
      <c r="F38" s="64"/>
      <c r="G38" s="320"/>
      <c r="H38" s="321"/>
      <c r="M38" s="63"/>
    </row>
    <row r="39" spans="1:13" ht="16.5" thickBot="1">
      <c r="A39" s="57" t="s">
        <v>115</v>
      </c>
      <c r="B39" s="59" t="s">
        <v>116</v>
      </c>
      <c r="C39" s="98"/>
      <c r="D39" s="97"/>
      <c r="E39" s="114"/>
      <c r="F39" s="115"/>
      <c r="G39" s="322"/>
      <c r="H39" s="323"/>
    </row>
    <row r="40" spans="1:13">
      <c r="A40" s="57" t="s">
        <v>117</v>
      </c>
      <c r="B40" s="59" t="s">
        <v>118</v>
      </c>
      <c r="C40" s="302">
        <f>C41+C42+C44</f>
        <v>0</v>
      </c>
      <c r="D40" s="303">
        <f>D41+D42+D44</f>
        <v>0</v>
      </c>
      <c r="E40" s="116" t="s">
        <v>119</v>
      </c>
      <c r="F40" s="113" t="s">
        <v>120</v>
      </c>
      <c r="G40" s="289">
        <v>-36</v>
      </c>
      <c r="H40" s="290">
        <v>-35</v>
      </c>
      <c r="M40" s="63"/>
    </row>
    <row r="41" spans="1:13" ht="16.5" thickBot="1">
      <c r="A41" s="57" t="s">
        <v>121</v>
      </c>
      <c r="B41" s="59" t="s">
        <v>122</v>
      </c>
      <c r="C41" s="98"/>
      <c r="D41" s="97"/>
      <c r="E41" s="117"/>
      <c r="F41" s="112"/>
      <c r="G41" s="322"/>
      <c r="H41" s="323"/>
    </row>
    <row r="42" spans="1:13">
      <c r="A42" s="57" t="s">
        <v>123</v>
      </c>
      <c r="B42" s="59" t="s">
        <v>124</v>
      </c>
      <c r="C42" s="98"/>
      <c r="D42" s="97"/>
      <c r="E42" s="116" t="s">
        <v>125</v>
      </c>
      <c r="F42" s="118"/>
      <c r="G42" s="324"/>
      <c r="H42" s="325"/>
    </row>
    <row r="43" spans="1:13">
      <c r="A43" s="57" t="s">
        <v>126</v>
      </c>
      <c r="B43" s="59" t="s">
        <v>127</v>
      </c>
      <c r="C43" s="98"/>
      <c r="D43" s="97"/>
      <c r="E43" s="65" t="s">
        <v>128</v>
      </c>
      <c r="F43" s="66"/>
      <c r="G43" s="320"/>
      <c r="H43" s="321"/>
    </row>
    <row r="44" spans="1:13">
      <c r="A44" s="57" t="s">
        <v>129</v>
      </c>
      <c r="B44" s="59" t="s">
        <v>130</v>
      </c>
      <c r="C44" s="98"/>
      <c r="D44" s="97"/>
      <c r="E44" s="101" t="s">
        <v>131</v>
      </c>
      <c r="F44" s="60" t="s">
        <v>132</v>
      </c>
      <c r="G44" s="98"/>
      <c r="H44" s="98"/>
      <c r="M44" s="63"/>
    </row>
    <row r="45" spans="1:13">
      <c r="A45" s="57" t="s">
        <v>133</v>
      </c>
      <c r="B45" s="59" t="s">
        <v>134</v>
      </c>
      <c r="C45" s="98"/>
      <c r="D45" s="97"/>
      <c r="E45" s="107" t="s">
        <v>135</v>
      </c>
      <c r="F45" s="60" t="s">
        <v>136</v>
      </c>
      <c r="G45" s="98"/>
      <c r="H45" s="98"/>
    </row>
    <row r="46" spans="1:13">
      <c r="A46" s="215" t="s">
        <v>137</v>
      </c>
      <c r="B46" s="62" t="s">
        <v>138</v>
      </c>
      <c r="C46" s="304">
        <f>C35+C40+C45</f>
        <v>0</v>
      </c>
      <c r="D46" s="305">
        <f>D35+D40+D45</f>
        <v>0</v>
      </c>
      <c r="E46" s="102" t="s">
        <v>139</v>
      </c>
      <c r="F46" s="60" t="s">
        <v>140</v>
      </c>
      <c r="G46" s="98"/>
      <c r="H46" s="98"/>
      <c r="M46" s="63"/>
    </row>
    <row r="47" spans="1:13">
      <c r="A47" s="65" t="s">
        <v>141</v>
      </c>
      <c r="B47" s="56"/>
      <c r="C47" s="306"/>
      <c r="D47" s="307"/>
      <c r="E47" s="57" t="s">
        <v>142</v>
      </c>
      <c r="F47" s="60" t="s">
        <v>143</v>
      </c>
      <c r="G47" s="98">
        <v>250</v>
      </c>
      <c r="H47" s="98"/>
    </row>
    <row r="48" spans="1:13">
      <c r="A48" s="57" t="s">
        <v>144</v>
      </c>
      <c r="B48" s="59" t="s">
        <v>145</v>
      </c>
      <c r="C48" s="98"/>
      <c r="D48" s="98">
        <v>241</v>
      </c>
      <c r="E48" s="102" t="s">
        <v>146</v>
      </c>
      <c r="F48" s="60" t="s">
        <v>147</v>
      </c>
      <c r="G48" s="98">
        <v>5000</v>
      </c>
      <c r="H48" s="98">
        <v>6000</v>
      </c>
      <c r="M48" s="63"/>
    </row>
    <row r="49" spans="1:13">
      <c r="A49" s="57" t="s">
        <v>148</v>
      </c>
      <c r="B49" s="59" t="s">
        <v>149</v>
      </c>
      <c r="C49" s="98"/>
      <c r="D49" s="98"/>
      <c r="E49" s="57" t="s">
        <v>150</v>
      </c>
      <c r="F49" s="60" t="s">
        <v>151</v>
      </c>
      <c r="G49" s="98">
        <v>8</v>
      </c>
      <c r="H49" s="98">
        <v>8</v>
      </c>
    </row>
    <row r="50" spans="1:13">
      <c r="A50" s="57" t="s">
        <v>152</v>
      </c>
      <c r="B50" s="59" t="s">
        <v>153</v>
      </c>
      <c r="C50" s="98"/>
      <c r="D50" s="98"/>
      <c r="E50" s="102" t="s">
        <v>52</v>
      </c>
      <c r="F50" s="61" t="s">
        <v>154</v>
      </c>
      <c r="G50" s="302">
        <f>SUM(G44:G49)</f>
        <v>5258</v>
      </c>
      <c r="H50" s="303">
        <f>SUM(H44:H49)</f>
        <v>6008</v>
      </c>
    </row>
    <row r="51" spans="1:13">
      <c r="A51" s="57" t="s">
        <v>79</v>
      </c>
      <c r="B51" s="59" t="s">
        <v>155</v>
      </c>
      <c r="C51" s="98"/>
      <c r="D51" s="98"/>
      <c r="E51" s="57"/>
      <c r="F51" s="60"/>
      <c r="G51" s="302"/>
      <c r="H51" s="303"/>
    </row>
    <row r="52" spans="1:13">
      <c r="A52" s="224" t="s">
        <v>156</v>
      </c>
      <c r="B52" s="62" t="s">
        <v>157</v>
      </c>
      <c r="C52" s="304">
        <f>SUM(C48:C51)</f>
        <v>0</v>
      </c>
      <c r="D52" s="305">
        <f>SUM(D48:D51)</f>
        <v>241</v>
      </c>
      <c r="E52" s="102" t="s">
        <v>158</v>
      </c>
      <c r="F52" s="61" t="s">
        <v>159</v>
      </c>
      <c r="G52" s="98"/>
      <c r="H52" s="97"/>
    </row>
    <row r="53" spans="1:13">
      <c r="A53" s="57" t="s">
        <v>9</v>
      </c>
      <c r="B53" s="62"/>
      <c r="C53" s="302"/>
      <c r="D53" s="303"/>
      <c r="E53" s="57" t="s">
        <v>160</v>
      </c>
      <c r="F53" s="61" t="s">
        <v>161</v>
      </c>
      <c r="G53" s="98"/>
      <c r="H53" s="97"/>
    </row>
    <row r="54" spans="1:13">
      <c r="A54" s="65" t="s">
        <v>162</v>
      </c>
      <c r="B54" s="62" t="s">
        <v>163</v>
      </c>
      <c r="C54" s="220"/>
      <c r="D54" s="221"/>
      <c r="E54" s="57" t="s">
        <v>164</v>
      </c>
      <c r="F54" s="61" t="s">
        <v>165</v>
      </c>
      <c r="G54" s="98"/>
      <c r="H54" s="97"/>
    </row>
    <row r="55" spans="1:13">
      <c r="A55" s="65" t="s">
        <v>166</v>
      </c>
      <c r="B55" s="62" t="s">
        <v>167</v>
      </c>
      <c r="C55" s="220">
        <v>217</v>
      </c>
      <c r="D55" s="220">
        <v>217</v>
      </c>
      <c r="E55" s="57" t="s">
        <v>168</v>
      </c>
      <c r="F55" s="61" t="s">
        <v>169</v>
      </c>
      <c r="G55" s="98"/>
      <c r="H55" s="97"/>
    </row>
    <row r="56" spans="1:13" ht="16.5" thickBot="1">
      <c r="A56" s="217" t="s">
        <v>170</v>
      </c>
      <c r="B56" s="109" t="s">
        <v>171</v>
      </c>
      <c r="C56" s="308">
        <f>C20+C21+C22+C28+C33+C46+C52+C54+C55</f>
        <v>4575</v>
      </c>
      <c r="D56" s="309">
        <f>D20+D21+D22+D28+D33+D46+D52+D54+D55</f>
        <v>5034</v>
      </c>
      <c r="E56" s="65" t="s">
        <v>529</v>
      </c>
      <c r="F56" s="64" t="s">
        <v>172</v>
      </c>
      <c r="G56" s="306">
        <f>G50+G52+G53+G54+G55</f>
        <v>5258</v>
      </c>
      <c r="H56" s="307">
        <f>H50+H52+H53+H54+H55</f>
        <v>6008</v>
      </c>
      <c r="M56" s="63"/>
    </row>
    <row r="57" spans="1:13">
      <c r="A57" s="110" t="s">
        <v>173</v>
      </c>
      <c r="B57" s="111"/>
      <c r="C57" s="300"/>
      <c r="D57" s="301"/>
      <c r="E57" s="110" t="s">
        <v>175</v>
      </c>
      <c r="F57" s="113"/>
      <c r="G57" s="300"/>
      <c r="H57" s="301"/>
    </row>
    <row r="58" spans="1:13">
      <c r="A58" s="65" t="s">
        <v>174</v>
      </c>
      <c r="B58" s="56"/>
      <c r="C58" s="306"/>
      <c r="D58" s="307"/>
      <c r="E58" s="65" t="s">
        <v>128</v>
      </c>
      <c r="F58" s="60"/>
      <c r="G58" s="302"/>
      <c r="H58" s="303"/>
      <c r="M58" s="63"/>
    </row>
    <row r="59" spans="1:13" ht="31.5">
      <c r="A59" s="57" t="s">
        <v>176</v>
      </c>
      <c r="B59" s="59" t="s">
        <v>177</v>
      </c>
      <c r="C59" s="98"/>
      <c r="D59" s="97"/>
      <c r="E59" s="102" t="s">
        <v>180</v>
      </c>
      <c r="F59" s="228" t="s">
        <v>181</v>
      </c>
      <c r="G59" s="98"/>
      <c r="H59" s="97"/>
    </row>
    <row r="60" spans="1:13">
      <c r="A60" s="57" t="s">
        <v>178</v>
      </c>
      <c r="B60" s="59" t="s">
        <v>179</v>
      </c>
      <c r="C60" s="98"/>
      <c r="D60" s="97"/>
      <c r="E60" s="57" t="s">
        <v>184</v>
      </c>
      <c r="F60" s="60" t="s">
        <v>185</v>
      </c>
      <c r="G60" s="98">
        <v>2206</v>
      </c>
      <c r="H60" s="97">
        <v>2117</v>
      </c>
      <c r="M60" s="63"/>
    </row>
    <row r="61" spans="1:13">
      <c r="A61" s="57" t="s">
        <v>182</v>
      </c>
      <c r="B61" s="59" t="s">
        <v>183</v>
      </c>
      <c r="C61" s="98"/>
      <c r="D61" s="97"/>
      <c r="E61" s="101" t="s">
        <v>188</v>
      </c>
      <c r="F61" s="60" t="s">
        <v>189</v>
      </c>
      <c r="G61" s="302">
        <f>SUM(G62:G68)</f>
        <v>702</v>
      </c>
      <c r="H61" s="303">
        <f>SUM(H62:H68)</f>
        <v>884</v>
      </c>
    </row>
    <row r="62" spans="1:13">
      <c r="A62" s="57" t="s">
        <v>186</v>
      </c>
      <c r="B62" s="59" t="s">
        <v>187</v>
      </c>
      <c r="C62" s="98"/>
      <c r="D62" s="97"/>
      <c r="E62" s="101" t="s">
        <v>192</v>
      </c>
      <c r="F62" s="60" t="s">
        <v>193</v>
      </c>
      <c r="G62" s="98"/>
      <c r="H62" s="98">
        <v>170</v>
      </c>
      <c r="M62" s="63"/>
    </row>
    <row r="63" spans="1:13">
      <c r="A63" s="57" t="s">
        <v>190</v>
      </c>
      <c r="B63" s="59" t="s">
        <v>191</v>
      </c>
      <c r="C63" s="98"/>
      <c r="D63" s="97"/>
      <c r="E63" s="57" t="s">
        <v>196</v>
      </c>
      <c r="F63" s="60" t="s">
        <v>197</v>
      </c>
      <c r="G63" s="98">
        <v>367</v>
      </c>
      <c r="H63" s="98">
        <v>396</v>
      </c>
    </row>
    <row r="64" spans="1:13">
      <c r="A64" s="57" t="s">
        <v>194</v>
      </c>
      <c r="B64" s="59" t="s">
        <v>195</v>
      </c>
      <c r="C64" s="98"/>
      <c r="D64" s="97"/>
      <c r="E64" s="57" t="s">
        <v>199</v>
      </c>
      <c r="F64" s="60" t="s">
        <v>200</v>
      </c>
      <c r="G64" s="98">
        <v>36</v>
      </c>
      <c r="H64" s="98">
        <v>78</v>
      </c>
      <c r="M64" s="63"/>
    </row>
    <row r="65" spans="1:13">
      <c r="A65" s="224" t="s">
        <v>52</v>
      </c>
      <c r="B65" s="62" t="s">
        <v>198</v>
      </c>
      <c r="C65" s="304">
        <f>SUM(C59:C64)</f>
        <v>0</v>
      </c>
      <c r="D65" s="305">
        <f>SUM(D59:D64)</f>
        <v>0</v>
      </c>
      <c r="E65" s="57" t="s">
        <v>201</v>
      </c>
      <c r="F65" s="60" t="s">
        <v>202</v>
      </c>
      <c r="G65" s="98"/>
      <c r="H65" s="98"/>
    </row>
    <row r="66" spans="1:13">
      <c r="A66" s="57"/>
      <c r="B66" s="62"/>
      <c r="C66" s="302"/>
      <c r="D66" s="303"/>
      <c r="E66" s="57" t="s">
        <v>204</v>
      </c>
      <c r="F66" s="60" t="s">
        <v>205</v>
      </c>
      <c r="G66" s="98">
        <v>173</v>
      </c>
      <c r="H66" s="98">
        <v>144</v>
      </c>
    </row>
    <row r="67" spans="1:13">
      <c r="A67" s="65" t="s">
        <v>203</v>
      </c>
      <c r="B67" s="56"/>
      <c r="C67" s="306"/>
      <c r="D67" s="307"/>
      <c r="E67" s="57" t="s">
        <v>208</v>
      </c>
      <c r="F67" s="60" t="s">
        <v>209</v>
      </c>
      <c r="G67" s="98">
        <v>63</v>
      </c>
      <c r="H67" s="98">
        <v>29</v>
      </c>
    </row>
    <row r="68" spans="1:13">
      <c r="A68" s="57" t="s">
        <v>206</v>
      </c>
      <c r="B68" s="59" t="s">
        <v>207</v>
      </c>
      <c r="C68" s="98">
        <v>376</v>
      </c>
      <c r="D68" s="98">
        <v>355</v>
      </c>
      <c r="E68" s="57" t="s">
        <v>212</v>
      </c>
      <c r="F68" s="60" t="s">
        <v>213</v>
      </c>
      <c r="G68" s="98">
        <v>63</v>
      </c>
      <c r="H68" s="98">
        <v>67</v>
      </c>
    </row>
    <row r="69" spans="1:13">
      <c r="A69" s="57" t="s">
        <v>210</v>
      </c>
      <c r="B69" s="59" t="s">
        <v>211</v>
      </c>
      <c r="C69" s="98">
        <v>317</v>
      </c>
      <c r="D69" s="98">
        <v>337</v>
      </c>
      <c r="E69" s="102" t="s">
        <v>79</v>
      </c>
      <c r="F69" s="60" t="s">
        <v>216</v>
      </c>
      <c r="G69" s="98"/>
      <c r="H69" s="98"/>
    </row>
    <row r="70" spans="1:13">
      <c r="A70" s="57" t="s">
        <v>214</v>
      </c>
      <c r="B70" s="59" t="s">
        <v>215</v>
      </c>
      <c r="C70" s="98"/>
      <c r="D70" s="98"/>
      <c r="E70" s="57" t="s">
        <v>219</v>
      </c>
      <c r="F70" s="60" t="s">
        <v>220</v>
      </c>
      <c r="G70" s="98"/>
      <c r="H70" s="98"/>
    </row>
    <row r="71" spans="1:13">
      <c r="A71" s="57" t="s">
        <v>217</v>
      </c>
      <c r="B71" s="59" t="s">
        <v>218</v>
      </c>
      <c r="C71" s="98"/>
      <c r="D71" s="98"/>
      <c r="E71" s="216" t="s">
        <v>47</v>
      </c>
      <c r="F71" s="61" t="s">
        <v>223</v>
      </c>
      <c r="G71" s="304">
        <f>G59+G60+G61+G69+G70</f>
        <v>2908</v>
      </c>
      <c r="H71" s="305">
        <f>H59+H60+H61+H69+H70</f>
        <v>3001</v>
      </c>
    </row>
    <row r="72" spans="1:13">
      <c r="A72" s="57" t="s">
        <v>221</v>
      </c>
      <c r="B72" s="59" t="s">
        <v>222</v>
      </c>
      <c r="C72" s="98"/>
      <c r="D72" s="98"/>
      <c r="E72" s="101"/>
      <c r="F72" s="60"/>
      <c r="G72" s="302"/>
      <c r="H72" s="303"/>
    </row>
    <row r="73" spans="1:13">
      <c r="A73" s="57" t="s">
        <v>224</v>
      </c>
      <c r="B73" s="59" t="s">
        <v>225</v>
      </c>
      <c r="C73" s="98"/>
      <c r="D73" s="98"/>
      <c r="E73" s="215" t="s">
        <v>230</v>
      </c>
      <c r="F73" s="61" t="s">
        <v>231</v>
      </c>
      <c r="G73" s="220"/>
      <c r="H73" s="221"/>
    </row>
    <row r="74" spans="1:13">
      <c r="A74" s="57" t="s">
        <v>226</v>
      </c>
      <c r="B74" s="59" t="s">
        <v>227</v>
      </c>
      <c r="C74" s="98"/>
      <c r="D74" s="98"/>
      <c r="E74" s="278"/>
      <c r="F74" s="279"/>
      <c r="G74" s="302"/>
      <c r="H74" s="326"/>
    </row>
    <row r="75" spans="1:13">
      <c r="A75" s="57" t="s">
        <v>228</v>
      </c>
      <c r="B75" s="59" t="s">
        <v>229</v>
      </c>
      <c r="C75" s="98">
        <f>3976+265</f>
        <v>4241</v>
      </c>
      <c r="D75" s="98">
        <f>3996+2103+260</f>
        <v>6359</v>
      </c>
      <c r="E75" s="227" t="s">
        <v>160</v>
      </c>
      <c r="F75" s="61" t="s">
        <v>233</v>
      </c>
      <c r="G75" s="220">
        <v>83</v>
      </c>
      <c r="H75" s="221">
        <v>83</v>
      </c>
    </row>
    <row r="76" spans="1:13">
      <c r="A76" s="224" t="s">
        <v>77</v>
      </c>
      <c r="B76" s="62" t="s">
        <v>232</v>
      </c>
      <c r="C76" s="304">
        <f>SUM(C68:C75)</f>
        <v>4934</v>
      </c>
      <c r="D76" s="305">
        <f>SUM(D68:D75)</f>
        <v>7051</v>
      </c>
      <c r="E76" s="278"/>
      <c r="F76" s="279"/>
      <c r="G76" s="302"/>
      <c r="H76" s="326"/>
    </row>
    <row r="77" spans="1:13">
      <c r="A77" s="57"/>
      <c r="B77" s="59"/>
      <c r="C77" s="302"/>
      <c r="D77" s="303"/>
      <c r="E77" s="215" t="s">
        <v>234</v>
      </c>
      <c r="F77" s="61" t="s">
        <v>235</v>
      </c>
      <c r="G77" s="220"/>
      <c r="H77" s="221"/>
    </row>
    <row r="78" spans="1:13">
      <c r="A78" s="65" t="s">
        <v>236</v>
      </c>
      <c r="B78" s="56"/>
      <c r="C78" s="306"/>
      <c r="D78" s="307"/>
      <c r="E78" s="57"/>
      <c r="F78" s="66"/>
      <c r="G78" s="320"/>
      <c r="H78" s="321"/>
      <c r="M78" s="63"/>
    </row>
    <row r="79" spans="1:13">
      <c r="A79" s="57" t="s">
        <v>237</v>
      </c>
      <c r="B79" s="59" t="s">
        <v>238</v>
      </c>
      <c r="C79" s="302">
        <f>SUM(C80:C82)</f>
        <v>0</v>
      </c>
      <c r="D79" s="303">
        <f>SUM(D80:D82)</f>
        <v>0</v>
      </c>
      <c r="E79" s="106" t="s">
        <v>528</v>
      </c>
      <c r="F79" s="64" t="s">
        <v>241</v>
      </c>
      <c r="G79" s="306">
        <f>G71+G73+G75+G77</f>
        <v>2991</v>
      </c>
      <c r="H79" s="307">
        <f>H71+H73+H75+H77</f>
        <v>3084</v>
      </c>
    </row>
    <row r="80" spans="1:13">
      <c r="A80" s="57" t="s">
        <v>239</v>
      </c>
      <c r="B80" s="59" t="s">
        <v>240</v>
      </c>
      <c r="C80" s="98"/>
      <c r="D80" s="98"/>
      <c r="E80" s="278"/>
      <c r="F80" s="279"/>
      <c r="G80" s="302"/>
      <c r="H80" s="326"/>
    </row>
    <row r="81" spans="1:13">
      <c r="A81" s="57" t="s">
        <v>242</v>
      </c>
      <c r="B81" s="59" t="s">
        <v>243</v>
      </c>
      <c r="C81" s="98"/>
      <c r="D81" s="98"/>
      <c r="E81" s="57"/>
      <c r="F81" s="67"/>
      <c r="G81" s="327"/>
      <c r="H81" s="328"/>
    </row>
    <row r="82" spans="1:13">
      <c r="A82" s="57" t="s">
        <v>244</v>
      </c>
      <c r="B82" s="59" t="s">
        <v>245</v>
      </c>
      <c r="C82" s="98"/>
      <c r="D82" s="98"/>
      <c r="E82" s="108"/>
      <c r="F82" s="68"/>
      <c r="G82" s="327"/>
      <c r="H82" s="328"/>
    </row>
    <row r="83" spans="1:13">
      <c r="A83" s="57" t="s">
        <v>246</v>
      </c>
      <c r="B83" s="59" t="s">
        <v>247</v>
      </c>
      <c r="C83" s="98">
        <v>812</v>
      </c>
      <c r="D83" s="98">
        <v>52</v>
      </c>
      <c r="E83" s="105"/>
      <c r="F83" s="68"/>
      <c r="G83" s="327"/>
      <c r="H83" s="328"/>
    </row>
    <row r="84" spans="1:13">
      <c r="A84" s="57" t="s">
        <v>133</v>
      </c>
      <c r="B84" s="59" t="s">
        <v>248</v>
      </c>
      <c r="C84" s="98"/>
      <c r="D84" s="98"/>
      <c r="E84" s="108"/>
      <c r="F84" s="68"/>
      <c r="G84" s="327"/>
      <c r="H84" s="328"/>
    </row>
    <row r="85" spans="1:13">
      <c r="A85" s="224" t="s">
        <v>249</v>
      </c>
      <c r="B85" s="62" t="s">
        <v>250</v>
      </c>
      <c r="C85" s="304">
        <f>C84+C83+C79</f>
        <v>812</v>
      </c>
      <c r="D85" s="305">
        <f>D84+D83+D79</f>
        <v>52</v>
      </c>
      <c r="E85" s="105"/>
      <c r="F85" s="68"/>
      <c r="G85" s="327"/>
      <c r="H85" s="328"/>
    </row>
    <row r="86" spans="1:13">
      <c r="A86" s="57"/>
      <c r="B86" s="62"/>
      <c r="C86" s="302"/>
      <c r="D86" s="303"/>
      <c r="E86" s="108"/>
      <c r="F86" s="68"/>
      <c r="G86" s="327"/>
      <c r="H86" s="328"/>
      <c r="M86" s="63"/>
    </row>
    <row r="87" spans="1:13">
      <c r="A87" s="65" t="s">
        <v>251</v>
      </c>
      <c r="B87" s="59"/>
      <c r="C87" s="302"/>
      <c r="D87" s="303"/>
      <c r="E87" s="105"/>
      <c r="F87" s="68"/>
      <c r="G87" s="327"/>
      <c r="H87" s="328"/>
    </row>
    <row r="88" spans="1:13">
      <c r="A88" s="57" t="s">
        <v>252</v>
      </c>
      <c r="B88" s="59" t="s">
        <v>253</v>
      </c>
      <c r="C88" s="98"/>
      <c r="D88" s="98"/>
      <c r="E88" s="108"/>
      <c r="F88" s="68"/>
      <c r="G88" s="327"/>
      <c r="H88" s="328"/>
      <c r="M88" s="63"/>
    </row>
    <row r="89" spans="1:13">
      <c r="A89" s="57" t="s">
        <v>254</v>
      </c>
      <c r="B89" s="59" t="s">
        <v>255</v>
      </c>
      <c r="C89" s="98">
        <v>610</v>
      </c>
      <c r="D89" s="98">
        <v>567</v>
      </c>
      <c r="E89" s="105"/>
      <c r="F89" s="68"/>
      <c r="G89" s="327"/>
      <c r="H89" s="328"/>
    </row>
    <row r="90" spans="1:13">
      <c r="A90" s="57" t="s">
        <v>256</v>
      </c>
      <c r="B90" s="59" t="s">
        <v>257</v>
      </c>
      <c r="C90" s="98"/>
      <c r="D90" s="98"/>
      <c r="E90" s="105"/>
      <c r="F90" s="68"/>
      <c r="G90" s="327"/>
      <c r="H90" s="328"/>
      <c r="M90" s="63"/>
    </row>
    <row r="91" spans="1:13">
      <c r="A91" s="57" t="s">
        <v>258</v>
      </c>
      <c r="B91" s="59" t="s">
        <v>259</v>
      </c>
      <c r="C91" s="98"/>
      <c r="D91" s="98"/>
      <c r="E91" s="105"/>
      <c r="F91" s="68"/>
      <c r="G91" s="327"/>
      <c r="H91" s="328"/>
    </row>
    <row r="92" spans="1:13">
      <c r="A92" s="224" t="s">
        <v>527</v>
      </c>
      <c r="B92" s="62" t="s">
        <v>260</v>
      </c>
      <c r="C92" s="304">
        <f>SUM(C88:C91)</f>
        <v>610</v>
      </c>
      <c r="D92" s="305">
        <f>SUM(D88:D91)</f>
        <v>567</v>
      </c>
      <c r="E92" s="105"/>
      <c r="F92" s="68"/>
      <c r="G92" s="327"/>
      <c r="H92" s="328"/>
      <c r="M92" s="63"/>
    </row>
    <row r="93" spans="1:13">
      <c r="A93" s="215" t="s">
        <v>261</v>
      </c>
      <c r="B93" s="62" t="s">
        <v>262</v>
      </c>
      <c r="C93" s="220">
        <v>12</v>
      </c>
      <c r="D93" s="220">
        <v>12</v>
      </c>
      <c r="E93" s="105"/>
      <c r="F93" s="68"/>
      <c r="G93" s="327"/>
      <c r="H93" s="328"/>
    </row>
    <row r="94" spans="1:13" ht="16.5" thickBot="1">
      <c r="A94" s="217" t="s">
        <v>263</v>
      </c>
      <c r="B94" s="109" t="s">
        <v>264</v>
      </c>
      <c r="C94" s="308">
        <f>C65+C76+C85+C92+C93</f>
        <v>6368</v>
      </c>
      <c r="D94" s="309">
        <f>D65+D76+D85+D92+D93</f>
        <v>7682</v>
      </c>
      <c r="E94" s="126"/>
      <c r="F94" s="127"/>
      <c r="G94" s="329"/>
      <c r="H94" s="330"/>
      <c r="M94" s="63"/>
    </row>
    <row r="95" spans="1:13" ht="32.25" thickBot="1">
      <c r="A95" s="229" t="s">
        <v>265</v>
      </c>
      <c r="B95" s="230" t="s">
        <v>266</v>
      </c>
      <c r="C95" s="310">
        <f>C94+C56</f>
        <v>10943</v>
      </c>
      <c r="D95" s="311">
        <f>D94+D56</f>
        <v>12716</v>
      </c>
      <c r="E95" s="128" t="s">
        <v>605</v>
      </c>
      <c r="F95" s="231" t="s">
        <v>268</v>
      </c>
      <c r="G95" s="310">
        <f>G37+G40+G56+G79</f>
        <v>10943</v>
      </c>
      <c r="H95" s="311">
        <f>H37+H40+H56+H79</f>
        <v>12716</v>
      </c>
    </row>
    <row r="96" spans="1:13">
      <c r="A96" s="82"/>
      <c r="B96" s="280"/>
      <c r="C96" s="82"/>
      <c r="D96" s="82"/>
      <c r="E96" s="281"/>
      <c r="M96" s="63"/>
    </row>
    <row r="97" spans="1:13">
      <c r="A97" s="283"/>
      <c r="B97" s="280"/>
      <c r="C97" s="82"/>
      <c r="D97" s="82"/>
      <c r="E97" s="281"/>
      <c r="M97" s="63"/>
    </row>
    <row r="98" spans="1:13">
      <c r="A98" s="382" t="s">
        <v>638</v>
      </c>
      <c r="B98" s="393">
        <f>pdeReportingDate</f>
        <v>45624</v>
      </c>
      <c r="C98" s="393"/>
      <c r="D98" s="393"/>
      <c r="E98" s="393"/>
      <c r="F98" s="393"/>
      <c r="G98" s="393"/>
      <c r="H98" s="393"/>
      <c r="M98" s="63"/>
    </row>
    <row r="99" spans="1:13">
      <c r="A99" s="382"/>
      <c r="B99" s="37"/>
      <c r="C99" s="37"/>
      <c r="D99" s="37"/>
      <c r="E99" s="37"/>
      <c r="F99" s="37"/>
      <c r="G99" s="37"/>
      <c r="H99" s="37"/>
      <c r="M99" s="63"/>
    </row>
    <row r="100" spans="1:13">
      <c r="A100" s="383" t="s">
        <v>8</v>
      </c>
      <c r="B100" s="394" t="str">
        <f>authorName</f>
        <v>Мария Николова</v>
      </c>
      <c r="C100" s="394"/>
      <c r="D100" s="394"/>
      <c r="E100" s="394"/>
      <c r="F100" s="394"/>
      <c r="G100" s="394"/>
      <c r="H100" s="394"/>
    </row>
    <row r="101" spans="1:13">
      <c r="A101" s="383"/>
      <c r="B101" s="49"/>
      <c r="C101" s="49"/>
      <c r="D101" s="49"/>
      <c r="E101" s="49"/>
      <c r="F101" s="49"/>
      <c r="G101" s="49"/>
      <c r="H101" s="49"/>
    </row>
    <row r="102" spans="1:13">
      <c r="A102" s="383" t="s">
        <v>586</v>
      </c>
      <c r="B102" s="395"/>
      <c r="C102" s="395"/>
      <c r="D102" s="395"/>
      <c r="E102" s="395"/>
      <c r="F102" s="395"/>
      <c r="G102" s="395"/>
      <c r="H102" s="395"/>
    </row>
    <row r="103" spans="1:13" ht="21.75" customHeight="1">
      <c r="A103" s="384"/>
      <c r="B103" s="392" t="s">
        <v>640</v>
      </c>
      <c r="C103" s="392"/>
      <c r="D103" s="392"/>
      <c r="E103" s="392"/>
      <c r="M103" s="63"/>
    </row>
    <row r="104" spans="1:13" ht="21.75" customHeight="1">
      <c r="A104" s="384"/>
      <c r="B104" s="392" t="s">
        <v>640</v>
      </c>
      <c r="C104" s="392"/>
      <c r="D104" s="392"/>
      <c r="E104" s="392"/>
    </row>
    <row r="105" spans="1:13" ht="21.75" customHeight="1">
      <c r="A105" s="384"/>
      <c r="B105" s="392" t="s">
        <v>640</v>
      </c>
      <c r="C105" s="392"/>
      <c r="D105" s="392"/>
      <c r="E105" s="392"/>
      <c r="M105" s="63"/>
    </row>
    <row r="106" spans="1:13" ht="21.75" customHeight="1">
      <c r="A106" s="384"/>
      <c r="B106" s="392" t="s">
        <v>640</v>
      </c>
      <c r="C106" s="392"/>
      <c r="D106" s="392"/>
      <c r="E106" s="392"/>
    </row>
    <row r="107" spans="1:13" ht="21.75" customHeight="1">
      <c r="A107" s="384"/>
      <c r="B107" s="392"/>
      <c r="C107" s="392"/>
      <c r="D107" s="392"/>
      <c r="E107" s="392"/>
      <c r="M107" s="63"/>
    </row>
    <row r="108" spans="1:13" ht="21.75" customHeight="1">
      <c r="A108" s="384"/>
      <c r="B108" s="392"/>
      <c r="C108" s="392"/>
      <c r="D108" s="392"/>
      <c r="E108" s="392"/>
    </row>
    <row r="109" spans="1:13" ht="21.75" customHeight="1">
      <c r="A109" s="384"/>
      <c r="B109" s="392"/>
      <c r="C109" s="392"/>
      <c r="D109" s="392"/>
      <c r="E109" s="392"/>
      <c r="M109" s="63"/>
    </row>
    <row r="117" spans="5:13">
      <c r="E117" s="281"/>
    </row>
    <row r="119" spans="5:13">
      <c r="E119" s="281"/>
      <c r="M119" s="63"/>
    </row>
    <row r="121" spans="5:13">
      <c r="E121" s="281"/>
      <c r="M121" s="63"/>
    </row>
    <row r="123" spans="5:13">
      <c r="E123" s="281"/>
    </row>
    <row r="125" spans="5:13">
      <c r="E125" s="281"/>
      <c r="M125" s="63"/>
    </row>
    <row r="127" spans="5:13">
      <c r="E127" s="281"/>
      <c r="M127" s="63"/>
    </row>
    <row r="129" spans="5:13">
      <c r="M129" s="63"/>
    </row>
    <row r="131" spans="5:13">
      <c r="M131" s="63"/>
    </row>
    <row r="133" spans="5:13">
      <c r="M133" s="63"/>
    </row>
    <row r="135" spans="5:13">
      <c r="E135" s="281"/>
      <c r="M135" s="63"/>
    </row>
    <row r="137" spans="5:13">
      <c r="E137" s="281"/>
      <c r="M137" s="63"/>
    </row>
    <row r="139" spans="5:13">
      <c r="E139" s="281"/>
      <c r="M139" s="63"/>
    </row>
    <row r="141" spans="5:13">
      <c r="E141" s="281"/>
      <c r="M141" s="63"/>
    </row>
    <row r="143" spans="5:13">
      <c r="E143" s="281"/>
    </row>
    <row r="145" spans="5:13">
      <c r="E145" s="281"/>
    </row>
    <row r="147" spans="5:13">
      <c r="E147" s="281"/>
    </row>
    <row r="149" spans="5:13">
      <c r="E149" s="281"/>
      <c r="M149" s="63"/>
    </row>
    <row r="151" spans="5:13">
      <c r="M151" s="63"/>
    </row>
    <row r="153" spans="5:13">
      <c r="M153" s="63"/>
    </row>
    <row r="159" spans="5:13">
      <c r="E159" s="281"/>
    </row>
    <row r="161" spans="1:18" s="282" customFormat="1">
      <c r="A161" s="33"/>
      <c r="B161" s="33"/>
      <c r="C161" s="33"/>
      <c r="D161" s="33"/>
      <c r="E161" s="281"/>
      <c r="G161" s="33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3" spans="1:18" s="282" customFormat="1">
      <c r="A163" s="33"/>
      <c r="B163" s="33"/>
      <c r="C163" s="33"/>
      <c r="D163" s="33"/>
      <c r="E163" s="281"/>
      <c r="G163" s="33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5" spans="1:18" s="282" customFormat="1">
      <c r="A165" s="33"/>
      <c r="B165" s="33"/>
      <c r="C165" s="33"/>
      <c r="D165" s="33"/>
      <c r="E165" s="281"/>
      <c r="G165" s="33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7" spans="1:18" s="282" customFormat="1">
      <c r="A167" s="33"/>
      <c r="B167" s="33"/>
      <c r="C167" s="33"/>
      <c r="D167" s="33"/>
      <c r="E167" s="281"/>
      <c r="G167" s="33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75" spans="1:18" s="282" customFormat="1">
      <c r="A175" s="33"/>
      <c r="B175" s="33"/>
      <c r="C175" s="33"/>
      <c r="D175" s="33"/>
      <c r="E175" s="281"/>
      <c r="G175" s="33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7" spans="1:18" s="282" customFormat="1">
      <c r="A177" s="33"/>
      <c r="B177" s="33"/>
      <c r="C177" s="33"/>
      <c r="D177" s="33"/>
      <c r="E177" s="281"/>
      <c r="G177" s="33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9" spans="1:18" s="282" customFormat="1">
      <c r="A179" s="33"/>
      <c r="B179" s="33"/>
      <c r="C179" s="33"/>
      <c r="D179" s="33"/>
      <c r="E179" s="281"/>
      <c r="G179" s="33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1" spans="1:18" s="282" customFormat="1">
      <c r="A181" s="33"/>
      <c r="B181" s="33"/>
      <c r="C181" s="33"/>
      <c r="D181" s="33"/>
      <c r="E181" s="281"/>
      <c r="G181" s="33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5" spans="1:18" s="282" customFormat="1">
      <c r="A185" s="33"/>
      <c r="B185" s="33"/>
      <c r="C185" s="33"/>
      <c r="D185" s="33"/>
      <c r="E185" s="281"/>
      <c r="G185" s="33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7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4" zoomScaleNormal="70" zoomScaleSheetLayoutView="100" workbookViewId="0">
      <selection activeCell="U36" sqref="U36"/>
    </sheetView>
  </sheetViews>
  <sheetFormatPr defaultColWidth="9.28515625" defaultRowHeight="15.75"/>
  <cols>
    <col min="1" max="1" width="50.7109375" style="28" customWidth="1"/>
    <col min="2" max="2" width="10.7109375" style="28" customWidth="1"/>
    <col min="3" max="4" width="15.7109375" style="27" customWidth="1"/>
    <col min="5" max="5" width="50.7109375" style="28" customWidth="1"/>
    <col min="6" max="6" width="10.7109375" style="28" customWidth="1"/>
    <col min="7" max="8" width="15.7109375" style="27" customWidth="1"/>
    <col min="9" max="16384" width="9.28515625" style="27"/>
  </cols>
  <sheetData>
    <row r="1" spans="1:8">
      <c r="A1" s="15" t="s">
        <v>511</v>
      </c>
      <c r="B1" s="24"/>
      <c r="C1" s="24"/>
      <c r="D1" s="24"/>
      <c r="E1" s="38"/>
      <c r="F1" s="25"/>
      <c r="G1" s="13"/>
      <c r="H1" s="13"/>
    </row>
    <row r="2" spans="1:8">
      <c r="A2" s="39" t="str">
        <f>CONCATENATE("(",LOWER(reportConsolidation),")")</f>
        <v>(на консолидирана основа)</v>
      </c>
      <c r="B2" s="15"/>
      <c r="C2" s="15"/>
      <c r="D2" s="15"/>
      <c r="E2" s="38"/>
      <c r="F2" s="25"/>
      <c r="G2" s="13"/>
      <c r="H2" s="13"/>
    </row>
    <row r="3" spans="1:8">
      <c r="A3" s="24"/>
      <c r="B3" s="18"/>
      <c r="C3" s="18"/>
      <c r="D3" s="18"/>
      <c r="E3" s="38"/>
      <c r="F3" s="40"/>
      <c r="G3" s="13"/>
      <c r="H3" s="13"/>
    </row>
    <row r="4" spans="1:8">
      <c r="A4" s="45" t="str">
        <f>CONCATENATE("на ",UPPER(pdeName))</f>
        <v>на УЕБ МЕДИЯ ГРУП АД</v>
      </c>
      <c r="B4" s="18"/>
      <c r="C4" s="18"/>
      <c r="D4" s="18"/>
      <c r="E4" s="38"/>
      <c r="F4" s="36"/>
      <c r="G4" s="88"/>
      <c r="H4" s="42"/>
    </row>
    <row r="5" spans="1:8">
      <c r="A5" s="45" t="str">
        <f>CONCATENATE("ЕИК по БУЛСТАТ: ", pdeBulstat)</f>
        <v>ЕИК по БУЛСТАТ: 131387286</v>
      </c>
      <c r="B5" s="274"/>
      <c r="C5" s="274"/>
      <c r="D5" s="274"/>
      <c r="E5" s="13"/>
      <c r="F5" s="48"/>
      <c r="G5" s="49"/>
      <c r="H5" s="13"/>
    </row>
    <row r="6" spans="1:8">
      <c r="A6" s="45" t="str">
        <f>CONCATENATE("към ",TEXT(endDate,"dd.mm.yyyy")," г.")</f>
        <v>към 30.09.2024 г.</v>
      </c>
      <c r="B6" s="15"/>
      <c r="C6" s="15"/>
      <c r="D6" s="15"/>
      <c r="E6" s="13"/>
      <c r="F6" s="48"/>
      <c r="G6" s="51"/>
      <c r="H6" s="13"/>
    </row>
    <row r="7" spans="1:8" ht="16.5" thickBot="1">
      <c r="A7" s="26"/>
      <c r="B7" s="13"/>
      <c r="G7" s="13"/>
      <c r="H7" s="29" t="s">
        <v>519</v>
      </c>
    </row>
    <row r="8" spans="1:8" ht="31.5">
      <c r="A8" s="129" t="s">
        <v>269</v>
      </c>
      <c r="B8" s="130" t="s">
        <v>11</v>
      </c>
      <c r="C8" s="130" t="s">
        <v>12</v>
      </c>
      <c r="D8" s="131" t="s">
        <v>16</v>
      </c>
      <c r="E8" s="129" t="s">
        <v>270</v>
      </c>
      <c r="F8" s="130" t="s">
        <v>11</v>
      </c>
      <c r="G8" s="130" t="s">
        <v>12</v>
      </c>
      <c r="H8" s="131" t="s">
        <v>16</v>
      </c>
    </row>
    <row r="9" spans="1:8" ht="16.5" thickBot="1">
      <c r="A9" s="145" t="s">
        <v>17</v>
      </c>
      <c r="B9" s="146" t="s">
        <v>18</v>
      </c>
      <c r="C9" s="146">
        <v>1</v>
      </c>
      <c r="D9" s="147">
        <v>2</v>
      </c>
      <c r="E9" s="145" t="s">
        <v>17</v>
      </c>
      <c r="F9" s="146" t="s">
        <v>18</v>
      </c>
      <c r="G9" s="146">
        <v>1</v>
      </c>
      <c r="H9" s="147">
        <v>2</v>
      </c>
    </row>
    <row r="10" spans="1:8">
      <c r="A10" s="148" t="s">
        <v>271</v>
      </c>
      <c r="B10" s="149"/>
      <c r="C10" s="150"/>
      <c r="D10" s="151"/>
      <c r="E10" s="148" t="s">
        <v>272</v>
      </c>
      <c r="F10" s="160"/>
      <c r="G10" s="335"/>
      <c r="H10" s="336"/>
    </row>
    <row r="11" spans="1:8">
      <c r="A11" s="133" t="s">
        <v>273</v>
      </c>
      <c r="B11" s="90"/>
      <c r="C11" s="91"/>
      <c r="D11" s="141"/>
      <c r="E11" s="133" t="s">
        <v>274</v>
      </c>
      <c r="F11" s="92"/>
      <c r="G11" s="91"/>
      <c r="H11" s="141"/>
    </row>
    <row r="12" spans="1:8">
      <c r="A12" s="95" t="s">
        <v>275</v>
      </c>
      <c r="B12" s="93" t="s">
        <v>276</v>
      </c>
      <c r="C12" s="211">
        <v>17</v>
      </c>
      <c r="D12" s="211">
        <v>8</v>
      </c>
      <c r="E12" s="95" t="s">
        <v>277</v>
      </c>
      <c r="F12" s="139" t="s">
        <v>278</v>
      </c>
      <c r="G12" s="211"/>
      <c r="H12" s="211"/>
    </row>
    <row r="13" spans="1:8">
      <c r="A13" s="95" t="s">
        <v>279</v>
      </c>
      <c r="B13" s="93" t="s">
        <v>280</v>
      </c>
      <c r="C13" s="211">
        <v>560</v>
      </c>
      <c r="D13" s="211">
        <v>736</v>
      </c>
      <c r="E13" s="95" t="s">
        <v>281</v>
      </c>
      <c r="F13" s="139" t="s">
        <v>282</v>
      </c>
      <c r="G13" s="211"/>
      <c r="H13" s="211"/>
    </row>
    <row r="14" spans="1:8">
      <c r="A14" s="95" t="s">
        <v>283</v>
      </c>
      <c r="B14" s="93" t="s">
        <v>284</v>
      </c>
      <c r="C14" s="211">
        <v>563</v>
      </c>
      <c r="D14" s="211">
        <v>789</v>
      </c>
      <c r="E14" s="95" t="s">
        <v>285</v>
      </c>
      <c r="F14" s="139" t="s">
        <v>286</v>
      </c>
      <c r="G14" s="211">
        <v>1979</v>
      </c>
      <c r="H14" s="211">
        <v>2107</v>
      </c>
    </row>
    <row r="15" spans="1:8">
      <c r="A15" s="95" t="s">
        <v>287</v>
      </c>
      <c r="B15" s="93" t="s">
        <v>288</v>
      </c>
      <c r="C15" s="211">
        <v>1135</v>
      </c>
      <c r="D15" s="211">
        <v>800</v>
      </c>
      <c r="E15" s="95" t="s">
        <v>79</v>
      </c>
      <c r="F15" s="139" t="s">
        <v>289</v>
      </c>
      <c r="G15" s="211">
        <v>67</v>
      </c>
      <c r="H15" s="211">
        <v>17</v>
      </c>
    </row>
    <row r="16" spans="1:8">
      <c r="A16" s="95" t="s">
        <v>290</v>
      </c>
      <c r="B16" s="93" t="s">
        <v>291</v>
      </c>
      <c r="C16" s="211">
        <v>170</v>
      </c>
      <c r="D16" s="211">
        <v>143</v>
      </c>
      <c r="E16" s="135" t="s">
        <v>52</v>
      </c>
      <c r="F16" s="161" t="s">
        <v>292</v>
      </c>
      <c r="G16" s="331">
        <f>SUM(G12:G15)</f>
        <v>2046</v>
      </c>
      <c r="H16" s="332">
        <f>SUM(H12:H15)</f>
        <v>2124</v>
      </c>
    </row>
    <row r="17" spans="1:8" ht="31.5">
      <c r="A17" s="95" t="s">
        <v>293</v>
      </c>
      <c r="B17" s="93" t="s">
        <v>294</v>
      </c>
      <c r="C17" s="211"/>
      <c r="D17" s="211"/>
      <c r="E17" s="95"/>
      <c r="F17" s="136"/>
      <c r="G17" s="91"/>
      <c r="H17" s="141"/>
    </row>
    <row r="18" spans="1:8" ht="31.5">
      <c r="A18" s="95" t="s">
        <v>295</v>
      </c>
      <c r="B18" s="93" t="s">
        <v>296</v>
      </c>
      <c r="C18" s="211"/>
      <c r="D18" s="211"/>
      <c r="E18" s="133" t="s">
        <v>297</v>
      </c>
      <c r="F18" s="137" t="s">
        <v>298</v>
      </c>
      <c r="G18" s="340"/>
      <c r="H18" s="340"/>
    </row>
    <row r="19" spans="1:8">
      <c r="A19" s="95" t="s">
        <v>299</v>
      </c>
      <c r="B19" s="93" t="s">
        <v>300</v>
      </c>
      <c r="C19" s="211">
        <v>400</v>
      </c>
      <c r="D19" s="211">
        <v>155</v>
      </c>
      <c r="E19" s="95" t="s">
        <v>301</v>
      </c>
      <c r="F19" s="136" t="s">
        <v>302</v>
      </c>
      <c r="G19" s="211"/>
      <c r="H19" s="211"/>
    </row>
    <row r="20" spans="1:8">
      <c r="A20" s="134" t="s">
        <v>303</v>
      </c>
      <c r="B20" s="93" t="s">
        <v>304</v>
      </c>
      <c r="C20" s="211">
        <v>362</v>
      </c>
      <c r="D20" s="211"/>
      <c r="E20" s="133"/>
      <c r="F20" s="92"/>
      <c r="G20" s="91"/>
      <c r="H20" s="141"/>
    </row>
    <row r="21" spans="1:8">
      <c r="A21" s="134" t="s">
        <v>305</v>
      </c>
      <c r="B21" s="93" t="s">
        <v>306</v>
      </c>
      <c r="C21" s="211"/>
      <c r="D21" s="211"/>
      <c r="E21" s="133" t="s">
        <v>307</v>
      </c>
      <c r="F21" s="92"/>
      <c r="G21" s="91"/>
      <c r="H21" s="141"/>
    </row>
    <row r="22" spans="1:8">
      <c r="A22" s="135" t="s">
        <v>52</v>
      </c>
      <c r="B22" s="94" t="s">
        <v>308</v>
      </c>
      <c r="C22" s="331">
        <f>SUM(C12:C18)+C19</f>
        <v>2845</v>
      </c>
      <c r="D22" s="332">
        <f>SUM(D12:D18)+D19</f>
        <v>2631</v>
      </c>
      <c r="E22" s="95" t="s">
        <v>309</v>
      </c>
      <c r="F22" s="136" t="s">
        <v>310</v>
      </c>
      <c r="G22" s="211">
        <v>228</v>
      </c>
      <c r="H22" s="211">
        <v>233</v>
      </c>
    </row>
    <row r="23" spans="1:8">
      <c r="A23" s="133"/>
      <c r="B23" s="93"/>
      <c r="C23" s="91"/>
      <c r="D23" s="141"/>
      <c r="E23" s="134" t="s">
        <v>311</v>
      </c>
      <c r="F23" s="136" t="s">
        <v>312</v>
      </c>
      <c r="G23" s="211"/>
      <c r="H23" s="211"/>
    </row>
    <row r="24" spans="1:8" ht="31.5">
      <c r="A24" s="133" t="s">
        <v>313</v>
      </c>
      <c r="B24" s="136"/>
      <c r="C24" s="91"/>
      <c r="D24" s="141"/>
      <c r="E24" s="95" t="s">
        <v>314</v>
      </c>
      <c r="F24" s="136" t="s">
        <v>315</v>
      </c>
      <c r="G24" s="211"/>
      <c r="H24" s="211"/>
    </row>
    <row r="25" spans="1:8" ht="31.5">
      <c r="A25" s="95" t="s">
        <v>316</v>
      </c>
      <c r="B25" s="136" t="s">
        <v>317</v>
      </c>
      <c r="C25" s="211">
        <v>353</v>
      </c>
      <c r="D25" s="211">
        <v>439</v>
      </c>
      <c r="E25" s="95" t="s">
        <v>318</v>
      </c>
      <c r="F25" s="136" t="s">
        <v>319</v>
      </c>
      <c r="G25" s="211"/>
      <c r="H25" s="211"/>
    </row>
    <row r="26" spans="1:8" ht="31.5">
      <c r="A26" s="95" t="s">
        <v>320</v>
      </c>
      <c r="B26" s="136" t="s">
        <v>321</v>
      </c>
      <c r="C26" s="211"/>
      <c r="D26" s="211"/>
      <c r="E26" s="95" t="s">
        <v>322</v>
      </c>
      <c r="F26" s="136" t="s">
        <v>323</v>
      </c>
      <c r="G26" s="211"/>
      <c r="H26" s="211"/>
    </row>
    <row r="27" spans="1:8" ht="31.5">
      <c r="A27" s="95" t="s">
        <v>324</v>
      </c>
      <c r="B27" s="136" t="s">
        <v>325</v>
      </c>
      <c r="C27" s="211">
        <v>2</v>
      </c>
      <c r="D27" s="211">
        <v>2</v>
      </c>
      <c r="E27" s="135" t="s">
        <v>104</v>
      </c>
      <c r="F27" s="137" t="s">
        <v>326</v>
      </c>
      <c r="G27" s="331">
        <f>SUM(G22:G26)</f>
        <v>228</v>
      </c>
      <c r="H27" s="332">
        <f>SUM(H22:H26)</f>
        <v>233</v>
      </c>
    </row>
    <row r="28" spans="1:8">
      <c r="A28" s="95" t="s">
        <v>79</v>
      </c>
      <c r="B28" s="136" t="s">
        <v>327</v>
      </c>
      <c r="C28" s="211">
        <v>4</v>
      </c>
      <c r="D28" s="211">
        <v>5</v>
      </c>
      <c r="E28" s="134"/>
      <c r="F28" s="92"/>
      <c r="G28" s="91"/>
      <c r="H28" s="141"/>
    </row>
    <row r="29" spans="1:8">
      <c r="A29" s="135" t="s">
        <v>77</v>
      </c>
      <c r="B29" s="137" t="s">
        <v>328</v>
      </c>
      <c r="C29" s="331">
        <f>SUM(C25:C28)</f>
        <v>359</v>
      </c>
      <c r="D29" s="332">
        <f>SUM(D25:D28)</f>
        <v>446</v>
      </c>
      <c r="E29" s="95"/>
      <c r="F29" s="92"/>
      <c r="G29" s="91"/>
      <c r="H29" s="141"/>
    </row>
    <row r="30" spans="1:8" ht="16.5" thickBot="1">
      <c r="A30" s="152"/>
      <c r="B30" s="153"/>
      <c r="C30" s="164"/>
      <c r="D30" s="165"/>
      <c r="E30" s="154"/>
      <c r="F30" s="162"/>
      <c r="G30" s="156"/>
      <c r="H30" s="157"/>
    </row>
    <row r="31" spans="1:8" ht="31.5">
      <c r="A31" s="148" t="s">
        <v>329</v>
      </c>
      <c r="B31" s="130" t="s">
        <v>330</v>
      </c>
      <c r="C31" s="150">
        <f>C29+C22</f>
        <v>3204</v>
      </c>
      <c r="D31" s="151">
        <f>D29+D22</f>
        <v>3077</v>
      </c>
      <c r="E31" s="148" t="s">
        <v>521</v>
      </c>
      <c r="F31" s="163" t="s">
        <v>331</v>
      </c>
      <c r="G31" s="150">
        <f>G16+G18+G27</f>
        <v>2274</v>
      </c>
      <c r="H31" s="151">
        <f>H16+H18+H27</f>
        <v>2357</v>
      </c>
    </row>
    <row r="32" spans="1:8">
      <c r="A32" s="132"/>
      <c r="B32" s="89"/>
      <c r="C32" s="140"/>
      <c r="D32" s="142"/>
      <c r="E32" s="132"/>
      <c r="F32" s="136"/>
      <c r="G32" s="91"/>
      <c r="H32" s="141"/>
    </row>
    <row r="33" spans="1:8">
      <c r="A33" s="132" t="s">
        <v>332</v>
      </c>
      <c r="B33" s="89" t="s">
        <v>333</v>
      </c>
      <c r="C33" s="140">
        <f>IF((G31-C31)&gt;0,G31-C31,0)</f>
        <v>0</v>
      </c>
      <c r="D33" s="142">
        <f>IF((H31-D31)&gt;0,H31-D31,0)</f>
        <v>0</v>
      </c>
      <c r="E33" s="132" t="s">
        <v>334</v>
      </c>
      <c r="F33" s="137" t="s">
        <v>335</v>
      </c>
      <c r="G33" s="331">
        <f>IF((C31-G31)&gt;0,C31-G31,0)</f>
        <v>930</v>
      </c>
      <c r="H33" s="332">
        <f>IF((D31-H31)&gt;0,D31-H31,0)</f>
        <v>720</v>
      </c>
    </row>
    <row r="34" spans="1:8" ht="31.5">
      <c r="A34" s="138" t="s">
        <v>336</v>
      </c>
      <c r="B34" s="137" t="s">
        <v>337</v>
      </c>
      <c r="C34" s="211"/>
      <c r="D34" s="212"/>
      <c r="E34" s="133" t="s">
        <v>338</v>
      </c>
      <c r="F34" s="136" t="s">
        <v>339</v>
      </c>
      <c r="G34" s="211"/>
      <c r="H34" s="212"/>
    </row>
    <row r="35" spans="1:8">
      <c r="A35" s="133" t="s">
        <v>340</v>
      </c>
      <c r="B35" s="137" t="s">
        <v>341</v>
      </c>
      <c r="C35" s="211"/>
      <c r="D35" s="212"/>
      <c r="E35" s="133" t="s">
        <v>342</v>
      </c>
      <c r="F35" s="136" t="s">
        <v>343</v>
      </c>
      <c r="G35" s="211"/>
      <c r="H35" s="212"/>
    </row>
    <row r="36" spans="1:8" ht="16.5" thickBot="1">
      <c r="A36" s="155" t="s">
        <v>344</v>
      </c>
      <c r="B36" s="153" t="s">
        <v>345</v>
      </c>
      <c r="C36" s="337">
        <f>C31-C34+C35</f>
        <v>3204</v>
      </c>
      <c r="D36" s="338">
        <f>D31-D34+D35</f>
        <v>3077</v>
      </c>
      <c r="E36" s="159" t="s">
        <v>346</v>
      </c>
      <c r="F36" s="153" t="s">
        <v>347</v>
      </c>
      <c r="G36" s="164">
        <f>G35-G34+G31</f>
        <v>2274</v>
      </c>
      <c r="H36" s="165">
        <f>H35-H34+H31</f>
        <v>2357</v>
      </c>
    </row>
    <row r="37" spans="1:8">
      <c r="A37" s="158" t="s">
        <v>348</v>
      </c>
      <c r="B37" s="130" t="s">
        <v>349</v>
      </c>
      <c r="C37" s="150">
        <f>IF((G36-C36)&gt;0,G36-C36,0)</f>
        <v>0</v>
      </c>
      <c r="D37" s="151">
        <f>IF((H36-D36)&gt;0,H36-D36,0)</f>
        <v>0</v>
      </c>
      <c r="E37" s="158" t="s">
        <v>350</v>
      </c>
      <c r="F37" s="163" t="s">
        <v>351</v>
      </c>
      <c r="G37" s="150">
        <f>IF((C36-G36)&gt;0,C36-G36,0)</f>
        <v>930</v>
      </c>
      <c r="H37" s="151">
        <f>IF((D36-H36)&gt;0,D36-H36,0)</f>
        <v>720</v>
      </c>
    </row>
    <row r="38" spans="1:8">
      <c r="A38" s="133" t="s">
        <v>352</v>
      </c>
      <c r="B38" s="137" t="s">
        <v>353</v>
      </c>
      <c r="C38" s="331">
        <f>C39+C40+C41</f>
        <v>0</v>
      </c>
      <c r="D38" s="332">
        <f>D39+D40+D41</f>
        <v>3</v>
      </c>
      <c r="E38" s="143"/>
      <c r="F38" s="92"/>
      <c r="G38" s="91"/>
      <c r="H38" s="141"/>
    </row>
    <row r="39" spans="1:8" ht="31.5">
      <c r="A39" s="95" t="s">
        <v>354</v>
      </c>
      <c r="B39" s="136" t="s">
        <v>355</v>
      </c>
      <c r="C39" s="211"/>
      <c r="D39" s="212"/>
      <c r="E39" s="143"/>
      <c r="F39" s="92"/>
      <c r="G39" s="91"/>
      <c r="H39" s="141"/>
    </row>
    <row r="40" spans="1:8" ht="31.5">
      <c r="A40" s="95" t="s">
        <v>356</v>
      </c>
      <c r="B40" s="139" t="s">
        <v>357</v>
      </c>
      <c r="C40" s="211"/>
      <c r="D40" s="212">
        <v>3</v>
      </c>
      <c r="E40" s="143"/>
      <c r="F40" s="136"/>
      <c r="G40" s="91"/>
      <c r="H40" s="141"/>
    </row>
    <row r="41" spans="1:8">
      <c r="A41" s="95" t="s">
        <v>358</v>
      </c>
      <c r="B41" s="139" t="s">
        <v>359</v>
      </c>
      <c r="C41" s="211"/>
      <c r="D41" s="212"/>
      <c r="E41" s="143"/>
      <c r="F41" s="136"/>
      <c r="G41" s="91"/>
      <c r="H41" s="141"/>
    </row>
    <row r="42" spans="1:8">
      <c r="A42" s="132" t="s">
        <v>360</v>
      </c>
      <c r="B42" s="96" t="s">
        <v>361</v>
      </c>
      <c r="C42" s="140">
        <f>+IF((G36-C36-C38)&gt;0,G36-C36-C38,0)</f>
        <v>0</v>
      </c>
      <c r="D42" s="142">
        <f>+IF((H36-D36-D38)&gt;0,H36-D36-D38,0)</f>
        <v>0</v>
      </c>
      <c r="E42" s="144" t="s">
        <v>362</v>
      </c>
      <c r="F42" s="96" t="s">
        <v>363</v>
      </c>
      <c r="G42" s="140">
        <f>IF(G37&gt;0,IF(C38+G37&lt;0,0,C38+G37),IF(C37-C38&lt;0,C38-C37,0))</f>
        <v>930</v>
      </c>
      <c r="H42" s="142">
        <f>IF(H37&gt;0,IF(D38+H37&lt;0,0,D38+H37),IF(D37-D38&lt;0,D38-D37,0))</f>
        <v>723</v>
      </c>
    </row>
    <row r="43" spans="1:8">
      <c r="A43" s="132" t="s">
        <v>364</v>
      </c>
      <c r="B43" s="89" t="s">
        <v>365</v>
      </c>
      <c r="C43" s="211"/>
      <c r="D43" s="211"/>
      <c r="E43" s="132" t="s">
        <v>364</v>
      </c>
      <c r="F43" s="96" t="s">
        <v>366</v>
      </c>
      <c r="G43" s="292">
        <v>1</v>
      </c>
      <c r="H43" s="339">
        <v>2</v>
      </c>
    </row>
    <row r="44" spans="1:8" ht="16.5" thickBot="1">
      <c r="A44" s="159" t="s">
        <v>367</v>
      </c>
      <c r="B44" s="146" t="s">
        <v>368</v>
      </c>
      <c r="C44" s="164">
        <f>IF(G42=0,IF(C42-C43&gt;0,C42-C43+G43,0),IF(G42-G43&lt;0,G43-G42+C42,0))</f>
        <v>0</v>
      </c>
      <c r="D44" s="165">
        <f>IF(H42=0,IF(D42-D43&gt;0,D42-D43+H43,0),IF(H42-H43&lt;0,H43-H42+D42,0))</f>
        <v>0</v>
      </c>
      <c r="E44" s="159" t="s">
        <v>369</v>
      </c>
      <c r="F44" s="166" t="s">
        <v>370</v>
      </c>
      <c r="G44" s="164">
        <f>IF(C42=0,IF(G42-G43&gt;0,G42-G43+C43,0),IF(C42-C43&lt;0,C43-C42+G43,0))</f>
        <v>929</v>
      </c>
      <c r="H44" s="165">
        <f>IF(D42=0,IF(H42-H43&gt;0,H42-H43+D43,0),IF(D42-D43&lt;0,D43-D42+H43,0))</f>
        <v>721</v>
      </c>
    </row>
    <row r="45" spans="1:8" ht="16.5" thickBot="1">
      <c r="A45" s="167" t="s">
        <v>371</v>
      </c>
      <c r="B45" s="168" t="s">
        <v>372</v>
      </c>
      <c r="C45" s="333">
        <f>C36+C38+C42</f>
        <v>3204</v>
      </c>
      <c r="D45" s="334">
        <f>D36+D38+D42</f>
        <v>3080</v>
      </c>
      <c r="E45" s="167" t="s">
        <v>373</v>
      </c>
      <c r="F45" s="169" t="s">
        <v>374</v>
      </c>
      <c r="G45" s="333">
        <f>G42+G36</f>
        <v>3204</v>
      </c>
      <c r="H45" s="334">
        <f>H42+H36</f>
        <v>3080</v>
      </c>
    </row>
    <row r="46" spans="1:8">
      <c r="B46" s="275"/>
      <c r="C46" s="276"/>
      <c r="D46" s="276"/>
      <c r="E46" s="277"/>
      <c r="G46" s="276"/>
      <c r="H46" s="276"/>
    </row>
    <row r="47" spans="1:8">
      <c r="A47" s="396" t="s">
        <v>639</v>
      </c>
      <c r="B47" s="396"/>
      <c r="C47" s="396"/>
      <c r="D47" s="396"/>
      <c r="E47" s="396"/>
      <c r="G47" s="276"/>
      <c r="H47" s="276"/>
    </row>
    <row r="48" spans="1:8">
      <c r="B48" s="275"/>
      <c r="C48" s="276"/>
      <c r="D48" s="276"/>
      <c r="E48" s="277"/>
      <c r="G48" s="276"/>
      <c r="H48" s="276"/>
    </row>
    <row r="49" spans="1:13">
      <c r="C49" s="276"/>
      <c r="D49" s="276"/>
      <c r="G49" s="276"/>
      <c r="H49" s="276"/>
    </row>
    <row r="50" spans="1:13" s="31" customFormat="1">
      <c r="A50" s="382" t="s">
        <v>638</v>
      </c>
      <c r="B50" s="393">
        <f>pdeReportingDate</f>
        <v>45624</v>
      </c>
      <c r="C50" s="393"/>
      <c r="D50" s="393"/>
      <c r="E50" s="393"/>
      <c r="F50" s="393"/>
      <c r="G50" s="393"/>
      <c r="H50" s="393"/>
      <c r="M50" s="63"/>
    </row>
    <row r="51" spans="1:13" s="31" customFormat="1">
      <c r="A51" s="382"/>
      <c r="B51" s="37"/>
      <c r="C51" s="37"/>
      <c r="D51" s="37"/>
      <c r="E51" s="37"/>
      <c r="F51" s="37"/>
      <c r="G51" s="37"/>
      <c r="H51" s="37"/>
      <c r="M51" s="63"/>
    </row>
    <row r="52" spans="1:13" s="31" customFormat="1">
      <c r="A52" s="383" t="s">
        <v>8</v>
      </c>
      <c r="B52" s="394" t="str">
        <f>authorName</f>
        <v>Мария Николова</v>
      </c>
      <c r="C52" s="394"/>
      <c r="D52" s="394"/>
      <c r="E52" s="394"/>
      <c r="F52" s="394"/>
      <c r="G52" s="394"/>
      <c r="H52" s="394"/>
    </row>
    <row r="53" spans="1:13" s="31" customFormat="1">
      <c r="A53" s="383"/>
      <c r="B53" s="49"/>
      <c r="C53" s="49"/>
      <c r="D53" s="49"/>
      <c r="E53" s="49"/>
      <c r="F53" s="49"/>
      <c r="G53" s="49"/>
      <c r="H53" s="49"/>
    </row>
    <row r="54" spans="1:13" s="31" customFormat="1">
      <c r="A54" s="383" t="s">
        <v>586</v>
      </c>
      <c r="B54" s="395"/>
      <c r="C54" s="395"/>
      <c r="D54" s="395"/>
      <c r="E54" s="395"/>
      <c r="F54" s="395"/>
      <c r="G54" s="395"/>
      <c r="H54" s="395"/>
    </row>
    <row r="55" spans="1:13" ht="15.75" customHeight="1">
      <c r="A55" s="384"/>
      <c r="B55" s="392" t="s">
        <v>640</v>
      </c>
      <c r="C55" s="392"/>
      <c r="D55" s="392"/>
      <c r="E55" s="392"/>
      <c r="F55" s="282"/>
      <c r="G55" s="33"/>
      <c r="H55" s="31"/>
    </row>
    <row r="56" spans="1:13" ht="15.75" customHeight="1">
      <c r="A56" s="384"/>
      <c r="B56" s="392" t="s">
        <v>640</v>
      </c>
      <c r="C56" s="392"/>
      <c r="D56" s="392"/>
      <c r="E56" s="392"/>
      <c r="F56" s="282"/>
      <c r="G56" s="33"/>
      <c r="H56" s="31"/>
    </row>
    <row r="57" spans="1:13" ht="15.75" customHeight="1">
      <c r="A57" s="384"/>
      <c r="B57" s="392" t="s">
        <v>640</v>
      </c>
      <c r="C57" s="392"/>
      <c r="D57" s="392"/>
      <c r="E57" s="392"/>
      <c r="F57" s="282"/>
      <c r="G57" s="33"/>
      <c r="H57" s="31"/>
    </row>
    <row r="58" spans="1:13" ht="15.75" customHeight="1">
      <c r="A58" s="384"/>
      <c r="B58" s="392" t="s">
        <v>640</v>
      </c>
      <c r="C58" s="392"/>
      <c r="D58" s="392"/>
      <c r="E58" s="392"/>
      <c r="F58" s="282"/>
      <c r="G58" s="33"/>
      <c r="H58" s="31"/>
    </row>
    <row r="59" spans="1:13">
      <c r="A59" s="384"/>
      <c r="B59" s="392"/>
      <c r="C59" s="392"/>
      <c r="D59" s="392"/>
      <c r="E59" s="392"/>
      <c r="F59" s="282"/>
      <c r="G59" s="33"/>
      <c r="H59" s="31"/>
    </row>
    <row r="60" spans="1:13">
      <c r="A60" s="384"/>
      <c r="B60" s="392"/>
      <c r="C60" s="392"/>
      <c r="D60" s="392"/>
      <c r="E60" s="392"/>
      <c r="F60" s="282"/>
      <c r="G60" s="33"/>
      <c r="H60" s="31"/>
    </row>
    <row r="61" spans="1:13">
      <c r="A61" s="384"/>
      <c r="B61" s="392"/>
      <c r="C61" s="392"/>
      <c r="D61" s="392"/>
      <c r="E61" s="392"/>
      <c r="F61" s="282"/>
      <c r="G61" s="33"/>
      <c r="H61" s="31"/>
    </row>
    <row r="62" spans="1:13">
      <c r="C62" s="276"/>
      <c r="D62" s="276"/>
      <c r="G62" s="276"/>
      <c r="H62" s="276"/>
    </row>
    <row r="63" spans="1:13">
      <c r="C63" s="276"/>
      <c r="D63" s="276"/>
      <c r="G63" s="276"/>
      <c r="H63" s="276"/>
    </row>
    <row r="64" spans="1:13">
      <c r="C64" s="276"/>
      <c r="D64" s="276"/>
      <c r="G64" s="276"/>
      <c r="H64" s="276"/>
    </row>
    <row r="65" spans="3:8">
      <c r="C65" s="276"/>
      <c r="D65" s="276"/>
      <c r="G65" s="276"/>
      <c r="H65" s="276"/>
    </row>
    <row r="66" spans="3:8">
      <c r="C66" s="276"/>
      <c r="D66" s="276"/>
      <c r="G66" s="276"/>
      <c r="H66" s="276"/>
    </row>
    <row r="67" spans="3:8">
      <c r="C67" s="276"/>
      <c r="D67" s="276"/>
      <c r="G67" s="276"/>
      <c r="H67" s="276"/>
    </row>
    <row r="68" spans="3:8">
      <c r="C68" s="276"/>
      <c r="D68" s="276"/>
      <c r="G68" s="276"/>
      <c r="H68" s="276"/>
    </row>
    <row r="69" spans="3:8">
      <c r="C69" s="276"/>
      <c r="D69" s="276"/>
      <c r="G69" s="276"/>
      <c r="H69" s="276"/>
    </row>
    <row r="70" spans="3:8">
      <c r="C70" s="276"/>
      <c r="D70" s="276"/>
      <c r="G70" s="276"/>
      <c r="H70" s="276"/>
    </row>
    <row r="71" spans="3:8">
      <c r="C71" s="276"/>
      <c r="D71" s="276"/>
      <c r="G71" s="276"/>
      <c r="H71" s="276"/>
    </row>
    <row r="72" spans="3:8">
      <c r="C72" s="276"/>
      <c r="D72" s="276"/>
      <c r="G72" s="276"/>
      <c r="H72" s="276"/>
    </row>
    <row r="73" spans="3:8">
      <c r="C73" s="276"/>
      <c r="D73" s="276"/>
      <c r="G73" s="276"/>
      <c r="H73" s="276"/>
    </row>
    <row r="74" spans="3:8">
      <c r="C74" s="276"/>
      <c r="D74" s="276"/>
      <c r="G74" s="276"/>
      <c r="H74" s="276"/>
    </row>
    <row r="75" spans="3:8">
      <c r="C75" s="276"/>
      <c r="D75" s="276"/>
      <c r="G75" s="276"/>
      <c r="H75" s="276"/>
    </row>
    <row r="76" spans="3:8">
      <c r="C76" s="276"/>
      <c r="D76" s="276"/>
      <c r="G76" s="276"/>
      <c r="H76" s="276"/>
    </row>
    <row r="77" spans="3:8">
      <c r="C77" s="276"/>
      <c r="D77" s="276"/>
      <c r="G77" s="276"/>
      <c r="H77" s="276"/>
    </row>
    <row r="78" spans="3:8">
      <c r="C78" s="276"/>
      <c r="D78" s="276"/>
      <c r="G78" s="276"/>
      <c r="H78" s="276"/>
    </row>
    <row r="79" spans="3:8">
      <c r="C79" s="276"/>
      <c r="D79" s="276"/>
      <c r="G79" s="276"/>
      <c r="H79" s="276"/>
    </row>
    <row r="80" spans="3:8">
      <c r="C80" s="276"/>
      <c r="D80" s="276"/>
      <c r="G80" s="276"/>
      <c r="H80" s="276"/>
    </row>
    <row r="81" spans="3:8">
      <c r="C81" s="276"/>
      <c r="D81" s="276"/>
      <c r="G81" s="276"/>
      <c r="H81" s="276"/>
    </row>
    <row r="82" spans="3:8">
      <c r="C82" s="276"/>
      <c r="D82" s="276"/>
      <c r="G82" s="276"/>
      <c r="H82" s="276"/>
    </row>
    <row r="83" spans="3:8">
      <c r="C83" s="276"/>
      <c r="D83" s="276"/>
      <c r="G83" s="276"/>
      <c r="H83" s="276"/>
    </row>
    <row r="84" spans="3:8">
      <c r="C84" s="276"/>
      <c r="D84" s="276"/>
      <c r="G84" s="276"/>
      <c r="H84" s="276"/>
    </row>
    <row r="85" spans="3:8">
      <c r="C85" s="276"/>
      <c r="D85" s="276"/>
      <c r="G85" s="276"/>
      <c r="H85" s="276"/>
    </row>
    <row r="86" spans="3:8">
      <c r="C86" s="276"/>
      <c r="D86" s="276"/>
      <c r="G86" s="276"/>
      <c r="H86" s="276"/>
    </row>
    <row r="87" spans="3:8">
      <c r="C87" s="276"/>
      <c r="D87" s="276"/>
      <c r="G87" s="276"/>
      <c r="H87" s="276"/>
    </row>
    <row r="88" spans="3:8">
      <c r="C88" s="276"/>
      <c r="D88" s="276"/>
      <c r="G88" s="276"/>
      <c r="H88" s="276"/>
    </row>
    <row r="89" spans="3:8">
      <c r="C89" s="276"/>
      <c r="D89" s="276"/>
      <c r="G89" s="276"/>
      <c r="H89" s="276"/>
    </row>
    <row r="90" spans="3:8">
      <c r="C90" s="276"/>
      <c r="D90" s="276"/>
      <c r="G90" s="276"/>
      <c r="H90" s="276"/>
    </row>
    <row r="91" spans="3:8">
      <c r="C91" s="276"/>
      <c r="D91" s="276"/>
      <c r="G91" s="276"/>
      <c r="H91" s="276"/>
    </row>
    <row r="92" spans="3:8">
      <c r="C92" s="276"/>
      <c r="D92" s="276"/>
      <c r="G92" s="276"/>
      <c r="H92" s="276"/>
    </row>
    <row r="93" spans="3:8">
      <c r="C93" s="276"/>
      <c r="D93" s="276"/>
      <c r="G93" s="276"/>
      <c r="H93" s="276"/>
    </row>
    <row r="94" spans="3:8">
      <c r="C94" s="276"/>
      <c r="D94" s="276"/>
      <c r="G94" s="276"/>
      <c r="H94" s="276"/>
    </row>
    <row r="95" spans="3:8">
      <c r="C95" s="276"/>
      <c r="D95" s="276"/>
      <c r="G95" s="276"/>
      <c r="H95" s="276"/>
    </row>
    <row r="96" spans="3:8">
      <c r="C96" s="276"/>
      <c r="D96" s="276"/>
      <c r="G96" s="276"/>
      <c r="H96" s="276"/>
    </row>
    <row r="97" spans="3:8">
      <c r="C97" s="276"/>
      <c r="D97" s="276"/>
      <c r="G97" s="276"/>
      <c r="H97" s="276"/>
    </row>
    <row r="98" spans="3:8">
      <c r="C98" s="276"/>
      <c r="D98" s="276"/>
      <c r="G98" s="276"/>
      <c r="H98" s="276"/>
    </row>
    <row r="99" spans="3:8">
      <c r="C99" s="276"/>
      <c r="D99" s="276"/>
      <c r="G99" s="276"/>
      <c r="H99" s="276"/>
    </row>
    <row r="100" spans="3:8">
      <c r="C100" s="276"/>
      <c r="D100" s="276"/>
      <c r="G100" s="276"/>
      <c r="H100" s="276"/>
    </row>
    <row r="101" spans="3:8">
      <c r="C101" s="276"/>
      <c r="D101" s="276"/>
      <c r="G101" s="276"/>
      <c r="H101" s="276"/>
    </row>
    <row r="102" spans="3:8">
      <c r="C102" s="276"/>
      <c r="D102" s="276"/>
      <c r="G102" s="276"/>
      <c r="H102" s="276"/>
    </row>
    <row r="103" spans="3:8">
      <c r="C103" s="276"/>
      <c r="D103" s="276"/>
      <c r="G103" s="276"/>
      <c r="H103" s="276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2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80" customWidth="1"/>
    <col min="2" max="2" width="11.85546875" style="80" bestFit="1" customWidth="1"/>
    <col min="3" max="4" width="22.7109375" style="80" customWidth="1"/>
    <col min="5" max="5" width="10.140625" style="80" customWidth="1"/>
    <col min="6" max="6" width="12" style="80" customWidth="1"/>
    <col min="7" max="7" width="12.140625" style="80" bestFit="1" customWidth="1"/>
    <col min="8" max="16384" width="9.28515625" style="80"/>
  </cols>
  <sheetData>
    <row r="1" spans="1:13">
      <c r="A1" s="15" t="s">
        <v>375</v>
      </c>
      <c r="B1" s="30"/>
      <c r="C1" s="25"/>
      <c r="D1" s="41"/>
      <c r="E1" s="25"/>
      <c r="F1" s="25"/>
      <c r="G1" s="41"/>
      <c r="H1" s="79"/>
    </row>
    <row r="2" spans="1:13">
      <c r="A2" s="39" t="str">
        <f>CONCATENATE("(",LOWER(reportConsolidation),")")</f>
        <v>(на консолидирана основа)</v>
      </c>
      <c r="B2" s="30"/>
      <c r="C2" s="25"/>
      <c r="D2" s="41"/>
      <c r="E2" s="25"/>
      <c r="F2" s="25"/>
      <c r="G2" s="31"/>
      <c r="H2" s="79"/>
    </row>
    <row r="3" spans="1:13">
      <c r="A3" s="81"/>
      <c r="B3" s="30"/>
      <c r="C3" s="25"/>
      <c r="D3" s="25"/>
      <c r="E3" s="25"/>
      <c r="F3" s="13"/>
      <c r="G3" s="13"/>
      <c r="H3" s="13"/>
    </row>
    <row r="4" spans="1:13">
      <c r="A4" s="45" t="str">
        <f>CONCATENATE("на ",UPPER(pdeName))</f>
        <v>на УЕБ МЕДИЯ ГРУП АД</v>
      </c>
      <c r="B4" s="232"/>
      <c r="C4" s="36"/>
      <c r="D4" s="47"/>
      <c r="E4" s="13"/>
    </row>
    <row r="5" spans="1:13">
      <c r="A5" s="45" t="str">
        <f>CONCATENATE("ЕИК по БУЛСТАТ: ", pdeBulstat)</f>
        <v>ЕИК по БУЛСТАТ: 131387286</v>
      </c>
      <c r="B5" s="233"/>
      <c r="C5" s="48"/>
      <c r="D5" s="49"/>
      <c r="E5" s="79"/>
    </row>
    <row r="6" spans="1:13">
      <c r="A6" s="45" t="str">
        <f>CONCATENATE("към ",TEXT(endDate,"dd.mm.yyyy")," г.")</f>
        <v>към 30.09.2024 г.</v>
      </c>
      <c r="B6" s="232"/>
      <c r="C6" s="48"/>
      <c r="D6" s="51"/>
      <c r="E6" s="79"/>
    </row>
    <row r="7" spans="1:13" ht="16.5" thickBot="1">
      <c r="A7" s="82"/>
      <c r="B7" s="13"/>
      <c r="C7" s="82"/>
      <c r="D7" s="29" t="s">
        <v>519</v>
      </c>
      <c r="E7" s="83"/>
      <c r="F7" s="79"/>
      <c r="G7" s="79"/>
    </row>
    <row r="8" spans="1:13" ht="33.75" customHeight="1">
      <c r="A8" s="170" t="s">
        <v>376</v>
      </c>
      <c r="B8" s="171" t="s">
        <v>11</v>
      </c>
      <c r="C8" s="172" t="s">
        <v>12</v>
      </c>
      <c r="D8" s="173" t="s">
        <v>16</v>
      </c>
      <c r="E8" s="84"/>
      <c r="F8" s="84"/>
    </row>
    <row r="9" spans="1:13" ht="16.5" thickBot="1">
      <c r="A9" s="178" t="s">
        <v>17</v>
      </c>
      <c r="B9" s="179" t="s">
        <v>18</v>
      </c>
      <c r="C9" s="180">
        <v>1</v>
      </c>
      <c r="D9" s="181">
        <v>2</v>
      </c>
      <c r="E9" s="84"/>
      <c r="F9" s="84"/>
    </row>
    <row r="10" spans="1:13">
      <c r="A10" s="184" t="s">
        <v>377</v>
      </c>
      <c r="B10" s="185"/>
      <c r="C10" s="186"/>
      <c r="D10" s="187"/>
    </row>
    <row r="11" spans="1:13">
      <c r="A11" s="174" t="s">
        <v>378</v>
      </c>
      <c r="B11" s="85" t="s">
        <v>379</v>
      </c>
      <c r="C11" s="98">
        <v>2404</v>
      </c>
      <c r="D11" s="98">
        <v>2167</v>
      </c>
    </row>
    <row r="12" spans="1:13">
      <c r="A12" s="174" t="s">
        <v>380</v>
      </c>
      <c r="B12" s="85" t="s">
        <v>381</v>
      </c>
      <c r="C12" s="98">
        <v>-652</v>
      </c>
      <c r="D12" s="98">
        <v>-523</v>
      </c>
      <c r="E12" s="86"/>
      <c r="F12" s="86"/>
      <c r="G12" s="86"/>
      <c r="H12" s="86"/>
      <c r="I12" s="86"/>
      <c r="J12" s="86"/>
      <c r="K12" s="86"/>
      <c r="L12" s="86"/>
      <c r="M12" s="86"/>
    </row>
    <row r="13" spans="1:13" ht="31.5">
      <c r="A13" s="174" t="s">
        <v>382</v>
      </c>
      <c r="B13" s="85" t="s">
        <v>383</v>
      </c>
      <c r="C13" s="98"/>
      <c r="D13" s="98"/>
      <c r="E13" s="86"/>
      <c r="F13" s="86"/>
      <c r="G13" s="86"/>
      <c r="H13" s="86"/>
      <c r="I13" s="86"/>
      <c r="J13" s="86"/>
      <c r="K13" s="86"/>
      <c r="L13" s="86"/>
      <c r="M13" s="86"/>
    </row>
    <row r="14" spans="1:13">
      <c r="A14" s="174" t="s">
        <v>384</v>
      </c>
      <c r="B14" s="85" t="s">
        <v>385</v>
      </c>
      <c r="C14" s="98">
        <v>-1220</v>
      </c>
      <c r="D14" s="98">
        <v>-1158</v>
      </c>
      <c r="E14" s="86"/>
      <c r="F14" s="86"/>
      <c r="G14" s="86"/>
      <c r="H14" s="86"/>
      <c r="I14" s="86"/>
      <c r="J14" s="86"/>
      <c r="K14" s="86"/>
      <c r="L14" s="86"/>
      <c r="M14" s="86"/>
    </row>
    <row r="15" spans="1:13" ht="14.25" customHeight="1">
      <c r="A15" s="174" t="s">
        <v>386</v>
      </c>
      <c r="B15" s="85" t="s">
        <v>387</v>
      </c>
      <c r="C15" s="98">
        <v>-221</v>
      </c>
      <c r="D15" s="98">
        <v>-159</v>
      </c>
      <c r="E15" s="86"/>
      <c r="F15" s="86"/>
      <c r="G15" s="86"/>
      <c r="H15" s="86"/>
      <c r="I15" s="86"/>
      <c r="J15" s="86"/>
      <c r="K15" s="86"/>
      <c r="L15" s="86"/>
      <c r="M15" s="86"/>
    </row>
    <row r="16" spans="1:13">
      <c r="A16" s="174" t="s">
        <v>388</v>
      </c>
      <c r="B16" s="85" t="s">
        <v>389</v>
      </c>
      <c r="C16" s="98">
        <v>-5</v>
      </c>
      <c r="D16" s="98"/>
      <c r="E16" s="86"/>
      <c r="F16" s="86"/>
      <c r="G16" s="86"/>
      <c r="H16" s="86"/>
      <c r="I16" s="86"/>
      <c r="J16" s="86"/>
      <c r="K16" s="86"/>
      <c r="L16" s="86"/>
      <c r="M16" s="86"/>
    </row>
    <row r="17" spans="1:13">
      <c r="A17" s="174" t="s">
        <v>390</v>
      </c>
      <c r="B17" s="85" t="s">
        <v>391</v>
      </c>
      <c r="C17" s="98"/>
      <c r="D17" s="98"/>
      <c r="E17" s="86"/>
      <c r="F17" s="86"/>
      <c r="G17" s="86"/>
      <c r="H17" s="86"/>
      <c r="I17" s="86"/>
      <c r="J17" s="86"/>
      <c r="K17" s="86"/>
      <c r="L17" s="86"/>
      <c r="M17" s="86"/>
    </row>
    <row r="18" spans="1:13" ht="31.5">
      <c r="A18" s="174" t="s">
        <v>392</v>
      </c>
      <c r="B18" s="85" t="s">
        <v>393</v>
      </c>
      <c r="C18" s="98"/>
      <c r="D18" s="98"/>
      <c r="E18" s="86"/>
      <c r="F18" s="86"/>
      <c r="G18" s="86"/>
      <c r="H18" s="86"/>
      <c r="I18" s="86"/>
      <c r="J18" s="86"/>
      <c r="K18" s="86"/>
      <c r="L18" s="86"/>
      <c r="M18" s="86"/>
    </row>
    <row r="19" spans="1:13">
      <c r="A19" s="174" t="s">
        <v>394</v>
      </c>
      <c r="B19" s="85" t="s">
        <v>395</v>
      </c>
      <c r="C19" s="98"/>
      <c r="D19" s="98"/>
      <c r="E19" s="86"/>
      <c r="F19" s="86"/>
      <c r="G19" s="86"/>
      <c r="H19" s="86"/>
      <c r="I19" s="86"/>
      <c r="J19" s="86"/>
      <c r="K19" s="86"/>
      <c r="L19" s="86"/>
      <c r="M19" s="86"/>
    </row>
    <row r="20" spans="1:13">
      <c r="A20" s="174" t="s">
        <v>396</v>
      </c>
      <c r="B20" s="85" t="s">
        <v>397</v>
      </c>
      <c r="C20" s="98">
        <v>-46</v>
      </c>
      <c r="D20" s="98">
        <v>-68</v>
      </c>
      <c r="E20" s="86"/>
      <c r="F20" s="86"/>
      <c r="G20" s="86"/>
      <c r="H20" s="86"/>
      <c r="I20" s="86"/>
      <c r="J20" s="86"/>
      <c r="K20" s="86"/>
      <c r="L20" s="86"/>
      <c r="M20" s="86"/>
    </row>
    <row r="21" spans="1:13" ht="16.5" thickBot="1">
      <c r="A21" s="188" t="s">
        <v>398</v>
      </c>
      <c r="B21" s="189" t="s">
        <v>399</v>
      </c>
      <c r="C21" s="354">
        <f>SUM(C11:C20)</f>
        <v>260</v>
      </c>
      <c r="D21" s="355">
        <f>SUM(D11:D20)</f>
        <v>259</v>
      </c>
      <c r="E21" s="86"/>
      <c r="F21" s="86"/>
      <c r="G21" s="86"/>
      <c r="H21" s="86"/>
      <c r="I21" s="86"/>
      <c r="J21" s="86"/>
      <c r="K21" s="86"/>
      <c r="L21" s="86"/>
      <c r="M21" s="86"/>
    </row>
    <row r="22" spans="1:13">
      <c r="A22" s="184" t="s">
        <v>400</v>
      </c>
      <c r="B22" s="190"/>
      <c r="C22" s="186"/>
      <c r="D22" s="187"/>
      <c r="E22" s="86"/>
      <c r="F22" s="86"/>
      <c r="G22" s="86"/>
      <c r="H22" s="86"/>
      <c r="I22" s="86"/>
      <c r="J22" s="86"/>
      <c r="K22" s="86"/>
      <c r="L22" s="86"/>
      <c r="M22" s="86"/>
    </row>
    <row r="23" spans="1:13">
      <c r="A23" s="174" t="s">
        <v>401</v>
      </c>
      <c r="B23" s="85" t="s">
        <v>402</v>
      </c>
      <c r="C23" s="98">
        <v>-330</v>
      </c>
      <c r="D23" s="98">
        <v>-336</v>
      </c>
      <c r="E23" s="86"/>
      <c r="F23" s="86"/>
      <c r="G23" s="86"/>
      <c r="H23" s="86"/>
      <c r="I23" s="86"/>
      <c r="J23" s="86"/>
      <c r="K23" s="86"/>
      <c r="L23" s="86"/>
      <c r="M23" s="86"/>
    </row>
    <row r="24" spans="1:13">
      <c r="A24" s="174" t="s">
        <v>403</v>
      </c>
      <c r="B24" s="85" t="s">
        <v>404</v>
      </c>
      <c r="C24" s="98"/>
      <c r="D24" s="98"/>
      <c r="E24" s="86"/>
      <c r="F24" s="86"/>
      <c r="G24" s="86"/>
      <c r="H24" s="86"/>
      <c r="I24" s="86"/>
      <c r="J24" s="86"/>
      <c r="K24" s="86"/>
      <c r="L24" s="86"/>
      <c r="M24" s="86"/>
    </row>
    <row r="25" spans="1:13">
      <c r="A25" s="174" t="s">
        <v>405</v>
      </c>
      <c r="B25" s="85" t="s">
        <v>406</v>
      </c>
      <c r="C25" s="98">
        <v>-99</v>
      </c>
      <c r="D25" s="98">
        <v>-6</v>
      </c>
      <c r="E25" s="86"/>
      <c r="F25" s="86"/>
      <c r="G25" s="86"/>
      <c r="H25" s="86"/>
      <c r="I25" s="86"/>
      <c r="J25" s="86"/>
      <c r="K25" s="86"/>
      <c r="L25" s="86"/>
      <c r="M25" s="86"/>
    </row>
    <row r="26" spans="1:13" ht="13.5" customHeight="1">
      <c r="A26" s="174" t="s">
        <v>407</v>
      </c>
      <c r="B26" s="85" t="s">
        <v>408</v>
      </c>
      <c r="C26" s="98">
        <v>226</v>
      </c>
      <c r="D26" s="98"/>
      <c r="E26" s="86"/>
      <c r="F26" s="86"/>
      <c r="G26" s="86"/>
      <c r="H26" s="86"/>
      <c r="I26" s="86"/>
      <c r="J26" s="86"/>
      <c r="K26" s="86"/>
      <c r="L26" s="86"/>
      <c r="M26" s="86"/>
    </row>
    <row r="27" spans="1:13">
      <c r="A27" s="174" t="s">
        <v>409</v>
      </c>
      <c r="B27" s="85" t="s">
        <v>410</v>
      </c>
      <c r="C27" s="98"/>
      <c r="D27" s="98"/>
      <c r="E27" s="86"/>
      <c r="F27" s="86"/>
      <c r="G27" s="86"/>
      <c r="H27" s="86"/>
      <c r="I27" s="86"/>
      <c r="J27" s="86"/>
      <c r="K27" s="86"/>
      <c r="L27" s="86"/>
      <c r="M27" s="86"/>
    </row>
    <row r="28" spans="1:13">
      <c r="A28" s="174" t="s">
        <v>411</v>
      </c>
      <c r="B28" s="85" t="s">
        <v>412</v>
      </c>
      <c r="C28" s="98">
        <v>-905</v>
      </c>
      <c r="D28" s="98"/>
      <c r="E28" s="86"/>
      <c r="F28" s="86"/>
      <c r="G28" s="86"/>
      <c r="H28" s="86"/>
      <c r="I28" s="86"/>
      <c r="J28" s="86"/>
      <c r="K28" s="86"/>
      <c r="L28" s="86"/>
      <c r="M28" s="86"/>
    </row>
    <row r="29" spans="1:13">
      <c r="A29" s="174" t="s">
        <v>413</v>
      </c>
      <c r="B29" s="85" t="s">
        <v>414</v>
      </c>
      <c r="C29" s="98">
        <v>141</v>
      </c>
      <c r="D29" s="98"/>
      <c r="E29" s="86"/>
      <c r="F29" s="86"/>
      <c r="G29" s="86"/>
      <c r="H29" s="86"/>
      <c r="I29" s="86"/>
      <c r="J29" s="86"/>
      <c r="K29" s="86"/>
      <c r="L29" s="86"/>
      <c r="M29" s="86"/>
    </row>
    <row r="30" spans="1:13">
      <c r="A30" s="174" t="s">
        <v>415</v>
      </c>
      <c r="B30" s="85" t="s">
        <v>416</v>
      </c>
      <c r="C30" s="98"/>
      <c r="D30" s="98"/>
      <c r="E30" s="86"/>
      <c r="F30" s="86"/>
      <c r="G30" s="86"/>
      <c r="H30" s="86"/>
      <c r="I30" s="86"/>
      <c r="J30" s="86"/>
      <c r="K30" s="86"/>
      <c r="L30" s="86"/>
      <c r="M30" s="86"/>
    </row>
    <row r="31" spans="1:13">
      <c r="A31" s="174" t="s">
        <v>394</v>
      </c>
      <c r="B31" s="85" t="s">
        <v>417</v>
      </c>
      <c r="C31" s="98"/>
      <c r="D31" s="98"/>
      <c r="E31" s="86"/>
      <c r="F31" s="86"/>
      <c r="G31" s="86"/>
      <c r="H31" s="86"/>
      <c r="I31" s="86"/>
      <c r="J31" s="86"/>
      <c r="K31" s="86"/>
      <c r="L31" s="86"/>
      <c r="M31" s="86"/>
    </row>
    <row r="32" spans="1:13">
      <c r="A32" s="174" t="s">
        <v>418</v>
      </c>
      <c r="B32" s="85" t="s">
        <v>419</v>
      </c>
      <c r="C32" s="98">
        <f>2103+107</f>
        <v>2210</v>
      </c>
      <c r="D32" s="98">
        <v>1046</v>
      </c>
      <c r="E32" s="86"/>
      <c r="F32" s="86"/>
      <c r="G32" s="86"/>
      <c r="H32" s="86"/>
      <c r="I32" s="86"/>
      <c r="J32" s="86"/>
      <c r="K32" s="86"/>
      <c r="L32" s="86"/>
      <c r="M32" s="86"/>
    </row>
    <row r="33" spans="1:13" ht="16.5" thickBot="1">
      <c r="A33" s="188" t="s">
        <v>420</v>
      </c>
      <c r="B33" s="189" t="s">
        <v>421</v>
      </c>
      <c r="C33" s="354">
        <f>SUM(C23:C32)</f>
        <v>1243</v>
      </c>
      <c r="D33" s="355">
        <f>SUM(D23:D32)</f>
        <v>704</v>
      </c>
      <c r="E33" s="86"/>
      <c r="F33" s="86"/>
      <c r="G33" s="86"/>
      <c r="H33" s="86"/>
      <c r="I33" s="86"/>
      <c r="J33" s="86"/>
      <c r="K33" s="86"/>
      <c r="L33" s="86"/>
      <c r="M33" s="86"/>
    </row>
    <row r="34" spans="1:13">
      <c r="A34" s="182" t="s">
        <v>422</v>
      </c>
      <c r="B34" s="183"/>
      <c r="C34" s="352"/>
      <c r="D34" s="353"/>
    </row>
    <row r="35" spans="1:13">
      <c r="A35" s="174" t="s">
        <v>423</v>
      </c>
      <c r="B35" s="85" t="s">
        <v>424</v>
      </c>
      <c r="C35" s="98"/>
      <c r="D35" s="98"/>
    </row>
    <row r="36" spans="1:13">
      <c r="A36" s="174" t="s">
        <v>425</v>
      </c>
      <c r="B36" s="85" t="s">
        <v>426</v>
      </c>
      <c r="C36" s="98"/>
      <c r="D36" s="98"/>
    </row>
    <row r="37" spans="1:13">
      <c r="A37" s="174" t="s">
        <v>427</v>
      </c>
      <c r="B37" s="85" t="s">
        <v>428</v>
      </c>
      <c r="C37" s="98"/>
      <c r="D37" s="98">
        <v>244</v>
      </c>
    </row>
    <row r="38" spans="1:13">
      <c r="A38" s="174" t="s">
        <v>429</v>
      </c>
      <c r="B38" s="85" t="s">
        <v>430</v>
      </c>
      <c r="C38" s="98">
        <v>-1208</v>
      </c>
      <c r="D38" s="98">
        <v>-1000</v>
      </c>
    </row>
    <row r="39" spans="1:13">
      <c r="A39" s="174" t="s">
        <v>431</v>
      </c>
      <c r="B39" s="85" t="s">
        <v>432</v>
      </c>
      <c r="C39" s="98"/>
      <c r="D39" s="98"/>
    </row>
    <row r="40" spans="1:13" ht="31.5">
      <c r="A40" s="174" t="s">
        <v>433</v>
      </c>
      <c r="B40" s="85" t="s">
        <v>434</v>
      </c>
      <c r="C40" s="98">
        <v>-252</v>
      </c>
      <c r="D40" s="98">
        <v>-290</v>
      </c>
    </row>
    <row r="41" spans="1:13">
      <c r="A41" s="174" t="s">
        <v>435</v>
      </c>
      <c r="B41" s="85" t="s">
        <v>436</v>
      </c>
      <c r="C41" s="98"/>
      <c r="D41" s="98"/>
    </row>
    <row r="42" spans="1:13">
      <c r="A42" s="174" t="s">
        <v>437</v>
      </c>
      <c r="B42" s="85" t="s">
        <v>438</v>
      </c>
      <c r="C42" s="98"/>
      <c r="D42" s="98"/>
      <c r="G42" s="86"/>
      <c r="H42" s="86"/>
    </row>
    <row r="43" spans="1:13" ht="16.5" thickBot="1">
      <c r="A43" s="191" t="s">
        <v>439</v>
      </c>
      <c r="B43" s="192" t="s">
        <v>440</v>
      </c>
      <c r="C43" s="356">
        <f>SUM(C35:C42)</f>
        <v>-1460</v>
      </c>
      <c r="D43" s="357">
        <f>SUM(D35:D42)</f>
        <v>-1046</v>
      </c>
      <c r="G43" s="86"/>
      <c r="H43" s="86"/>
    </row>
    <row r="44" spans="1:13" ht="16.5" thickBot="1">
      <c r="A44" s="195" t="s">
        <v>441</v>
      </c>
      <c r="B44" s="196" t="s">
        <v>442</v>
      </c>
      <c r="C44" s="202">
        <f>C43+C33+C21</f>
        <v>43</v>
      </c>
      <c r="D44" s="203">
        <f>D43+D33+D21</f>
        <v>-83</v>
      </c>
      <c r="G44" s="86"/>
      <c r="H44" s="86"/>
    </row>
    <row r="45" spans="1:13" ht="16.5" thickBot="1">
      <c r="A45" s="197" t="s">
        <v>443</v>
      </c>
      <c r="B45" s="198" t="s">
        <v>444</v>
      </c>
      <c r="C45" s="204">
        <v>567</v>
      </c>
      <c r="D45" s="204">
        <v>561</v>
      </c>
      <c r="G45" s="86"/>
      <c r="H45" s="86"/>
    </row>
    <row r="46" spans="1:13" ht="16.5" thickBot="1">
      <c r="A46" s="200" t="s">
        <v>445</v>
      </c>
      <c r="B46" s="201" t="s">
        <v>446</v>
      </c>
      <c r="C46" s="205">
        <f>C45+C44</f>
        <v>610</v>
      </c>
      <c r="D46" s="206">
        <f>D45+D44</f>
        <v>478</v>
      </c>
      <c r="G46" s="86"/>
      <c r="H46" s="86"/>
    </row>
    <row r="47" spans="1:13">
      <c r="A47" s="199" t="s">
        <v>447</v>
      </c>
      <c r="B47" s="207" t="s">
        <v>448</v>
      </c>
      <c r="C47" s="193">
        <v>610</v>
      </c>
      <c r="D47" s="194">
        <v>478</v>
      </c>
      <c r="G47" s="86"/>
      <c r="H47" s="86"/>
    </row>
    <row r="48" spans="1:13" ht="16.5" thickBot="1">
      <c r="A48" s="175" t="s">
        <v>449</v>
      </c>
      <c r="B48" s="208" t="s">
        <v>450</v>
      </c>
      <c r="C48" s="176"/>
      <c r="D48" s="177"/>
      <c r="G48" s="86"/>
      <c r="H48" s="86"/>
    </row>
    <row r="49" spans="1:13">
      <c r="B49" s="87"/>
      <c r="C49" s="86"/>
      <c r="D49" s="86"/>
      <c r="G49" s="86"/>
      <c r="H49" s="86"/>
    </row>
    <row r="50" spans="1:13">
      <c r="A50" s="380" t="s">
        <v>629</v>
      </c>
      <c r="G50" s="86"/>
      <c r="H50" s="86"/>
    </row>
    <row r="51" spans="1:13">
      <c r="A51" s="397" t="s">
        <v>635</v>
      </c>
      <c r="B51" s="397"/>
      <c r="C51" s="397"/>
      <c r="D51" s="397"/>
      <c r="G51" s="86"/>
      <c r="H51" s="86"/>
    </row>
    <row r="52" spans="1:13">
      <c r="A52" s="381"/>
      <c r="B52" s="381"/>
      <c r="C52" s="381"/>
      <c r="D52" s="381"/>
      <c r="G52" s="86"/>
      <c r="H52" s="86"/>
    </row>
    <row r="53" spans="1:13">
      <c r="A53" s="381"/>
      <c r="B53" s="381"/>
      <c r="C53" s="381"/>
      <c r="D53" s="381"/>
      <c r="G53" s="86"/>
      <c r="H53" s="86"/>
    </row>
    <row r="54" spans="1:13" s="31" customFormat="1">
      <c r="A54" s="382" t="s">
        <v>638</v>
      </c>
      <c r="B54" s="393">
        <f>pdeReportingDate</f>
        <v>45624</v>
      </c>
      <c r="C54" s="393"/>
      <c r="D54" s="393"/>
      <c r="E54" s="393"/>
      <c r="F54" s="385"/>
      <c r="G54" s="385"/>
      <c r="H54" s="385"/>
      <c r="M54" s="63"/>
    </row>
    <row r="55" spans="1:13" s="31" customFormat="1">
      <c r="A55" s="382"/>
      <c r="B55" s="393"/>
      <c r="C55" s="393"/>
      <c r="D55" s="393"/>
      <c r="E55" s="393"/>
      <c r="F55" s="37"/>
      <c r="G55" s="37"/>
      <c r="H55" s="37"/>
      <c r="M55" s="63"/>
    </row>
    <row r="56" spans="1:13" s="31" customFormat="1">
      <c r="A56" s="383" t="s">
        <v>8</v>
      </c>
      <c r="B56" s="394" t="str">
        <f>authorName</f>
        <v>Мария Николова</v>
      </c>
      <c r="C56" s="394"/>
      <c r="D56" s="394"/>
      <c r="E56" s="394"/>
      <c r="F56" s="49"/>
      <c r="G56" s="49"/>
      <c r="H56" s="49"/>
    </row>
    <row r="57" spans="1:13" s="31" customFormat="1">
      <c r="A57" s="383"/>
      <c r="B57" s="394"/>
      <c r="C57" s="394"/>
      <c r="D57" s="394"/>
      <c r="E57" s="394"/>
      <c r="F57" s="49"/>
      <c r="G57" s="49"/>
      <c r="H57" s="49"/>
    </row>
    <row r="58" spans="1:13" s="31" customFormat="1">
      <c r="A58" s="383" t="s">
        <v>586</v>
      </c>
      <c r="B58" s="394"/>
      <c r="C58" s="394"/>
      <c r="D58" s="394"/>
      <c r="E58" s="394"/>
      <c r="F58" s="49"/>
      <c r="G58" s="49"/>
      <c r="H58" s="49"/>
    </row>
    <row r="59" spans="1:13" s="27" customFormat="1">
      <c r="A59" s="384"/>
      <c r="B59" s="392" t="s">
        <v>640</v>
      </c>
      <c r="C59" s="392"/>
      <c r="D59" s="392"/>
      <c r="E59" s="392"/>
      <c r="F59" s="282"/>
      <c r="G59" s="33"/>
      <c r="H59" s="31"/>
    </row>
    <row r="60" spans="1:13">
      <c r="A60" s="384"/>
      <c r="B60" s="392" t="s">
        <v>640</v>
      </c>
      <c r="C60" s="392"/>
      <c r="D60" s="392"/>
      <c r="E60" s="392"/>
      <c r="F60" s="282"/>
      <c r="G60" s="33"/>
      <c r="H60" s="31"/>
    </row>
    <row r="61" spans="1:13">
      <c r="A61" s="384"/>
      <c r="B61" s="392" t="s">
        <v>640</v>
      </c>
      <c r="C61" s="392"/>
      <c r="D61" s="392"/>
      <c r="E61" s="392"/>
      <c r="F61" s="282"/>
      <c r="G61" s="33"/>
      <c r="H61" s="31"/>
    </row>
    <row r="62" spans="1:13">
      <c r="A62" s="384"/>
      <c r="B62" s="392" t="s">
        <v>640</v>
      </c>
      <c r="C62" s="392"/>
      <c r="D62" s="392"/>
      <c r="E62" s="392"/>
      <c r="F62" s="282"/>
      <c r="G62" s="33"/>
      <c r="H62" s="31"/>
    </row>
    <row r="63" spans="1:13">
      <c r="A63" s="384"/>
      <c r="B63" s="392"/>
      <c r="C63" s="392"/>
      <c r="D63" s="392"/>
      <c r="E63" s="392"/>
      <c r="F63" s="282"/>
      <c r="G63" s="33"/>
      <c r="H63" s="31"/>
    </row>
    <row r="64" spans="1:13">
      <c r="A64" s="384"/>
      <c r="B64" s="392"/>
      <c r="C64" s="392"/>
      <c r="D64" s="392"/>
      <c r="E64" s="392"/>
      <c r="F64" s="282"/>
      <c r="G64" s="33"/>
      <c r="H64" s="31"/>
    </row>
    <row r="65" spans="1:8">
      <c r="A65" s="384"/>
      <c r="B65" s="392"/>
      <c r="C65" s="392"/>
      <c r="D65" s="392"/>
      <c r="E65" s="392"/>
      <c r="F65" s="282"/>
      <c r="G65" s="33"/>
      <c r="H65" s="31"/>
    </row>
    <row r="66" spans="1:8">
      <c r="G66" s="86"/>
      <c r="H66" s="86"/>
    </row>
    <row r="67" spans="1:8">
      <c r="G67" s="86"/>
      <c r="H67" s="86"/>
    </row>
    <row r="68" spans="1:8">
      <c r="G68" s="86"/>
      <c r="H68" s="86"/>
    </row>
    <row r="69" spans="1:8">
      <c r="G69" s="86"/>
      <c r="H69" s="86"/>
    </row>
    <row r="70" spans="1:8">
      <c r="G70" s="86"/>
      <c r="H70" s="86"/>
    </row>
    <row r="71" spans="1:8">
      <c r="G71" s="86"/>
      <c r="H71" s="86"/>
    </row>
    <row r="72" spans="1:8">
      <c r="G72" s="86"/>
      <c r="H72" s="86"/>
    </row>
    <row r="73" spans="1:8">
      <c r="G73" s="86"/>
      <c r="H73" s="86"/>
    </row>
    <row r="74" spans="1:8">
      <c r="G74" s="86"/>
      <c r="H74" s="86"/>
    </row>
    <row r="75" spans="1:8">
      <c r="G75" s="86"/>
      <c r="H75" s="86"/>
    </row>
    <row r="76" spans="1:8">
      <c r="G76" s="86"/>
      <c r="H76" s="86"/>
    </row>
    <row r="77" spans="1:8">
      <c r="G77" s="86"/>
      <c r="H77" s="86"/>
    </row>
    <row r="78" spans="1:8">
      <c r="G78" s="86"/>
      <c r="H78" s="86"/>
    </row>
    <row r="79" spans="1:8">
      <c r="G79" s="86"/>
      <c r="H79" s="86"/>
    </row>
    <row r="80" spans="1:8">
      <c r="G80" s="86"/>
      <c r="H80" s="86"/>
    </row>
    <row r="81" spans="7:8">
      <c r="G81" s="86"/>
      <c r="H81" s="86"/>
    </row>
    <row r="82" spans="7:8">
      <c r="G82" s="86"/>
      <c r="H82" s="86"/>
    </row>
    <row r="83" spans="7:8">
      <c r="G83" s="86"/>
      <c r="H83" s="86"/>
    </row>
    <row r="84" spans="7:8">
      <c r="G84" s="86"/>
      <c r="H84" s="86"/>
    </row>
    <row r="85" spans="7:8">
      <c r="G85" s="86"/>
      <c r="H85" s="86"/>
    </row>
    <row r="86" spans="7:8">
      <c r="G86" s="86"/>
      <c r="H86" s="86"/>
    </row>
    <row r="87" spans="7:8">
      <c r="G87" s="86"/>
      <c r="H87" s="86"/>
    </row>
    <row r="88" spans="7:8">
      <c r="G88" s="86"/>
      <c r="H88" s="86"/>
    </row>
    <row r="89" spans="7:8">
      <c r="G89" s="86"/>
      <c r="H89" s="86"/>
    </row>
    <row r="90" spans="7:8">
      <c r="G90" s="86"/>
      <c r="H90" s="86"/>
    </row>
    <row r="91" spans="7:8">
      <c r="G91" s="86"/>
      <c r="H91" s="86"/>
    </row>
    <row r="92" spans="7:8">
      <c r="G92" s="86"/>
      <c r="H92" s="86"/>
    </row>
    <row r="93" spans="7:8">
      <c r="G93" s="86"/>
      <c r="H93" s="86"/>
    </row>
    <row r="94" spans="7:8">
      <c r="G94" s="86"/>
      <c r="H94" s="86"/>
    </row>
    <row r="95" spans="7:8">
      <c r="G95" s="86"/>
      <c r="H95" s="86"/>
    </row>
    <row r="96" spans="7:8">
      <c r="G96" s="86"/>
      <c r="H96" s="86"/>
    </row>
    <row r="97" spans="7:8">
      <c r="G97" s="86"/>
      <c r="H97" s="86"/>
    </row>
    <row r="98" spans="7:8">
      <c r="G98" s="86"/>
      <c r="H98" s="86"/>
    </row>
    <row r="99" spans="7:8">
      <c r="G99" s="86"/>
      <c r="H99" s="86"/>
    </row>
    <row r="100" spans="7:8">
      <c r="G100" s="86"/>
      <c r="H100" s="86"/>
    </row>
    <row r="101" spans="7:8">
      <c r="G101" s="86"/>
      <c r="H101" s="86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="80" zoomScaleNormal="100" zoomScaleSheetLayoutView="80" workbookViewId="0">
      <selection activeCell="M31" sqref="M31"/>
    </sheetView>
  </sheetViews>
  <sheetFormatPr defaultColWidth="9.28515625" defaultRowHeight="15.75"/>
  <cols>
    <col min="1" max="1" width="50.7109375" style="272" customWidth="1"/>
    <col min="2" max="2" width="10.7109375" style="273" customWidth="1"/>
    <col min="3" max="3" width="10.7109375" style="77" customWidth="1"/>
    <col min="4" max="4" width="12.7109375" style="77" customWidth="1"/>
    <col min="5" max="8" width="11.7109375" style="77" customWidth="1"/>
    <col min="9" max="10" width="10.7109375" style="77" customWidth="1"/>
    <col min="11" max="11" width="11.140625" style="77" customWidth="1"/>
    <col min="12" max="12" width="14.7109375" style="77" customWidth="1"/>
    <col min="13" max="13" width="16.85546875" style="77" customWidth="1"/>
    <col min="14" max="14" width="11" style="77" customWidth="1"/>
    <col min="15" max="16384" width="9.28515625" style="77"/>
  </cols>
  <sheetData>
    <row r="1" spans="1:14">
      <c r="A1" s="18" t="s">
        <v>512</v>
      </c>
      <c r="B1" s="18"/>
      <c r="C1" s="18"/>
      <c r="D1" s="34"/>
      <c r="E1" s="18"/>
      <c r="F1" s="18"/>
      <c r="G1" s="24"/>
      <c r="H1" s="24"/>
      <c r="I1" s="13"/>
    </row>
    <row r="2" spans="1:14">
      <c r="A2" s="43" t="str">
        <f>CONCATENATE("(",LOWER(reportConsolidation),")")</f>
        <v>(на консолидирана основа)</v>
      </c>
      <c r="B2" s="18"/>
      <c r="C2" s="18"/>
      <c r="D2" s="34"/>
      <c r="E2" s="18"/>
      <c r="F2" s="18"/>
      <c r="G2" s="44"/>
      <c r="H2" s="44"/>
      <c r="I2" s="72"/>
    </row>
    <row r="3" spans="1:14">
      <c r="A3" s="15"/>
      <c r="B3" s="18"/>
      <c r="C3" s="18"/>
      <c r="D3" s="18"/>
      <c r="E3" s="18"/>
      <c r="F3" s="34"/>
      <c r="G3" s="24"/>
      <c r="H3" s="24"/>
      <c r="I3" s="13"/>
    </row>
    <row r="4" spans="1:14">
      <c r="A4" s="45" t="str">
        <f>CONCATENATE("на ",UPPER(pdeName))</f>
        <v>на УЕБ МЕДИЯ ГРУП АД</v>
      </c>
      <c r="B4" s="18"/>
      <c r="C4" s="18"/>
      <c r="D4" s="18"/>
      <c r="E4" s="18"/>
      <c r="F4" s="34"/>
      <c r="G4" s="238"/>
      <c r="H4" s="238"/>
      <c r="I4" s="13"/>
      <c r="K4" s="36"/>
      <c r="L4" s="37"/>
    </row>
    <row r="5" spans="1:14">
      <c r="A5" s="45" t="str">
        <f>CONCATENATE("ЕИК по БУЛСТАТ: ", pdeBulstat)</f>
        <v>ЕИК по БУЛСТАТ: 131387286</v>
      </c>
      <c r="B5" s="239"/>
      <c r="C5" s="240"/>
      <c r="D5" s="240"/>
      <c r="E5" s="240"/>
      <c r="F5" s="240"/>
      <c r="G5" s="240"/>
      <c r="H5" s="240"/>
      <c r="I5" s="32"/>
      <c r="K5" s="48"/>
      <c r="L5" s="49"/>
    </row>
    <row r="6" spans="1:14">
      <c r="A6" s="45" t="str">
        <f>CONCATENATE("към ",TEXT(endDate,"dd.mm.yyyy")," г.")</f>
        <v>към 30.09.2024 г.</v>
      </c>
      <c r="B6" s="24"/>
      <c r="C6" s="15"/>
      <c r="D6" s="15"/>
      <c r="E6" s="15"/>
      <c r="F6" s="24"/>
      <c r="G6" s="238"/>
      <c r="H6" s="238"/>
      <c r="I6" s="74"/>
      <c r="K6" s="48"/>
      <c r="L6" s="51"/>
    </row>
    <row r="7" spans="1:14" ht="16.5" thickBot="1">
      <c r="A7" s="73"/>
      <c r="B7" s="13"/>
      <c r="C7" s="73"/>
      <c r="D7" s="73"/>
      <c r="E7" s="73"/>
      <c r="F7" s="75"/>
      <c r="G7" s="75"/>
      <c r="H7" s="75"/>
      <c r="M7" s="29" t="s">
        <v>546</v>
      </c>
    </row>
    <row r="8" spans="1:14" s="244" customFormat="1" ht="31.5">
      <c r="A8" s="402" t="s">
        <v>453</v>
      </c>
      <c r="B8" s="405" t="s">
        <v>454</v>
      </c>
      <c r="C8" s="398" t="s">
        <v>455</v>
      </c>
      <c r="D8" s="241" t="s">
        <v>451</v>
      </c>
      <c r="E8" s="241"/>
      <c r="F8" s="241"/>
      <c r="G8" s="241"/>
      <c r="H8" s="241"/>
      <c r="I8" s="241" t="s">
        <v>452</v>
      </c>
      <c r="J8" s="241"/>
      <c r="K8" s="398" t="s">
        <v>460</v>
      </c>
      <c r="L8" s="398" t="s">
        <v>461</v>
      </c>
      <c r="M8" s="242"/>
      <c r="N8" s="243"/>
    </row>
    <row r="9" spans="1:14" s="244" customFormat="1" ht="31.5">
      <c r="A9" s="403"/>
      <c r="B9" s="406"/>
      <c r="C9" s="399"/>
      <c r="D9" s="401" t="s">
        <v>523</v>
      </c>
      <c r="E9" s="401" t="s">
        <v>456</v>
      </c>
      <c r="F9" s="246" t="s">
        <v>457</v>
      </c>
      <c r="G9" s="246"/>
      <c r="H9" s="246"/>
      <c r="I9" s="408" t="s">
        <v>458</v>
      </c>
      <c r="J9" s="408" t="s">
        <v>459</v>
      </c>
      <c r="K9" s="399"/>
      <c r="L9" s="399"/>
      <c r="M9" s="247" t="s">
        <v>522</v>
      </c>
      <c r="N9" s="243"/>
    </row>
    <row r="10" spans="1:14" s="244" customFormat="1" ht="31.5">
      <c r="A10" s="404"/>
      <c r="B10" s="407"/>
      <c r="C10" s="400"/>
      <c r="D10" s="401"/>
      <c r="E10" s="401"/>
      <c r="F10" s="245" t="s">
        <v>462</v>
      </c>
      <c r="G10" s="245" t="s">
        <v>463</v>
      </c>
      <c r="H10" s="245" t="s">
        <v>464</v>
      </c>
      <c r="I10" s="400"/>
      <c r="J10" s="400"/>
      <c r="K10" s="400"/>
      <c r="L10" s="400"/>
      <c r="M10" s="248"/>
      <c r="N10" s="243"/>
    </row>
    <row r="11" spans="1:14" s="244" customFormat="1" ht="16.5" thickBot="1">
      <c r="A11" s="249" t="s">
        <v>17</v>
      </c>
      <c r="B11" s="250"/>
      <c r="C11" s="251">
        <v>1</v>
      </c>
      <c r="D11" s="251">
        <v>2</v>
      </c>
      <c r="E11" s="251">
        <v>3</v>
      </c>
      <c r="F11" s="251">
        <v>4</v>
      </c>
      <c r="G11" s="251">
        <v>5</v>
      </c>
      <c r="H11" s="251">
        <v>6</v>
      </c>
      <c r="I11" s="251">
        <v>7</v>
      </c>
      <c r="J11" s="251">
        <v>8</v>
      </c>
      <c r="K11" s="251">
        <v>9</v>
      </c>
      <c r="L11" s="251">
        <v>10</v>
      </c>
      <c r="M11" s="252">
        <v>11</v>
      </c>
    </row>
    <row r="12" spans="1:14" s="244" customFormat="1">
      <c r="A12" s="253" t="s">
        <v>465</v>
      </c>
      <c r="B12" s="254"/>
      <c r="C12" s="209" t="s">
        <v>48</v>
      </c>
      <c r="D12" s="209" t="s">
        <v>48</v>
      </c>
      <c r="E12" s="209" t="s">
        <v>59</v>
      </c>
      <c r="F12" s="209" t="s">
        <v>66</v>
      </c>
      <c r="G12" s="209" t="s">
        <v>70</v>
      </c>
      <c r="H12" s="209" t="s">
        <v>74</v>
      </c>
      <c r="I12" s="209" t="s">
        <v>87</v>
      </c>
      <c r="J12" s="209" t="s">
        <v>90</v>
      </c>
      <c r="K12" s="255" t="s">
        <v>466</v>
      </c>
      <c r="L12" s="254" t="s">
        <v>112</v>
      </c>
      <c r="M12" s="256" t="s">
        <v>120</v>
      </c>
    </row>
    <row r="13" spans="1:14">
      <c r="A13" s="257" t="s">
        <v>467</v>
      </c>
      <c r="B13" s="258" t="s">
        <v>468</v>
      </c>
      <c r="C13" s="291">
        <f>'1-Баланс'!H18</f>
        <v>7840</v>
      </c>
      <c r="D13" s="291">
        <f>'1-Баланс'!H20</f>
        <v>4053</v>
      </c>
      <c r="E13" s="291">
        <f>'1-Баланс'!H21</f>
        <v>0</v>
      </c>
      <c r="F13" s="291">
        <f>'1-Баланс'!H23</f>
        <v>18</v>
      </c>
      <c r="G13" s="291">
        <f>'1-Баланс'!H24</f>
        <v>0</v>
      </c>
      <c r="H13" s="292"/>
      <c r="I13" s="291">
        <f>'1-Баланс'!H29+'1-Баланс'!H32</f>
        <v>0</v>
      </c>
      <c r="J13" s="291">
        <f>'1-Баланс'!H30+'1-Баланс'!H33</f>
        <v>-8252</v>
      </c>
      <c r="K13" s="292"/>
      <c r="L13" s="291">
        <f>SUM(C13:K13)</f>
        <v>3659</v>
      </c>
      <c r="M13" s="293">
        <f>'1-Баланс'!H40</f>
        <v>-35</v>
      </c>
      <c r="N13" s="76"/>
    </row>
    <row r="14" spans="1:14">
      <c r="A14" s="257" t="s">
        <v>469</v>
      </c>
      <c r="B14" s="260" t="s">
        <v>470</v>
      </c>
      <c r="C14" s="78">
        <f>C15+C16</f>
        <v>0</v>
      </c>
      <c r="D14" s="78">
        <f t="shared" ref="D14:M14" si="0">D15+D16</f>
        <v>0</v>
      </c>
      <c r="E14" s="78">
        <f t="shared" si="0"/>
        <v>0</v>
      </c>
      <c r="F14" s="78">
        <f t="shared" si="0"/>
        <v>0</v>
      </c>
      <c r="G14" s="78">
        <f t="shared" si="0"/>
        <v>0</v>
      </c>
      <c r="H14" s="78">
        <f t="shared" si="0"/>
        <v>0</v>
      </c>
      <c r="I14" s="78">
        <f t="shared" si="0"/>
        <v>0</v>
      </c>
      <c r="J14" s="78">
        <f t="shared" si="0"/>
        <v>0</v>
      </c>
      <c r="K14" s="78">
        <f t="shared" si="0"/>
        <v>0</v>
      </c>
      <c r="L14" s="78">
        <f t="shared" ref="L14:L34" si="1">SUM(C14:K14)</f>
        <v>0</v>
      </c>
      <c r="M14" s="210">
        <f t="shared" si="0"/>
        <v>0</v>
      </c>
    </row>
    <row r="15" spans="1:14">
      <c r="A15" s="259" t="s">
        <v>471</v>
      </c>
      <c r="B15" s="260" t="s">
        <v>472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91">
        <f t="shared" si="1"/>
        <v>0</v>
      </c>
      <c r="M15" s="212"/>
    </row>
    <row r="16" spans="1:14">
      <c r="A16" s="259" t="s">
        <v>473</v>
      </c>
      <c r="B16" s="260" t="s">
        <v>474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91">
        <f t="shared" si="1"/>
        <v>0</v>
      </c>
      <c r="M16" s="212"/>
    </row>
    <row r="17" spans="1:14" ht="31.5">
      <c r="A17" s="257" t="s">
        <v>475</v>
      </c>
      <c r="B17" s="258" t="s">
        <v>476</v>
      </c>
      <c r="C17" s="291">
        <f>C13+C14</f>
        <v>7840</v>
      </c>
      <c r="D17" s="291">
        <f t="shared" ref="D17:M17" si="2">D13+D14</f>
        <v>4053</v>
      </c>
      <c r="E17" s="291">
        <f t="shared" si="2"/>
        <v>0</v>
      </c>
      <c r="F17" s="291">
        <f t="shared" si="2"/>
        <v>18</v>
      </c>
      <c r="G17" s="291">
        <f t="shared" si="2"/>
        <v>0</v>
      </c>
      <c r="H17" s="291">
        <f t="shared" si="2"/>
        <v>0</v>
      </c>
      <c r="I17" s="291">
        <f t="shared" si="2"/>
        <v>0</v>
      </c>
      <c r="J17" s="291">
        <f t="shared" si="2"/>
        <v>-8252</v>
      </c>
      <c r="K17" s="291">
        <f t="shared" si="2"/>
        <v>0</v>
      </c>
      <c r="L17" s="291">
        <f t="shared" si="1"/>
        <v>3659</v>
      </c>
      <c r="M17" s="293">
        <f t="shared" si="2"/>
        <v>-35</v>
      </c>
    </row>
    <row r="18" spans="1:14">
      <c r="A18" s="257" t="s">
        <v>477</v>
      </c>
      <c r="B18" s="258" t="s">
        <v>478</v>
      </c>
      <c r="C18" s="351"/>
      <c r="D18" s="351"/>
      <c r="E18" s="351"/>
      <c r="F18" s="351"/>
      <c r="G18" s="351"/>
      <c r="H18" s="351"/>
      <c r="I18" s="291">
        <f>+'1-Баланс'!G32</f>
        <v>0</v>
      </c>
      <c r="J18" s="291">
        <f>+'1-Баланс'!G33</f>
        <v>-929</v>
      </c>
      <c r="K18" s="292"/>
      <c r="L18" s="291">
        <f t="shared" si="1"/>
        <v>-929</v>
      </c>
      <c r="M18" s="339"/>
    </row>
    <row r="19" spans="1:14">
      <c r="A19" s="259" t="s">
        <v>479</v>
      </c>
      <c r="B19" s="260" t="s">
        <v>480</v>
      </c>
      <c r="C19" s="78">
        <f>C20+C21</f>
        <v>0</v>
      </c>
      <c r="D19" s="78">
        <f>D20+D21</f>
        <v>0</v>
      </c>
      <c r="E19" s="78">
        <f>E20+E21</f>
        <v>0</v>
      </c>
      <c r="F19" s="78">
        <f t="shared" ref="F19:K19" si="3">F20+F21</f>
        <v>0</v>
      </c>
      <c r="G19" s="78">
        <f t="shared" si="3"/>
        <v>0</v>
      </c>
      <c r="H19" s="78">
        <f t="shared" si="3"/>
        <v>0</v>
      </c>
      <c r="I19" s="78">
        <f t="shared" si="3"/>
        <v>0</v>
      </c>
      <c r="J19" s="78">
        <f>J20+J21</f>
        <v>0</v>
      </c>
      <c r="K19" s="78">
        <f t="shared" si="3"/>
        <v>0</v>
      </c>
      <c r="L19" s="291">
        <f t="shared" si="1"/>
        <v>0</v>
      </c>
      <c r="M19" s="210">
        <f>M20+M21</f>
        <v>0</v>
      </c>
    </row>
    <row r="20" spans="1:14">
      <c r="A20" s="261" t="s">
        <v>481</v>
      </c>
      <c r="B20" s="262" t="s">
        <v>482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91">
        <f>SUM(C20:K20)</f>
        <v>0</v>
      </c>
      <c r="M20" s="212"/>
    </row>
    <row r="21" spans="1:14">
      <c r="A21" s="261" t="s">
        <v>483</v>
      </c>
      <c r="B21" s="262" t="s">
        <v>484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91">
        <f t="shared" si="1"/>
        <v>0</v>
      </c>
      <c r="M21" s="212"/>
    </row>
    <row r="22" spans="1:14">
      <c r="A22" s="259" t="s">
        <v>485</v>
      </c>
      <c r="B22" s="260" t="s">
        <v>486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91">
        <f t="shared" si="1"/>
        <v>0</v>
      </c>
      <c r="M22" s="212"/>
    </row>
    <row r="23" spans="1:14" ht="31.5">
      <c r="A23" s="259" t="s">
        <v>487</v>
      </c>
      <c r="B23" s="260" t="s">
        <v>488</v>
      </c>
      <c r="C23" s="78">
        <f>C24-C25</f>
        <v>0</v>
      </c>
      <c r="D23" s="78">
        <f t="shared" ref="D23:M23" si="4">D24-D25</f>
        <v>0</v>
      </c>
      <c r="E23" s="78">
        <f t="shared" si="4"/>
        <v>0</v>
      </c>
      <c r="F23" s="78">
        <f t="shared" si="4"/>
        <v>0</v>
      </c>
      <c r="G23" s="78">
        <f t="shared" si="4"/>
        <v>0</v>
      </c>
      <c r="H23" s="78">
        <f t="shared" si="4"/>
        <v>0</v>
      </c>
      <c r="I23" s="78">
        <f t="shared" si="4"/>
        <v>0</v>
      </c>
      <c r="J23" s="78">
        <f t="shared" si="4"/>
        <v>0</v>
      </c>
      <c r="K23" s="78">
        <f t="shared" si="4"/>
        <v>0</v>
      </c>
      <c r="L23" s="291">
        <f t="shared" si="1"/>
        <v>0</v>
      </c>
      <c r="M23" s="210">
        <f t="shared" si="4"/>
        <v>0</v>
      </c>
    </row>
    <row r="24" spans="1:14">
      <c r="A24" s="259" t="s">
        <v>489</v>
      </c>
      <c r="B24" s="260" t="s">
        <v>490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91">
        <f t="shared" si="1"/>
        <v>0</v>
      </c>
      <c r="M24" s="212"/>
    </row>
    <row r="25" spans="1:14">
      <c r="A25" s="259" t="s">
        <v>491</v>
      </c>
      <c r="B25" s="260" t="s">
        <v>492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91">
        <f t="shared" si="1"/>
        <v>0</v>
      </c>
      <c r="M25" s="212"/>
    </row>
    <row r="26" spans="1:14" ht="31.5">
      <c r="A26" s="259" t="s">
        <v>493</v>
      </c>
      <c r="B26" s="260" t="s">
        <v>494</v>
      </c>
      <c r="C26" s="78">
        <f>C27-C28</f>
        <v>0</v>
      </c>
      <c r="D26" s="78">
        <f t="shared" ref="D26:M26" si="5">D27-D28</f>
        <v>0</v>
      </c>
      <c r="E26" s="78">
        <f t="shared" si="5"/>
        <v>0</v>
      </c>
      <c r="F26" s="78">
        <f t="shared" si="5"/>
        <v>0</v>
      </c>
      <c r="G26" s="78">
        <f t="shared" si="5"/>
        <v>0</v>
      </c>
      <c r="H26" s="78">
        <f t="shared" si="5"/>
        <v>0</v>
      </c>
      <c r="I26" s="78">
        <f t="shared" si="5"/>
        <v>0</v>
      </c>
      <c r="J26" s="78">
        <f t="shared" si="5"/>
        <v>0</v>
      </c>
      <c r="K26" s="78">
        <f t="shared" si="5"/>
        <v>0</v>
      </c>
      <c r="L26" s="291">
        <f t="shared" si="1"/>
        <v>0</v>
      </c>
      <c r="M26" s="210">
        <f t="shared" si="5"/>
        <v>0</v>
      </c>
    </row>
    <row r="27" spans="1:14">
      <c r="A27" s="259" t="s">
        <v>489</v>
      </c>
      <c r="B27" s="260" t="s">
        <v>495</v>
      </c>
      <c r="C27" s="211"/>
      <c r="D27" s="211"/>
      <c r="E27" s="211"/>
      <c r="F27" s="211"/>
      <c r="G27" s="211"/>
      <c r="H27" s="211"/>
      <c r="I27" s="211"/>
      <c r="J27" s="211"/>
      <c r="K27" s="211"/>
      <c r="L27" s="291">
        <f t="shared" si="1"/>
        <v>0</v>
      </c>
      <c r="M27" s="212"/>
    </row>
    <row r="28" spans="1:14">
      <c r="A28" s="259" t="s">
        <v>491</v>
      </c>
      <c r="B28" s="260" t="s">
        <v>496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91">
        <f t="shared" si="1"/>
        <v>0</v>
      </c>
      <c r="M28" s="212"/>
    </row>
    <row r="29" spans="1:14">
      <c r="A29" s="259" t="s">
        <v>497</v>
      </c>
      <c r="B29" s="260" t="s">
        <v>498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91">
        <f t="shared" si="1"/>
        <v>0</v>
      </c>
      <c r="M29" s="212"/>
    </row>
    <row r="30" spans="1:14">
      <c r="A30" s="259" t="s">
        <v>499</v>
      </c>
      <c r="B30" s="260" t="s">
        <v>500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91">
        <f t="shared" si="1"/>
        <v>0</v>
      </c>
      <c r="M30" s="212">
        <v>-1</v>
      </c>
    </row>
    <row r="31" spans="1:14">
      <c r="A31" s="257" t="s">
        <v>501</v>
      </c>
      <c r="B31" s="258" t="s">
        <v>502</v>
      </c>
      <c r="C31" s="291">
        <f>C19+C22+C23+C26+C30+C29+C17+C18</f>
        <v>7840</v>
      </c>
      <c r="D31" s="291">
        <f t="shared" ref="D31:M31" si="6">D19+D22+D23+D26+D30+D29+D17+D18</f>
        <v>4053</v>
      </c>
      <c r="E31" s="291">
        <f t="shared" si="6"/>
        <v>0</v>
      </c>
      <c r="F31" s="291">
        <f t="shared" si="6"/>
        <v>18</v>
      </c>
      <c r="G31" s="291">
        <f t="shared" si="6"/>
        <v>0</v>
      </c>
      <c r="H31" s="291">
        <f t="shared" si="6"/>
        <v>0</v>
      </c>
      <c r="I31" s="291">
        <f t="shared" si="6"/>
        <v>0</v>
      </c>
      <c r="J31" s="291">
        <f t="shared" si="6"/>
        <v>-9181</v>
      </c>
      <c r="K31" s="291">
        <f t="shared" si="6"/>
        <v>0</v>
      </c>
      <c r="L31" s="291">
        <f t="shared" si="1"/>
        <v>2730</v>
      </c>
      <c r="M31" s="293">
        <f t="shared" si="6"/>
        <v>-36</v>
      </c>
      <c r="N31" s="76"/>
    </row>
    <row r="32" spans="1:14" ht="31.5">
      <c r="A32" s="259" t="s">
        <v>503</v>
      </c>
      <c r="B32" s="260" t="s">
        <v>504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91">
        <f t="shared" si="1"/>
        <v>0</v>
      </c>
      <c r="M32" s="212"/>
    </row>
    <row r="33" spans="1:13" ht="32.25" thickBot="1">
      <c r="A33" s="263" t="s">
        <v>505</v>
      </c>
      <c r="B33" s="264" t="s">
        <v>506</v>
      </c>
      <c r="C33" s="213"/>
      <c r="D33" s="213"/>
      <c r="E33" s="213"/>
      <c r="F33" s="213"/>
      <c r="G33" s="213"/>
      <c r="H33" s="213"/>
      <c r="I33" s="213"/>
      <c r="J33" s="213"/>
      <c r="K33" s="213"/>
      <c r="L33" s="350">
        <f t="shared" si="1"/>
        <v>0</v>
      </c>
      <c r="M33" s="214"/>
    </row>
    <row r="34" spans="1:13" ht="32.25" thickBot="1">
      <c r="A34" s="265" t="s">
        <v>507</v>
      </c>
      <c r="B34" s="266" t="s">
        <v>508</v>
      </c>
      <c r="C34" s="294">
        <f t="shared" ref="C34:K34" si="7">C31+C32+C33</f>
        <v>7840</v>
      </c>
      <c r="D34" s="294">
        <f t="shared" si="7"/>
        <v>4053</v>
      </c>
      <c r="E34" s="294">
        <f t="shared" si="7"/>
        <v>0</v>
      </c>
      <c r="F34" s="294">
        <f t="shared" si="7"/>
        <v>18</v>
      </c>
      <c r="G34" s="294">
        <f t="shared" si="7"/>
        <v>0</v>
      </c>
      <c r="H34" s="294">
        <f t="shared" si="7"/>
        <v>0</v>
      </c>
      <c r="I34" s="294">
        <f t="shared" si="7"/>
        <v>0</v>
      </c>
      <c r="J34" s="294">
        <f t="shared" si="7"/>
        <v>-9181</v>
      </c>
      <c r="K34" s="294">
        <f t="shared" si="7"/>
        <v>0</v>
      </c>
      <c r="L34" s="294">
        <f t="shared" si="1"/>
        <v>2730</v>
      </c>
      <c r="M34" s="295">
        <f>M31+M32+M33</f>
        <v>-36</v>
      </c>
    </row>
    <row r="35" spans="1:13">
      <c r="A35" s="267"/>
      <c r="B35" s="268"/>
      <c r="C35" s="269"/>
      <c r="D35" s="269"/>
      <c r="E35" s="269"/>
      <c r="F35" s="269"/>
      <c r="G35" s="269"/>
      <c r="H35" s="269"/>
      <c r="I35" s="269"/>
      <c r="J35" s="269"/>
      <c r="K35" s="269"/>
    </row>
    <row r="36" spans="1:13">
      <c r="A36" s="270" t="s">
        <v>509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69"/>
    </row>
    <row r="37" spans="1:13">
      <c r="A37" s="267"/>
      <c r="B37" s="268"/>
      <c r="C37" s="269"/>
      <c r="D37" s="269"/>
      <c r="E37" s="269"/>
      <c r="F37" s="269"/>
      <c r="G37" s="269"/>
      <c r="H37" s="269"/>
      <c r="I37" s="269"/>
      <c r="J37" s="269"/>
      <c r="K37" s="269"/>
    </row>
    <row r="38" spans="1:13">
      <c r="A38" s="382" t="s">
        <v>638</v>
      </c>
      <c r="B38" s="393">
        <f>pdeReportingDate</f>
        <v>45624</v>
      </c>
      <c r="C38" s="393"/>
      <c r="D38" s="393"/>
      <c r="E38" s="393"/>
      <c r="F38" s="393"/>
      <c r="G38" s="393"/>
      <c r="H38" s="393"/>
    </row>
    <row r="39" spans="1:13">
      <c r="A39" s="382"/>
      <c r="B39" s="37"/>
      <c r="C39" s="37"/>
      <c r="D39" s="37"/>
      <c r="E39" s="37"/>
      <c r="F39" s="37"/>
      <c r="G39" s="37"/>
      <c r="H39" s="37"/>
    </row>
    <row r="40" spans="1:13">
      <c r="A40" s="383" t="s">
        <v>8</v>
      </c>
      <c r="B40" s="394" t="str">
        <f>authorName</f>
        <v>Мария Николова</v>
      </c>
      <c r="C40" s="394"/>
      <c r="D40" s="394"/>
      <c r="E40" s="394"/>
      <c r="F40" s="394"/>
      <c r="G40" s="394"/>
      <c r="H40" s="394"/>
    </row>
    <row r="41" spans="1:13">
      <c r="A41" s="383"/>
      <c r="B41" s="49"/>
      <c r="C41" s="49"/>
      <c r="D41" s="49"/>
      <c r="E41" s="49"/>
      <c r="F41" s="49"/>
      <c r="G41" s="49"/>
      <c r="H41" s="49"/>
    </row>
    <row r="42" spans="1:13">
      <c r="A42" s="383" t="s">
        <v>586</v>
      </c>
      <c r="B42" s="395"/>
      <c r="C42" s="395"/>
      <c r="D42" s="395"/>
      <c r="E42" s="395"/>
      <c r="F42" s="395"/>
      <c r="G42" s="395"/>
      <c r="H42" s="395"/>
    </row>
    <row r="43" spans="1:13">
      <c r="A43" s="384"/>
      <c r="B43" s="392" t="s">
        <v>640</v>
      </c>
      <c r="C43" s="392"/>
      <c r="D43" s="392"/>
      <c r="E43" s="392"/>
      <c r="F43" s="282"/>
      <c r="G43" s="33"/>
      <c r="H43" s="31"/>
    </row>
    <row r="44" spans="1:13">
      <c r="A44" s="384"/>
      <c r="B44" s="392" t="s">
        <v>640</v>
      </c>
      <c r="C44" s="392"/>
      <c r="D44" s="392"/>
      <c r="E44" s="392"/>
      <c r="F44" s="282"/>
      <c r="G44" s="33"/>
      <c r="H44" s="31"/>
    </row>
    <row r="45" spans="1:13">
      <c r="A45" s="384"/>
      <c r="B45" s="392" t="s">
        <v>640</v>
      </c>
      <c r="C45" s="392"/>
      <c r="D45" s="392"/>
      <c r="E45" s="392"/>
      <c r="F45" s="282"/>
      <c r="G45" s="33"/>
      <c r="H45" s="31"/>
    </row>
    <row r="46" spans="1:13">
      <c r="A46" s="384"/>
      <c r="B46" s="392" t="s">
        <v>640</v>
      </c>
      <c r="C46" s="392"/>
      <c r="D46" s="392"/>
      <c r="E46" s="392"/>
      <c r="F46" s="282"/>
      <c r="G46" s="33"/>
      <c r="H46" s="31"/>
    </row>
    <row r="47" spans="1:13">
      <c r="A47" s="384"/>
      <c r="B47" s="392"/>
      <c r="C47" s="392"/>
      <c r="D47" s="392"/>
      <c r="E47" s="392"/>
      <c r="F47" s="282"/>
      <c r="G47" s="33"/>
      <c r="H47" s="31"/>
    </row>
    <row r="48" spans="1:13">
      <c r="A48" s="384"/>
      <c r="B48" s="392"/>
      <c r="C48" s="392"/>
      <c r="D48" s="392"/>
      <c r="E48" s="392"/>
      <c r="F48" s="282"/>
      <c r="G48" s="33"/>
      <c r="H48" s="31"/>
    </row>
    <row r="49" spans="1:8">
      <c r="A49" s="384"/>
      <c r="B49" s="392"/>
      <c r="C49" s="392"/>
      <c r="D49" s="392"/>
      <c r="E49" s="392"/>
      <c r="F49" s="282"/>
      <c r="G49" s="33"/>
      <c r="H49" s="31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7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8" t="s">
        <v>597</v>
      </c>
      <c r="B1" s="359"/>
      <c r="C1" s="359"/>
      <c r="D1" s="359"/>
      <c r="E1" s="359"/>
      <c r="F1" s="359"/>
      <c r="G1" s="359"/>
      <c r="H1" s="359"/>
      <c r="I1" s="359"/>
      <c r="J1" s="360"/>
    </row>
    <row r="2" spans="1:10" ht="15.75">
      <c r="A2" s="359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359"/>
      <c r="C2" s="359"/>
      <c r="D2" s="359"/>
      <c r="E2" s="359"/>
      <c r="F2" s="359"/>
      <c r="G2" s="359"/>
      <c r="H2" s="359"/>
      <c r="I2" s="359"/>
      <c r="J2" s="360"/>
    </row>
    <row r="3" spans="1:10" ht="15.75">
      <c r="A3" s="359" t="str">
        <f>CONCATENATE("за периода от ",TEXT(startDate,"dd.mm.yyyy г.")," до ",TEXT(endDate,"dd.mm.yyyy г."))</f>
        <v>за периода от 01.01.2024 г. до 30.09.2024 г.</v>
      </c>
      <c r="B3" s="361"/>
      <c r="C3" s="361"/>
      <c r="D3" s="361"/>
      <c r="E3" s="361"/>
      <c r="F3" s="361"/>
      <c r="G3" s="361"/>
      <c r="H3" s="361"/>
      <c r="I3" s="361"/>
      <c r="J3" s="362"/>
    </row>
    <row r="5" spans="1:10" ht="25.5" customHeight="1">
      <c r="A5" s="365" t="s">
        <v>598</v>
      </c>
      <c r="B5" s="366" t="s">
        <v>600</v>
      </c>
      <c r="C5" s="367" t="s">
        <v>602</v>
      </c>
      <c r="D5" s="368" t="s">
        <v>604</v>
      </c>
      <c r="E5" s="367" t="s">
        <v>603</v>
      </c>
      <c r="F5" s="366" t="s">
        <v>601</v>
      </c>
      <c r="G5" s="365" t="s">
        <v>599</v>
      </c>
    </row>
    <row r="6" spans="1:10" ht="18.75" customHeight="1">
      <c r="A6" s="371" t="s">
        <v>645</v>
      </c>
      <c r="B6" s="363" t="s">
        <v>609</v>
      </c>
      <c r="C6" s="369">
        <f>'1-Баланс'!C95</f>
        <v>10943</v>
      </c>
      <c r="D6" s="370">
        <f t="shared" ref="D6:D15" si="0">C6-E6</f>
        <v>0</v>
      </c>
      <c r="E6" s="369">
        <f>'1-Баланс'!G95</f>
        <v>10943</v>
      </c>
      <c r="F6" s="364" t="s">
        <v>610</v>
      </c>
      <c r="G6" s="371" t="s">
        <v>645</v>
      </c>
    </row>
    <row r="7" spans="1:10" ht="18.75" customHeight="1">
      <c r="A7" s="371" t="s">
        <v>645</v>
      </c>
      <c r="B7" s="363" t="s">
        <v>608</v>
      </c>
      <c r="C7" s="369">
        <f>'1-Баланс'!G37</f>
        <v>2730</v>
      </c>
      <c r="D7" s="370">
        <f t="shared" si="0"/>
        <v>-5110</v>
      </c>
      <c r="E7" s="369">
        <f>'1-Баланс'!G18</f>
        <v>7840</v>
      </c>
      <c r="F7" s="364" t="s">
        <v>455</v>
      </c>
      <c r="G7" s="371" t="s">
        <v>645</v>
      </c>
    </row>
    <row r="8" spans="1:10" ht="18.75" customHeight="1">
      <c r="A8" s="371" t="s">
        <v>645</v>
      </c>
      <c r="B8" s="363" t="s">
        <v>606</v>
      </c>
      <c r="C8" s="369">
        <f>ABS('1-Баланс'!G32)-ABS('1-Баланс'!G33)</f>
        <v>-929</v>
      </c>
      <c r="D8" s="370">
        <f t="shared" si="0"/>
        <v>0</v>
      </c>
      <c r="E8" s="369">
        <f>ABS('2-Отчет за доходите'!C44)-ABS('2-Отчет за доходите'!G44)</f>
        <v>-929</v>
      </c>
      <c r="F8" s="364" t="s">
        <v>607</v>
      </c>
      <c r="G8" s="372" t="s">
        <v>647</v>
      </c>
    </row>
    <row r="9" spans="1:10" ht="18.75" customHeight="1">
      <c r="A9" s="371" t="s">
        <v>645</v>
      </c>
      <c r="B9" s="363" t="s">
        <v>612</v>
      </c>
      <c r="C9" s="369">
        <f>'1-Баланс'!D92</f>
        <v>567</v>
      </c>
      <c r="D9" s="370">
        <f t="shared" si="0"/>
        <v>0</v>
      </c>
      <c r="E9" s="369">
        <f>'3-Отчет за паричния поток'!C45</f>
        <v>567</v>
      </c>
      <c r="F9" s="364" t="s">
        <v>611</v>
      </c>
      <c r="G9" s="372" t="s">
        <v>646</v>
      </c>
    </row>
    <row r="10" spans="1:10" ht="18.75" customHeight="1">
      <c r="A10" s="371" t="s">
        <v>645</v>
      </c>
      <c r="B10" s="363" t="s">
        <v>613</v>
      </c>
      <c r="C10" s="369">
        <f>'1-Баланс'!C92</f>
        <v>610</v>
      </c>
      <c r="D10" s="370">
        <f t="shared" si="0"/>
        <v>0</v>
      </c>
      <c r="E10" s="369">
        <f>'3-Отчет за паричния поток'!C46</f>
        <v>610</v>
      </c>
      <c r="F10" s="364" t="s">
        <v>614</v>
      </c>
      <c r="G10" s="372" t="s">
        <v>646</v>
      </c>
    </row>
    <row r="11" spans="1:10" ht="18.75" customHeight="1">
      <c r="A11" s="371" t="s">
        <v>645</v>
      </c>
      <c r="B11" s="363" t="s">
        <v>608</v>
      </c>
      <c r="C11" s="369">
        <f>'1-Баланс'!G37</f>
        <v>2730</v>
      </c>
      <c r="D11" s="370">
        <f t="shared" si="0"/>
        <v>0</v>
      </c>
      <c r="E11" s="369">
        <f>'4-Отчет за собствения капитал'!L34</f>
        <v>2730</v>
      </c>
      <c r="F11" s="364" t="s">
        <v>615</v>
      </c>
      <c r="G11" s="372" t="s">
        <v>648</v>
      </c>
    </row>
    <row r="12" spans="1:10" ht="18.75" customHeight="1">
      <c r="A12" s="371" t="s">
        <v>645</v>
      </c>
      <c r="B12" s="363" t="s">
        <v>616</v>
      </c>
      <c r="C12" s="369">
        <f>'1-Баланс'!C36</f>
        <v>0</v>
      </c>
      <c r="D12" s="370" t="e">
        <f t="shared" si="0"/>
        <v>#REF!</v>
      </c>
      <c r="E12" s="369" t="e">
        <f>#REF!+#REF!</f>
        <v>#REF!</v>
      </c>
      <c r="F12" s="364" t="s">
        <v>620</v>
      </c>
      <c r="G12" s="372" t="s">
        <v>649</v>
      </c>
    </row>
    <row r="13" spans="1:10" ht="18.75" customHeight="1">
      <c r="A13" s="371" t="s">
        <v>645</v>
      </c>
      <c r="B13" s="363" t="s">
        <v>617</v>
      </c>
      <c r="C13" s="369">
        <f>'1-Баланс'!C37</f>
        <v>0</v>
      </c>
      <c r="D13" s="370" t="e">
        <f t="shared" si="0"/>
        <v>#REF!</v>
      </c>
      <c r="E13" s="369" t="e">
        <f>#REF!+#REF!</f>
        <v>#REF!</v>
      </c>
      <c r="F13" s="364" t="s">
        <v>621</v>
      </c>
      <c r="G13" s="372" t="s">
        <v>649</v>
      </c>
    </row>
    <row r="14" spans="1:10" ht="18.75" customHeight="1">
      <c r="A14" s="371" t="s">
        <v>645</v>
      </c>
      <c r="B14" s="363" t="s">
        <v>618</v>
      </c>
      <c r="C14" s="369">
        <f>'1-Баланс'!C38</f>
        <v>0</v>
      </c>
      <c r="D14" s="370" t="e">
        <f t="shared" si="0"/>
        <v>#REF!</v>
      </c>
      <c r="E14" s="369" t="e">
        <f>#REF!+#REF!</f>
        <v>#REF!</v>
      </c>
      <c r="F14" s="364" t="s">
        <v>622</v>
      </c>
      <c r="G14" s="372" t="s">
        <v>649</v>
      </c>
    </row>
    <row r="15" spans="1:10" ht="18.75" customHeight="1">
      <c r="A15" s="371" t="s">
        <v>645</v>
      </c>
      <c r="B15" s="363" t="s">
        <v>619</v>
      </c>
      <c r="C15" s="369">
        <f>'1-Баланс'!C39</f>
        <v>0</v>
      </c>
      <c r="D15" s="370" t="e">
        <f t="shared" si="0"/>
        <v>#REF!</v>
      </c>
      <c r="E15" s="369" t="e">
        <f>#REF!+#REF!</f>
        <v>#REF!</v>
      </c>
      <c r="F15" s="364" t="s">
        <v>623</v>
      </c>
      <c r="G15" s="372" t="s">
        <v>649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296" t="s">
        <v>553</v>
      </c>
      <c r="B1" s="296" t="s">
        <v>548</v>
      </c>
      <c r="C1" s="296" t="s">
        <v>552</v>
      </c>
      <c r="D1" s="296" t="s">
        <v>549</v>
      </c>
    </row>
    <row r="2" spans="1:5" ht="24" customHeight="1">
      <c r="A2" s="345" t="s">
        <v>547</v>
      </c>
      <c r="B2" s="343"/>
      <c r="C2" s="343"/>
      <c r="D2" s="344"/>
    </row>
    <row r="3" spans="1:5" ht="31.5">
      <c r="A3" s="299">
        <v>1</v>
      </c>
      <c r="B3" s="297" t="s">
        <v>551</v>
      </c>
      <c r="C3" s="298" t="s">
        <v>550</v>
      </c>
      <c r="D3" s="342">
        <f>(ABS('1-Баланс'!G32)-ABS('1-Баланс'!G33))/'2-Отчет за доходите'!G16</f>
        <v>-0.45405669599217985</v>
      </c>
      <c r="E3" s="346"/>
    </row>
    <row r="4" spans="1:5" ht="31.5">
      <c r="A4" s="299">
        <v>2</v>
      </c>
      <c r="B4" s="297" t="s">
        <v>577</v>
      </c>
      <c r="C4" s="298" t="s">
        <v>554</v>
      </c>
      <c r="D4" s="342">
        <f>(ABS('1-Баланс'!G32)-ABS('1-Баланс'!G33))/'1-Баланс'!G37</f>
        <v>-0.34029304029304031</v>
      </c>
    </row>
    <row r="5" spans="1:5" ht="31.5">
      <c r="A5" s="299">
        <v>3</v>
      </c>
      <c r="B5" s="297" t="s">
        <v>555</v>
      </c>
      <c r="C5" s="298" t="s">
        <v>556</v>
      </c>
      <c r="D5" s="342">
        <f>(ABS('1-Баланс'!G32)-ABS('1-Баланс'!G33))/('1-Баланс'!G56+'1-Баланс'!G79)</f>
        <v>-0.11261971148017942</v>
      </c>
    </row>
    <row r="6" spans="1:5" ht="31.5">
      <c r="A6" s="299">
        <v>4</v>
      </c>
      <c r="B6" s="297" t="s">
        <v>578</v>
      </c>
      <c r="C6" s="298" t="s">
        <v>557</v>
      </c>
      <c r="D6" s="342">
        <f>(ABS('1-Баланс'!G32)-ABS('1-Баланс'!G33))/('1-Баланс'!C95)</f>
        <v>-8.4894453075025134E-2</v>
      </c>
    </row>
    <row r="7" spans="1:5" ht="24" customHeight="1">
      <c r="A7" s="345" t="s">
        <v>558</v>
      </c>
      <c r="B7" s="343"/>
      <c r="C7" s="343"/>
      <c r="D7" s="344"/>
    </row>
    <row r="8" spans="1:5" ht="31.5">
      <c r="A8" s="299">
        <v>5</v>
      </c>
      <c r="B8" s="297" t="s">
        <v>559</v>
      </c>
      <c r="C8" s="298" t="s">
        <v>560</v>
      </c>
      <c r="D8" s="341">
        <f>'2-Отчет за доходите'!G36/'2-Отчет за доходите'!C36</f>
        <v>0.70973782771535576</v>
      </c>
    </row>
    <row r="9" spans="1:5" ht="24" customHeight="1">
      <c r="A9" s="345" t="s">
        <v>561</v>
      </c>
      <c r="B9" s="343"/>
      <c r="C9" s="343"/>
      <c r="D9" s="344"/>
    </row>
    <row r="10" spans="1:5" ht="31.5">
      <c r="A10" s="299">
        <v>6</v>
      </c>
      <c r="B10" s="297" t="s">
        <v>562</v>
      </c>
      <c r="C10" s="298" t="s">
        <v>563</v>
      </c>
      <c r="D10" s="341">
        <f>'1-Баланс'!C94/'1-Баланс'!G79</f>
        <v>2.12905382815112</v>
      </c>
    </row>
    <row r="11" spans="1:5" ht="63">
      <c r="A11" s="299">
        <v>7</v>
      </c>
      <c r="B11" s="297" t="s">
        <v>564</v>
      </c>
      <c r="C11" s="298" t="s">
        <v>627</v>
      </c>
      <c r="D11" s="341">
        <f>('1-Баланс'!C76+'1-Баланс'!C85+'1-Баланс'!C92)/'1-Баланс'!G79</f>
        <v>2.1250417920427949</v>
      </c>
    </row>
    <row r="12" spans="1:5" ht="47.25">
      <c r="A12" s="299">
        <v>8</v>
      </c>
      <c r="B12" s="297" t="s">
        <v>565</v>
      </c>
      <c r="C12" s="298" t="s">
        <v>628</v>
      </c>
      <c r="D12" s="341">
        <f>('1-Баланс'!C85+'1-Баланс'!C92)/'1-Баланс'!G79</f>
        <v>0.47542627883650951</v>
      </c>
    </row>
    <row r="13" spans="1:5" ht="31.5">
      <c r="A13" s="299">
        <v>9</v>
      </c>
      <c r="B13" s="297" t="s">
        <v>566</v>
      </c>
      <c r="C13" s="298" t="s">
        <v>567</v>
      </c>
      <c r="D13" s="341">
        <f>'1-Баланс'!C92/'1-Баланс'!G79</f>
        <v>0.20394516883985289</v>
      </c>
    </row>
    <row r="14" spans="1:5" ht="24" customHeight="1">
      <c r="A14" s="345" t="s">
        <v>568</v>
      </c>
      <c r="B14" s="343"/>
      <c r="C14" s="343"/>
      <c r="D14" s="344"/>
    </row>
    <row r="15" spans="1:5" ht="31.5">
      <c r="A15" s="299">
        <v>10</v>
      </c>
      <c r="B15" s="297" t="s">
        <v>582</v>
      </c>
      <c r="C15" s="298" t="s">
        <v>569</v>
      </c>
      <c r="D15" s="341">
        <f>'2-Отчет за доходите'!G16/('1-Баланс'!C20+'1-Баланс'!C21+'1-Баланс'!C22+'1-Баланс'!C28+'1-Баланс'!C65)</f>
        <v>0.56944057890342337</v>
      </c>
    </row>
    <row r="16" spans="1:5" ht="31.5">
      <c r="A16" s="348">
        <v>11</v>
      </c>
      <c r="B16" s="297" t="s">
        <v>568</v>
      </c>
      <c r="C16" s="298" t="s">
        <v>581</v>
      </c>
      <c r="D16" s="349">
        <f>'2-Отчет за доходите'!G16/('1-Баланс'!C95)</f>
        <v>0.18696883852691218</v>
      </c>
    </row>
    <row r="17" spans="1:5" ht="24" customHeight="1">
      <c r="A17" s="345" t="s">
        <v>571</v>
      </c>
      <c r="B17" s="343"/>
      <c r="C17" s="343"/>
      <c r="D17" s="344"/>
    </row>
    <row r="18" spans="1:5" ht="31.5">
      <c r="A18" s="299">
        <v>12</v>
      </c>
      <c r="B18" s="297" t="s">
        <v>595</v>
      </c>
      <c r="C18" s="298" t="s">
        <v>570</v>
      </c>
      <c r="D18" s="341">
        <f>'1-Баланс'!G56/('1-Баланс'!G37+'1-Баланс'!G56)</f>
        <v>0.65823735603405109</v>
      </c>
    </row>
    <row r="19" spans="1:5" ht="31.5">
      <c r="A19" s="299">
        <v>13</v>
      </c>
      <c r="B19" s="297" t="s">
        <v>596</v>
      </c>
      <c r="C19" s="298" t="s">
        <v>572</v>
      </c>
      <c r="D19" s="341">
        <f>D4/D5</f>
        <v>3.0216117216117215</v>
      </c>
    </row>
    <row r="20" spans="1:5" ht="31.5">
      <c r="A20" s="299">
        <v>14</v>
      </c>
      <c r="B20" s="297" t="s">
        <v>573</v>
      </c>
      <c r="C20" s="298" t="s">
        <v>574</v>
      </c>
      <c r="D20" s="341">
        <f>D6/D5</f>
        <v>0.75381522434432968</v>
      </c>
    </row>
    <row r="21" spans="1:5" ht="15.75">
      <c r="A21" s="299">
        <v>15</v>
      </c>
      <c r="B21" s="297" t="s">
        <v>575</v>
      </c>
      <c r="C21" s="298" t="s">
        <v>576</v>
      </c>
      <c r="D21" s="373">
        <f>'2-Отчет за доходите'!C37+'2-Отчет за доходите'!C25</f>
        <v>353</v>
      </c>
      <c r="E21" s="386"/>
    </row>
    <row r="22" spans="1:5" ht="47.25">
      <c r="A22" s="299">
        <v>16</v>
      </c>
      <c r="B22" s="297" t="s">
        <v>579</v>
      </c>
      <c r="C22" s="298" t="s">
        <v>580</v>
      </c>
      <c r="D22" s="347">
        <f>D21/'1-Баланс'!G37</f>
        <v>0.12930402930402932</v>
      </c>
    </row>
    <row r="23" spans="1:5" ht="31.5">
      <c r="A23" s="299">
        <v>17</v>
      </c>
      <c r="B23" s="297" t="s">
        <v>641</v>
      </c>
      <c r="C23" s="298" t="s">
        <v>642</v>
      </c>
      <c r="D23" s="347">
        <f>(D21+'2-Отчет за доходите'!C14)/'2-Отчет за доходите'!G31</f>
        <v>0.40281442392260336</v>
      </c>
    </row>
    <row r="24" spans="1:5" ht="31.5">
      <c r="A24" s="299">
        <v>18</v>
      </c>
      <c r="B24" s="297" t="s">
        <v>643</v>
      </c>
      <c r="C24" s="298" t="s">
        <v>644</v>
      </c>
      <c r="D24" s="347">
        <f>('1-Баланс'!G56+'1-Баланс'!G79)/(D21+'2-Отчет за доходите'!C14)</f>
        <v>9.0054585152838431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463"/>
  <sheetViews>
    <sheetView zoomScale="70" zoomScaleNormal="70" workbookViewId="0">
      <selection activeCell="F24" sqref="F24"/>
    </sheetView>
  </sheetViews>
  <sheetFormatPr defaultRowHeight="15.75"/>
  <cols>
    <col min="1" max="1" width="16.5703125" style="70" bestFit="1" customWidth="1"/>
    <col min="2" max="2" width="12.140625" style="70" bestFit="1" customWidth="1"/>
    <col min="3" max="3" width="14.28515625" style="70" customWidth="1"/>
    <col min="4" max="4" width="14.140625" style="70" bestFit="1" customWidth="1"/>
    <col min="5" max="5" width="16.7109375" style="70" bestFit="1" customWidth="1"/>
    <col min="6" max="6" width="53.140625" style="70" customWidth="1"/>
    <col min="7" max="7" width="16" style="70" bestFit="1" customWidth="1"/>
    <col min="8" max="8" width="15.7109375" style="70" customWidth="1"/>
    <col min="9" max="16384" width="9.140625" style="70"/>
  </cols>
  <sheetData>
    <row r="1" spans="1:14">
      <c r="A1" s="46" t="s">
        <v>513</v>
      </c>
      <c r="B1" s="46" t="s">
        <v>594</v>
      </c>
      <c r="C1" s="46" t="s">
        <v>514</v>
      </c>
      <c r="D1" s="69" t="s">
        <v>540</v>
      </c>
      <c r="E1" s="69" t="s">
        <v>541</v>
      </c>
      <c r="F1" s="69" t="s">
        <v>515</v>
      </c>
      <c r="G1" s="69" t="s">
        <v>516</v>
      </c>
      <c r="H1" s="69" t="s">
        <v>517</v>
      </c>
      <c r="N1" s="71" t="s">
        <v>520</v>
      </c>
    </row>
    <row r="2" spans="1:14" s="234" customFormat="1">
      <c r="C2" s="287"/>
      <c r="F2" s="237" t="s">
        <v>530</v>
      </c>
    </row>
    <row r="3" spans="1:14">
      <c r="A3" s="70" t="str">
        <f t="shared" ref="A3:A34" si="0">pdeName</f>
        <v>Уеб медия груп АД</v>
      </c>
      <c r="B3" s="70" t="str">
        <f t="shared" ref="B3:B34" si="1">pdeBulstat</f>
        <v>131387286</v>
      </c>
      <c r="C3" s="288">
        <f t="shared" ref="C3:C34" si="2">endDate</f>
        <v>45565</v>
      </c>
      <c r="D3" s="70" t="s">
        <v>24</v>
      </c>
      <c r="E3" s="70">
        <v>1</v>
      </c>
      <c r="F3" s="70" t="s">
        <v>23</v>
      </c>
      <c r="G3" s="70" t="s">
        <v>518</v>
      </c>
      <c r="H3" s="70">
        <f xml:space="preserve"> '1-Баланс'!C12</f>
        <v>0</v>
      </c>
    </row>
    <row r="4" spans="1:14">
      <c r="A4" s="70" t="str">
        <f t="shared" si="0"/>
        <v>Уеб медия груп АД</v>
      </c>
      <c r="B4" s="70" t="str">
        <f t="shared" si="1"/>
        <v>131387286</v>
      </c>
      <c r="C4" s="288">
        <f t="shared" si="2"/>
        <v>45565</v>
      </c>
      <c r="D4" s="70" t="s">
        <v>28</v>
      </c>
      <c r="E4" s="70">
        <v>1</v>
      </c>
      <c r="F4" s="70" t="s">
        <v>27</v>
      </c>
      <c r="G4" s="70" t="s">
        <v>518</v>
      </c>
      <c r="H4" s="70">
        <f xml:space="preserve"> '1-Баланс'!C13</f>
        <v>0</v>
      </c>
    </row>
    <row r="5" spans="1:14">
      <c r="A5" s="70" t="str">
        <f t="shared" si="0"/>
        <v>Уеб медия груп АД</v>
      </c>
      <c r="B5" s="70" t="str">
        <f t="shared" si="1"/>
        <v>131387286</v>
      </c>
      <c r="C5" s="288">
        <f t="shared" si="2"/>
        <v>45565</v>
      </c>
      <c r="D5" s="70" t="s">
        <v>31</v>
      </c>
      <c r="E5" s="70">
        <v>1</v>
      </c>
      <c r="F5" s="70" t="s">
        <v>30</v>
      </c>
      <c r="G5" s="70" t="s">
        <v>518</v>
      </c>
      <c r="H5" s="70">
        <f xml:space="preserve"> '1-Баланс'!C14</f>
        <v>0</v>
      </c>
    </row>
    <row r="6" spans="1:14">
      <c r="A6" s="70" t="str">
        <f t="shared" si="0"/>
        <v>Уеб медия груп АД</v>
      </c>
      <c r="B6" s="70" t="str">
        <f t="shared" si="1"/>
        <v>131387286</v>
      </c>
      <c r="C6" s="288">
        <f t="shared" si="2"/>
        <v>45565</v>
      </c>
      <c r="D6" s="70" t="s">
        <v>35</v>
      </c>
      <c r="E6" s="70">
        <v>1</v>
      </c>
      <c r="F6" s="70" t="s">
        <v>34</v>
      </c>
      <c r="G6" s="70" t="s">
        <v>518</v>
      </c>
      <c r="H6" s="70">
        <f xml:space="preserve"> '1-Баланс'!C15</f>
        <v>0</v>
      </c>
    </row>
    <row r="7" spans="1:14">
      <c r="A7" s="70" t="str">
        <f t="shared" si="0"/>
        <v>Уеб медия груп АД</v>
      </c>
      <c r="B7" s="70" t="str">
        <f t="shared" si="1"/>
        <v>131387286</v>
      </c>
      <c r="C7" s="288">
        <f t="shared" si="2"/>
        <v>45565</v>
      </c>
      <c r="D7" s="70" t="s">
        <v>39</v>
      </c>
      <c r="E7" s="70">
        <v>1</v>
      </c>
      <c r="F7" s="70" t="s">
        <v>38</v>
      </c>
      <c r="G7" s="70" t="s">
        <v>518</v>
      </c>
      <c r="H7" s="70">
        <f xml:space="preserve"> '1-Баланс'!C16</f>
        <v>0</v>
      </c>
    </row>
    <row r="8" spans="1:14">
      <c r="A8" s="70" t="str">
        <f t="shared" si="0"/>
        <v>Уеб медия груп АД</v>
      </c>
      <c r="B8" s="70" t="str">
        <f t="shared" si="1"/>
        <v>131387286</v>
      </c>
      <c r="C8" s="288">
        <f t="shared" si="2"/>
        <v>45565</v>
      </c>
      <c r="D8" s="70" t="s">
        <v>43</v>
      </c>
      <c r="E8" s="70">
        <v>1</v>
      </c>
      <c r="F8" s="70" t="s">
        <v>42</v>
      </c>
      <c r="G8" s="70" t="s">
        <v>518</v>
      </c>
      <c r="H8" s="70">
        <f xml:space="preserve"> '1-Баланс'!C17</f>
        <v>9</v>
      </c>
    </row>
    <row r="9" spans="1:14">
      <c r="A9" s="70" t="str">
        <f t="shared" si="0"/>
        <v>Уеб медия груп АД</v>
      </c>
      <c r="B9" s="70" t="str">
        <f t="shared" si="1"/>
        <v>131387286</v>
      </c>
      <c r="C9" s="288">
        <f t="shared" si="2"/>
        <v>45565</v>
      </c>
      <c r="D9" s="70" t="s">
        <v>46</v>
      </c>
      <c r="E9" s="70">
        <v>1</v>
      </c>
      <c r="F9" s="70" t="s">
        <v>524</v>
      </c>
      <c r="G9" s="70" t="s">
        <v>518</v>
      </c>
      <c r="H9" s="70">
        <f xml:space="preserve"> '1-Баланс'!C18</f>
        <v>0</v>
      </c>
    </row>
    <row r="10" spans="1:14">
      <c r="A10" s="70" t="str">
        <f t="shared" si="0"/>
        <v>Уеб медия груп АД</v>
      </c>
      <c r="B10" s="70" t="str">
        <f t="shared" si="1"/>
        <v>131387286</v>
      </c>
      <c r="C10" s="288">
        <f t="shared" si="2"/>
        <v>45565</v>
      </c>
      <c r="D10" s="70" t="s">
        <v>50</v>
      </c>
      <c r="E10" s="70">
        <v>1</v>
      </c>
      <c r="F10" s="70" t="s">
        <v>49</v>
      </c>
      <c r="G10" s="70" t="s">
        <v>518</v>
      </c>
      <c r="H10" s="70">
        <f xml:space="preserve"> '1-Баланс'!C19</f>
        <v>36</v>
      </c>
    </row>
    <row r="11" spans="1:14">
      <c r="A11" s="70" t="str">
        <f t="shared" si="0"/>
        <v>Уеб медия груп АД</v>
      </c>
      <c r="B11" s="70" t="str">
        <f t="shared" si="1"/>
        <v>131387286</v>
      </c>
      <c r="C11" s="288">
        <f t="shared" si="2"/>
        <v>45565</v>
      </c>
      <c r="D11" s="70" t="s">
        <v>53</v>
      </c>
      <c r="E11" s="70">
        <v>1</v>
      </c>
      <c r="F11" s="70" t="s">
        <v>21</v>
      </c>
      <c r="G11" s="70" t="s">
        <v>518</v>
      </c>
      <c r="H11" s="70">
        <f xml:space="preserve"> '1-Баланс'!C20</f>
        <v>45</v>
      </c>
    </row>
    <row r="12" spans="1:14">
      <c r="A12" s="70" t="str">
        <f t="shared" si="0"/>
        <v>Уеб медия груп АД</v>
      </c>
      <c r="B12" s="70" t="str">
        <f t="shared" si="1"/>
        <v>131387286</v>
      </c>
      <c r="C12" s="288">
        <f t="shared" si="2"/>
        <v>45565</v>
      </c>
      <c r="D12" s="70" t="s">
        <v>57</v>
      </c>
      <c r="E12" s="70">
        <v>1</v>
      </c>
      <c r="F12" s="70" t="s">
        <v>56</v>
      </c>
      <c r="G12" s="70" t="s">
        <v>518</v>
      </c>
      <c r="H12" s="70">
        <f xml:space="preserve"> '1-Баланс'!C21</f>
        <v>0</v>
      </c>
    </row>
    <row r="13" spans="1:14">
      <c r="A13" s="70" t="str">
        <f t="shared" si="0"/>
        <v>Уеб медия груп АД</v>
      </c>
      <c r="B13" s="70" t="str">
        <f t="shared" si="1"/>
        <v>131387286</v>
      </c>
      <c r="C13" s="288">
        <f t="shared" si="2"/>
        <v>45565</v>
      </c>
      <c r="D13" s="70" t="s">
        <v>61</v>
      </c>
      <c r="E13" s="70">
        <v>1</v>
      </c>
      <c r="F13" s="70" t="s">
        <v>60</v>
      </c>
      <c r="G13" s="70" t="s">
        <v>518</v>
      </c>
      <c r="H13" s="70">
        <f xml:space="preserve"> '1-Баланс'!C22</f>
        <v>0</v>
      </c>
    </row>
    <row r="14" spans="1:14">
      <c r="A14" s="70" t="str">
        <f t="shared" si="0"/>
        <v>Уеб медия груп АД</v>
      </c>
      <c r="B14" s="70" t="str">
        <f t="shared" si="1"/>
        <v>131387286</v>
      </c>
      <c r="C14" s="288">
        <f t="shared" si="2"/>
        <v>45565</v>
      </c>
      <c r="D14" s="70" t="s">
        <v>68</v>
      </c>
      <c r="E14" s="70">
        <v>1</v>
      </c>
      <c r="F14" s="70" t="s">
        <v>67</v>
      </c>
      <c r="G14" s="70" t="s">
        <v>518</v>
      </c>
      <c r="H14" s="70">
        <f xml:space="preserve"> '1-Баланс'!C24</f>
        <v>0</v>
      </c>
    </row>
    <row r="15" spans="1:14">
      <c r="A15" s="70" t="str">
        <f t="shared" si="0"/>
        <v>Уеб медия груп АД</v>
      </c>
      <c r="B15" s="70" t="str">
        <f t="shared" si="1"/>
        <v>131387286</v>
      </c>
      <c r="C15" s="288">
        <f t="shared" si="2"/>
        <v>45565</v>
      </c>
      <c r="D15" s="70" t="s">
        <v>72</v>
      </c>
      <c r="E15" s="70">
        <v>1</v>
      </c>
      <c r="F15" s="70" t="s">
        <v>71</v>
      </c>
      <c r="G15" s="70" t="s">
        <v>518</v>
      </c>
      <c r="H15" s="70">
        <f xml:space="preserve"> '1-Баланс'!C25</f>
        <v>0</v>
      </c>
    </row>
    <row r="16" spans="1:14">
      <c r="A16" s="70" t="str">
        <f t="shared" si="0"/>
        <v>Уеб медия груп АД</v>
      </c>
      <c r="B16" s="70" t="str">
        <f t="shared" si="1"/>
        <v>131387286</v>
      </c>
      <c r="C16" s="288">
        <f t="shared" si="2"/>
        <v>45565</v>
      </c>
      <c r="D16" s="70" t="s">
        <v>76</v>
      </c>
      <c r="E16" s="70">
        <v>1</v>
      </c>
      <c r="F16" s="70" t="s">
        <v>75</v>
      </c>
      <c r="G16" s="70" t="s">
        <v>518</v>
      </c>
      <c r="H16" s="70">
        <f xml:space="preserve"> '1-Баланс'!C26</f>
        <v>0</v>
      </c>
    </row>
    <row r="17" spans="1:8">
      <c r="A17" s="70" t="str">
        <f t="shared" si="0"/>
        <v>Уеб медия груп АД</v>
      </c>
      <c r="B17" s="70" t="str">
        <f t="shared" si="1"/>
        <v>131387286</v>
      </c>
      <c r="C17" s="288">
        <f t="shared" si="2"/>
        <v>45565</v>
      </c>
      <c r="D17" s="70" t="s">
        <v>80</v>
      </c>
      <c r="E17" s="70">
        <v>1</v>
      </c>
      <c r="F17" s="70" t="s">
        <v>79</v>
      </c>
      <c r="G17" s="70" t="s">
        <v>518</v>
      </c>
      <c r="H17" s="70">
        <f xml:space="preserve"> '1-Баланс'!C27</f>
        <v>3548</v>
      </c>
    </row>
    <row r="18" spans="1:8">
      <c r="A18" s="70" t="str">
        <f t="shared" si="0"/>
        <v>Уеб медия груп АД</v>
      </c>
      <c r="B18" s="70" t="str">
        <f t="shared" si="1"/>
        <v>131387286</v>
      </c>
      <c r="C18" s="288">
        <f t="shared" si="2"/>
        <v>45565</v>
      </c>
      <c r="D18" s="70" t="s">
        <v>83</v>
      </c>
      <c r="E18" s="70">
        <v>1</v>
      </c>
      <c r="F18" s="70" t="s">
        <v>64</v>
      </c>
      <c r="G18" s="70" t="s">
        <v>518</v>
      </c>
      <c r="H18" s="70">
        <f xml:space="preserve"> '1-Баланс'!C28</f>
        <v>3548</v>
      </c>
    </row>
    <row r="19" spans="1:8">
      <c r="A19" s="70" t="str">
        <f t="shared" si="0"/>
        <v>Уеб медия груп АД</v>
      </c>
      <c r="B19" s="70" t="str">
        <f t="shared" si="1"/>
        <v>131387286</v>
      </c>
      <c r="C19" s="288">
        <f t="shared" si="2"/>
        <v>45565</v>
      </c>
      <c r="D19" s="70" t="s">
        <v>92</v>
      </c>
      <c r="E19" s="70">
        <v>1</v>
      </c>
      <c r="F19" s="70" t="s">
        <v>91</v>
      </c>
      <c r="G19" s="70" t="s">
        <v>518</v>
      </c>
      <c r="H19" s="70">
        <f xml:space="preserve"> '1-Баланс'!C31</f>
        <v>765</v>
      </c>
    </row>
    <row r="20" spans="1:8">
      <c r="A20" s="70" t="str">
        <f t="shared" si="0"/>
        <v>Уеб медия груп АД</v>
      </c>
      <c r="B20" s="70" t="str">
        <f t="shared" si="1"/>
        <v>131387286</v>
      </c>
      <c r="C20" s="288">
        <f t="shared" si="2"/>
        <v>45565</v>
      </c>
      <c r="D20" s="70" t="s">
        <v>96</v>
      </c>
      <c r="E20" s="70">
        <v>1</v>
      </c>
      <c r="F20" s="70" t="s">
        <v>95</v>
      </c>
      <c r="G20" s="70" t="s">
        <v>518</v>
      </c>
      <c r="H20" s="70">
        <f xml:space="preserve"> '1-Баланс'!C32</f>
        <v>0</v>
      </c>
    </row>
    <row r="21" spans="1:8">
      <c r="A21" s="70" t="str">
        <f t="shared" si="0"/>
        <v>Уеб медия груп АД</v>
      </c>
      <c r="B21" s="70" t="str">
        <f t="shared" si="1"/>
        <v>131387286</v>
      </c>
      <c r="C21" s="288">
        <f t="shared" si="2"/>
        <v>45565</v>
      </c>
      <c r="D21" s="70" t="s">
        <v>100</v>
      </c>
      <c r="E21" s="70">
        <v>1</v>
      </c>
      <c r="F21" s="70" t="s">
        <v>88</v>
      </c>
      <c r="G21" s="70" t="s">
        <v>518</v>
      </c>
      <c r="H21" s="70">
        <f xml:space="preserve"> '1-Баланс'!C33</f>
        <v>765</v>
      </c>
    </row>
    <row r="22" spans="1:8">
      <c r="A22" s="70" t="str">
        <f t="shared" si="0"/>
        <v>Уеб медия груп АД</v>
      </c>
      <c r="B22" s="70" t="str">
        <f t="shared" si="1"/>
        <v>131387286</v>
      </c>
      <c r="C22" s="288">
        <f t="shared" si="2"/>
        <v>45565</v>
      </c>
      <c r="D22" s="70" t="s">
        <v>107</v>
      </c>
      <c r="E22" s="70">
        <v>1</v>
      </c>
      <c r="F22" s="70" t="s">
        <v>106</v>
      </c>
      <c r="G22" s="70" t="s">
        <v>518</v>
      </c>
      <c r="H22" s="70">
        <f xml:space="preserve"> '1-Баланс'!C35</f>
        <v>0</v>
      </c>
    </row>
    <row r="23" spans="1:8">
      <c r="A23" s="70" t="str">
        <f t="shared" si="0"/>
        <v>Уеб медия груп АД</v>
      </c>
      <c r="B23" s="70" t="str">
        <f t="shared" si="1"/>
        <v>131387286</v>
      </c>
      <c r="C23" s="288">
        <f t="shared" si="2"/>
        <v>45565</v>
      </c>
      <c r="D23" s="70" t="s">
        <v>109</v>
      </c>
      <c r="E23" s="70">
        <v>1</v>
      </c>
      <c r="F23" s="70" t="s">
        <v>108</v>
      </c>
      <c r="G23" s="70" t="s">
        <v>518</v>
      </c>
      <c r="H23" s="70">
        <f xml:space="preserve"> '1-Баланс'!C36</f>
        <v>0</v>
      </c>
    </row>
    <row r="24" spans="1:8">
      <c r="A24" s="70" t="str">
        <f t="shared" si="0"/>
        <v>Уеб медия груп АД</v>
      </c>
      <c r="B24" s="70" t="str">
        <f t="shared" si="1"/>
        <v>131387286</v>
      </c>
      <c r="C24" s="288">
        <f t="shared" si="2"/>
        <v>45565</v>
      </c>
      <c r="D24" s="70" t="s">
        <v>111</v>
      </c>
      <c r="E24" s="70">
        <v>1</v>
      </c>
      <c r="F24" s="70" t="s">
        <v>110</v>
      </c>
      <c r="G24" s="70" t="s">
        <v>518</v>
      </c>
      <c r="H24" s="70">
        <f xml:space="preserve"> '1-Баланс'!C37</f>
        <v>0</v>
      </c>
    </row>
    <row r="25" spans="1:8">
      <c r="A25" s="70" t="str">
        <f t="shared" si="0"/>
        <v>Уеб медия груп АД</v>
      </c>
      <c r="B25" s="70" t="str">
        <f t="shared" si="1"/>
        <v>131387286</v>
      </c>
      <c r="C25" s="288">
        <f t="shared" si="2"/>
        <v>45565</v>
      </c>
      <c r="D25" s="70" t="s">
        <v>114</v>
      </c>
      <c r="E25" s="70">
        <v>1</v>
      </c>
      <c r="F25" s="70" t="s">
        <v>113</v>
      </c>
      <c r="G25" s="70" t="s">
        <v>518</v>
      </c>
      <c r="H25" s="70">
        <f xml:space="preserve"> '1-Баланс'!C38</f>
        <v>0</v>
      </c>
    </row>
    <row r="26" spans="1:8">
      <c r="A26" s="70" t="str">
        <f t="shared" si="0"/>
        <v>Уеб медия груп АД</v>
      </c>
      <c r="B26" s="70" t="str">
        <f t="shared" si="1"/>
        <v>131387286</v>
      </c>
      <c r="C26" s="288">
        <f t="shared" si="2"/>
        <v>45565</v>
      </c>
      <c r="D26" s="70" t="s">
        <v>116</v>
      </c>
      <c r="E26" s="70">
        <v>1</v>
      </c>
      <c r="F26" s="70" t="s">
        <v>115</v>
      </c>
      <c r="G26" s="70" t="s">
        <v>518</v>
      </c>
      <c r="H26" s="70">
        <f xml:space="preserve"> '1-Баланс'!C39</f>
        <v>0</v>
      </c>
    </row>
    <row r="27" spans="1:8">
      <c r="A27" s="70" t="str">
        <f t="shared" si="0"/>
        <v>Уеб медия груп АД</v>
      </c>
      <c r="B27" s="70" t="str">
        <f t="shared" si="1"/>
        <v>131387286</v>
      </c>
      <c r="C27" s="288">
        <f t="shared" si="2"/>
        <v>45565</v>
      </c>
      <c r="D27" s="70" t="s">
        <v>118</v>
      </c>
      <c r="E27" s="70">
        <v>1</v>
      </c>
      <c r="F27" s="70" t="s">
        <v>117</v>
      </c>
      <c r="G27" s="70" t="s">
        <v>518</v>
      </c>
      <c r="H27" s="70">
        <f xml:space="preserve"> '1-Баланс'!C40</f>
        <v>0</v>
      </c>
    </row>
    <row r="28" spans="1:8">
      <c r="A28" s="70" t="str">
        <f t="shared" si="0"/>
        <v>Уеб медия груп АД</v>
      </c>
      <c r="B28" s="70" t="str">
        <f t="shared" si="1"/>
        <v>131387286</v>
      </c>
      <c r="C28" s="288">
        <f t="shared" si="2"/>
        <v>45565</v>
      </c>
      <c r="D28" s="70" t="s">
        <v>122</v>
      </c>
      <c r="E28" s="70">
        <v>1</v>
      </c>
      <c r="F28" s="70" t="s">
        <v>121</v>
      </c>
      <c r="G28" s="70" t="s">
        <v>518</v>
      </c>
      <c r="H28" s="70">
        <f xml:space="preserve"> '1-Баланс'!C41</f>
        <v>0</v>
      </c>
    </row>
    <row r="29" spans="1:8">
      <c r="A29" s="70" t="str">
        <f t="shared" si="0"/>
        <v>Уеб медия груп АД</v>
      </c>
      <c r="B29" s="70" t="str">
        <f t="shared" si="1"/>
        <v>131387286</v>
      </c>
      <c r="C29" s="288">
        <f t="shared" si="2"/>
        <v>45565</v>
      </c>
      <c r="D29" s="70" t="s">
        <v>124</v>
      </c>
      <c r="E29" s="70">
        <v>1</v>
      </c>
      <c r="F29" s="70" t="s">
        <v>123</v>
      </c>
      <c r="G29" s="70" t="s">
        <v>518</v>
      </c>
      <c r="H29" s="70">
        <f xml:space="preserve"> '1-Баланс'!C42</f>
        <v>0</v>
      </c>
    </row>
    <row r="30" spans="1:8">
      <c r="A30" s="70" t="str">
        <f t="shared" si="0"/>
        <v>Уеб медия груп АД</v>
      </c>
      <c r="B30" s="70" t="str">
        <f t="shared" si="1"/>
        <v>131387286</v>
      </c>
      <c r="C30" s="288">
        <f t="shared" si="2"/>
        <v>45565</v>
      </c>
      <c r="D30" s="70" t="s">
        <v>127</v>
      </c>
      <c r="E30" s="70">
        <v>1</v>
      </c>
      <c r="F30" s="70" t="s">
        <v>126</v>
      </c>
      <c r="G30" s="70" t="s">
        <v>518</v>
      </c>
      <c r="H30" s="70">
        <f xml:space="preserve"> '1-Баланс'!C43</f>
        <v>0</v>
      </c>
    </row>
    <row r="31" spans="1:8">
      <c r="A31" s="70" t="str">
        <f t="shared" si="0"/>
        <v>Уеб медия груп АД</v>
      </c>
      <c r="B31" s="70" t="str">
        <f t="shared" si="1"/>
        <v>131387286</v>
      </c>
      <c r="C31" s="288">
        <f t="shared" si="2"/>
        <v>45565</v>
      </c>
      <c r="D31" s="70" t="s">
        <v>130</v>
      </c>
      <c r="E31" s="70">
        <v>1</v>
      </c>
      <c r="F31" s="70" t="s">
        <v>129</v>
      </c>
      <c r="G31" s="70" t="s">
        <v>518</v>
      </c>
      <c r="H31" s="70">
        <f xml:space="preserve"> '1-Баланс'!C44</f>
        <v>0</v>
      </c>
    </row>
    <row r="32" spans="1:8">
      <c r="A32" s="70" t="str">
        <f t="shared" si="0"/>
        <v>Уеб медия груп АД</v>
      </c>
      <c r="B32" s="70" t="str">
        <f t="shared" si="1"/>
        <v>131387286</v>
      </c>
      <c r="C32" s="288">
        <f t="shared" si="2"/>
        <v>45565</v>
      </c>
      <c r="D32" s="70" t="s">
        <v>134</v>
      </c>
      <c r="E32" s="70">
        <v>1</v>
      </c>
      <c r="F32" s="70" t="s">
        <v>133</v>
      </c>
      <c r="G32" s="70" t="s">
        <v>518</v>
      </c>
      <c r="H32" s="70">
        <f xml:space="preserve"> '1-Баланс'!C45</f>
        <v>0</v>
      </c>
    </row>
    <row r="33" spans="1:8">
      <c r="A33" s="70" t="str">
        <f t="shared" si="0"/>
        <v>Уеб медия груп АД</v>
      </c>
      <c r="B33" s="70" t="str">
        <f t="shared" si="1"/>
        <v>131387286</v>
      </c>
      <c r="C33" s="288">
        <f t="shared" si="2"/>
        <v>45565</v>
      </c>
      <c r="D33" s="70" t="s">
        <v>138</v>
      </c>
      <c r="E33" s="70">
        <v>1</v>
      </c>
      <c r="F33" s="70" t="s">
        <v>137</v>
      </c>
      <c r="G33" s="70" t="s">
        <v>518</v>
      </c>
      <c r="H33" s="70">
        <f xml:space="preserve"> '1-Баланс'!C46</f>
        <v>0</v>
      </c>
    </row>
    <row r="34" spans="1:8">
      <c r="A34" s="70" t="str">
        <f t="shared" si="0"/>
        <v>Уеб медия груп АД</v>
      </c>
      <c r="B34" s="70" t="str">
        <f t="shared" si="1"/>
        <v>131387286</v>
      </c>
      <c r="C34" s="288">
        <f t="shared" si="2"/>
        <v>45565</v>
      </c>
      <c r="D34" s="70" t="s">
        <v>145</v>
      </c>
      <c r="E34" s="70">
        <v>1</v>
      </c>
      <c r="F34" s="70" t="s">
        <v>144</v>
      </c>
      <c r="G34" s="70" t="s">
        <v>518</v>
      </c>
      <c r="H34" s="70">
        <f xml:space="preserve"> '1-Баланс'!C48</f>
        <v>0</v>
      </c>
    </row>
    <row r="35" spans="1:8">
      <c r="A35" s="70" t="str">
        <f t="shared" ref="A35:A66" si="3">pdeName</f>
        <v>Уеб медия груп АД</v>
      </c>
      <c r="B35" s="70" t="str">
        <f t="shared" ref="B35:B66" si="4">pdeBulstat</f>
        <v>131387286</v>
      </c>
      <c r="C35" s="288">
        <f t="shared" ref="C35:C66" si="5">endDate</f>
        <v>45565</v>
      </c>
      <c r="D35" s="70" t="s">
        <v>149</v>
      </c>
      <c r="E35" s="70">
        <v>1</v>
      </c>
      <c r="F35" s="70" t="s">
        <v>148</v>
      </c>
      <c r="G35" s="70" t="s">
        <v>518</v>
      </c>
      <c r="H35" s="70">
        <f xml:space="preserve"> '1-Баланс'!C49</f>
        <v>0</v>
      </c>
    </row>
    <row r="36" spans="1:8">
      <c r="A36" s="70" t="str">
        <f t="shared" si="3"/>
        <v>Уеб медия груп АД</v>
      </c>
      <c r="B36" s="70" t="str">
        <f t="shared" si="4"/>
        <v>131387286</v>
      </c>
      <c r="C36" s="288">
        <f t="shared" si="5"/>
        <v>45565</v>
      </c>
      <c r="D36" s="70" t="s">
        <v>153</v>
      </c>
      <c r="E36" s="70">
        <v>1</v>
      </c>
      <c r="F36" s="70" t="s">
        <v>152</v>
      </c>
      <c r="G36" s="70" t="s">
        <v>518</v>
      </c>
      <c r="H36" s="70">
        <f xml:space="preserve"> '1-Баланс'!C50</f>
        <v>0</v>
      </c>
    </row>
    <row r="37" spans="1:8">
      <c r="A37" s="70" t="str">
        <f t="shared" si="3"/>
        <v>Уеб медия груп АД</v>
      </c>
      <c r="B37" s="70" t="str">
        <f t="shared" si="4"/>
        <v>131387286</v>
      </c>
      <c r="C37" s="288">
        <f t="shared" si="5"/>
        <v>45565</v>
      </c>
      <c r="D37" s="70" t="s">
        <v>155</v>
      </c>
      <c r="E37" s="70">
        <v>1</v>
      </c>
      <c r="F37" s="70" t="s">
        <v>79</v>
      </c>
      <c r="G37" s="70" t="s">
        <v>518</v>
      </c>
      <c r="H37" s="70">
        <f xml:space="preserve"> '1-Баланс'!C51</f>
        <v>0</v>
      </c>
    </row>
    <row r="38" spans="1:8">
      <c r="A38" s="70" t="str">
        <f t="shared" si="3"/>
        <v>Уеб медия груп АД</v>
      </c>
      <c r="B38" s="70" t="str">
        <f t="shared" si="4"/>
        <v>131387286</v>
      </c>
      <c r="C38" s="288">
        <f t="shared" si="5"/>
        <v>45565</v>
      </c>
      <c r="D38" s="70" t="s">
        <v>157</v>
      </c>
      <c r="E38" s="70">
        <v>1</v>
      </c>
      <c r="F38" s="70" t="s">
        <v>103</v>
      </c>
      <c r="G38" s="70" t="s">
        <v>518</v>
      </c>
      <c r="H38" s="70">
        <f xml:space="preserve"> '1-Баланс'!C52</f>
        <v>0</v>
      </c>
    </row>
    <row r="39" spans="1:8">
      <c r="A39" s="70" t="str">
        <f t="shared" si="3"/>
        <v>Уеб медия груп АД</v>
      </c>
      <c r="B39" s="70" t="str">
        <f t="shared" si="4"/>
        <v>131387286</v>
      </c>
      <c r="C39" s="288">
        <f t="shared" si="5"/>
        <v>45565</v>
      </c>
      <c r="D39" s="70" t="s">
        <v>163</v>
      </c>
      <c r="E39" s="70">
        <v>1</v>
      </c>
      <c r="F39" s="70" t="s">
        <v>162</v>
      </c>
      <c r="G39" s="70" t="s">
        <v>518</v>
      </c>
      <c r="H39" s="70">
        <f xml:space="preserve"> '1-Баланс'!C54</f>
        <v>0</v>
      </c>
    </row>
    <row r="40" spans="1:8">
      <c r="A40" s="70" t="str">
        <f t="shared" si="3"/>
        <v>Уеб медия груп АД</v>
      </c>
      <c r="B40" s="70" t="str">
        <f t="shared" si="4"/>
        <v>131387286</v>
      </c>
      <c r="C40" s="288">
        <f t="shared" si="5"/>
        <v>45565</v>
      </c>
      <c r="D40" s="70" t="s">
        <v>167</v>
      </c>
      <c r="E40" s="70">
        <v>1</v>
      </c>
      <c r="F40" s="70" t="s">
        <v>166</v>
      </c>
      <c r="G40" s="70" t="s">
        <v>518</v>
      </c>
      <c r="H40" s="70">
        <f xml:space="preserve"> '1-Баланс'!C55</f>
        <v>217</v>
      </c>
    </row>
    <row r="41" spans="1:8">
      <c r="A41" s="70" t="str">
        <f t="shared" si="3"/>
        <v>Уеб медия груп АД</v>
      </c>
      <c r="B41" s="70" t="str">
        <f t="shared" si="4"/>
        <v>131387286</v>
      </c>
      <c r="C41" s="288">
        <f t="shared" si="5"/>
        <v>45565</v>
      </c>
      <c r="D41" s="70" t="s">
        <v>171</v>
      </c>
      <c r="E41" s="70">
        <v>1</v>
      </c>
      <c r="F41" s="70" t="s">
        <v>19</v>
      </c>
      <c r="G41" s="70" t="s">
        <v>518</v>
      </c>
      <c r="H41" s="70">
        <f xml:space="preserve"> '1-Баланс'!C56</f>
        <v>4575</v>
      </c>
    </row>
    <row r="42" spans="1:8">
      <c r="A42" s="70" t="str">
        <f t="shared" si="3"/>
        <v>Уеб медия груп АД</v>
      </c>
      <c r="B42" s="70" t="str">
        <f t="shared" si="4"/>
        <v>131387286</v>
      </c>
      <c r="C42" s="288">
        <f t="shared" si="5"/>
        <v>45565</v>
      </c>
      <c r="D42" s="70" t="s">
        <v>177</v>
      </c>
      <c r="E42" s="70">
        <v>1</v>
      </c>
      <c r="F42" s="70" t="s">
        <v>176</v>
      </c>
      <c r="G42" s="70" t="s">
        <v>518</v>
      </c>
      <c r="H42" s="70">
        <f xml:space="preserve"> '1-Баланс'!C59</f>
        <v>0</v>
      </c>
    </row>
    <row r="43" spans="1:8">
      <c r="A43" s="70" t="str">
        <f t="shared" si="3"/>
        <v>Уеб медия груп АД</v>
      </c>
      <c r="B43" s="70" t="str">
        <f t="shared" si="4"/>
        <v>131387286</v>
      </c>
      <c r="C43" s="288">
        <f t="shared" si="5"/>
        <v>45565</v>
      </c>
      <c r="D43" s="70" t="s">
        <v>179</v>
      </c>
      <c r="E43" s="70">
        <v>1</v>
      </c>
      <c r="F43" s="70" t="s">
        <v>178</v>
      </c>
      <c r="G43" s="70" t="s">
        <v>518</v>
      </c>
      <c r="H43" s="70">
        <f xml:space="preserve"> '1-Баланс'!C60</f>
        <v>0</v>
      </c>
    </row>
    <row r="44" spans="1:8">
      <c r="A44" s="70" t="str">
        <f t="shared" si="3"/>
        <v>Уеб медия груп АД</v>
      </c>
      <c r="B44" s="70" t="str">
        <f t="shared" si="4"/>
        <v>131387286</v>
      </c>
      <c r="C44" s="288">
        <f t="shared" si="5"/>
        <v>45565</v>
      </c>
      <c r="D44" s="70" t="s">
        <v>183</v>
      </c>
      <c r="E44" s="70">
        <v>1</v>
      </c>
      <c r="F44" s="70" t="s">
        <v>182</v>
      </c>
      <c r="G44" s="70" t="s">
        <v>518</v>
      </c>
      <c r="H44" s="70">
        <f xml:space="preserve"> '1-Баланс'!C61</f>
        <v>0</v>
      </c>
    </row>
    <row r="45" spans="1:8">
      <c r="A45" s="70" t="str">
        <f t="shared" si="3"/>
        <v>Уеб медия груп АД</v>
      </c>
      <c r="B45" s="70" t="str">
        <f t="shared" si="4"/>
        <v>131387286</v>
      </c>
      <c r="C45" s="288">
        <f t="shared" si="5"/>
        <v>45565</v>
      </c>
      <c r="D45" s="70" t="s">
        <v>187</v>
      </c>
      <c r="E45" s="70">
        <v>1</v>
      </c>
      <c r="F45" s="70" t="s">
        <v>186</v>
      </c>
      <c r="G45" s="70" t="s">
        <v>518</v>
      </c>
      <c r="H45" s="70">
        <f xml:space="preserve"> '1-Баланс'!C62</f>
        <v>0</v>
      </c>
    </row>
    <row r="46" spans="1:8">
      <c r="A46" s="70" t="str">
        <f t="shared" si="3"/>
        <v>Уеб медия груп АД</v>
      </c>
      <c r="B46" s="70" t="str">
        <f t="shared" si="4"/>
        <v>131387286</v>
      </c>
      <c r="C46" s="288">
        <f t="shared" si="5"/>
        <v>45565</v>
      </c>
      <c r="D46" s="70" t="s">
        <v>191</v>
      </c>
      <c r="E46" s="70">
        <v>1</v>
      </c>
      <c r="F46" s="70" t="s">
        <v>190</v>
      </c>
      <c r="G46" s="70" t="s">
        <v>518</v>
      </c>
      <c r="H46" s="70">
        <f xml:space="preserve"> '1-Баланс'!C63</f>
        <v>0</v>
      </c>
    </row>
    <row r="47" spans="1:8">
      <c r="A47" s="70" t="str">
        <f t="shared" si="3"/>
        <v>Уеб медия груп АД</v>
      </c>
      <c r="B47" s="70" t="str">
        <f t="shared" si="4"/>
        <v>131387286</v>
      </c>
      <c r="C47" s="288">
        <f t="shared" si="5"/>
        <v>45565</v>
      </c>
      <c r="D47" s="70" t="s">
        <v>195</v>
      </c>
      <c r="E47" s="70">
        <v>1</v>
      </c>
      <c r="F47" s="70" t="s">
        <v>194</v>
      </c>
      <c r="G47" s="70" t="s">
        <v>518</v>
      </c>
      <c r="H47" s="70">
        <f xml:space="preserve"> '1-Баланс'!C64</f>
        <v>0</v>
      </c>
    </row>
    <row r="48" spans="1:8">
      <c r="A48" s="70" t="str">
        <f t="shared" si="3"/>
        <v>Уеб медия груп АД</v>
      </c>
      <c r="B48" s="70" t="str">
        <f t="shared" si="4"/>
        <v>131387286</v>
      </c>
      <c r="C48" s="288">
        <f t="shared" si="5"/>
        <v>45565</v>
      </c>
      <c r="D48" s="70" t="s">
        <v>198</v>
      </c>
      <c r="E48" s="70">
        <v>1</v>
      </c>
      <c r="F48" s="70" t="s">
        <v>174</v>
      </c>
      <c r="G48" s="70" t="s">
        <v>518</v>
      </c>
      <c r="H48" s="70">
        <f xml:space="preserve"> '1-Баланс'!C65</f>
        <v>0</v>
      </c>
    </row>
    <row r="49" spans="1:8">
      <c r="A49" s="70" t="str">
        <f t="shared" si="3"/>
        <v>Уеб медия груп АД</v>
      </c>
      <c r="B49" s="70" t="str">
        <f t="shared" si="4"/>
        <v>131387286</v>
      </c>
      <c r="C49" s="288">
        <f t="shared" si="5"/>
        <v>45565</v>
      </c>
      <c r="D49" s="70" t="s">
        <v>207</v>
      </c>
      <c r="E49" s="70">
        <v>1</v>
      </c>
      <c r="F49" s="70" t="s">
        <v>206</v>
      </c>
      <c r="G49" s="70" t="s">
        <v>518</v>
      </c>
      <c r="H49" s="70">
        <f xml:space="preserve"> '1-Баланс'!C68</f>
        <v>376</v>
      </c>
    </row>
    <row r="50" spans="1:8">
      <c r="A50" s="70" t="str">
        <f t="shared" si="3"/>
        <v>Уеб медия груп АД</v>
      </c>
      <c r="B50" s="70" t="str">
        <f t="shared" si="4"/>
        <v>131387286</v>
      </c>
      <c r="C50" s="288">
        <f t="shared" si="5"/>
        <v>45565</v>
      </c>
      <c r="D50" s="70" t="s">
        <v>211</v>
      </c>
      <c r="E50" s="70">
        <v>1</v>
      </c>
      <c r="F50" s="70" t="s">
        <v>210</v>
      </c>
      <c r="G50" s="70" t="s">
        <v>518</v>
      </c>
      <c r="H50" s="70">
        <f xml:space="preserve"> '1-Баланс'!C69</f>
        <v>317</v>
      </c>
    </row>
    <row r="51" spans="1:8">
      <c r="A51" s="70" t="str">
        <f t="shared" si="3"/>
        <v>Уеб медия груп АД</v>
      </c>
      <c r="B51" s="70" t="str">
        <f t="shared" si="4"/>
        <v>131387286</v>
      </c>
      <c r="C51" s="288">
        <f t="shared" si="5"/>
        <v>45565</v>
      </c>
      <c r="D51" s="70" t="s">
        <v>215</v>
      </c>
      <c r="E51" s="70">
        <v>1</v>
      </c>
      <c r="F51" s="70" t="s">
        <v>214</v>
      </c>
      <c r="G51" s="70" t="s">
        <v>518</v>
      </c>
      <c r="H51" s="70">
        <f xml:space="preserve"> '1-Баланс'!C70</f>
        <v>0</v>
      </c>
    </row>
    <row r="52" spans="1:8">
      <c r="A52" s="70" t="str">
        <f t="shared" si="3"/>
        <v>Уеб медия груп АД</v>
      </c>
      <c r="B52" s="70" t="str">
        <f t="shared" si="4"/>
        <v>131387286</v>
      </c>
      <c r="C52" s="288">
        <f t="shared" si="5"/>
        <v>45565</v>
      </c>
      <c r="D52" s="70" t="s">
        <v>218</v>
      </c>
      <c r="E52" s="70">
        <v>1</v>
      </c>
      <c r="F52" s="70" t="s">
        <v>217</v>
      </c>
      <c r="G52" s="70" t="s">
        <v>518</v>
      </c>
      <c r="H52" s="70">
        <f xml:space="preserve"> '1-Баланс'!C71</f>
        <v>0</v>
      </c>
    </row>
    <row r="53" spans="1:8">
      <c r="A53" s="70" t="str">
        <f t="shared" si="3"/>
        <v>Уеб медия груп АД</v>
      </c>
      <c r="B53" s="70" t="str">
        <f t="shared" si="4"/>
        <v>131387286</v>
      </c>
      <c r="C53" s="288">
        <f t="shared" si="5"/>
        <v>45565</v>
      </c>
      <c r="D53" s="70" t="s">
        <v>222</v>
      </c>
      <c r="E53" s="70">
        <v>1</v>
      </c>
      <c r="F53" s="70" t="s">
        <v>221</v>
      </c>
      <c r="G53" s="70" t="s">
        <v>518</v>
      </c>
      <c r="H53" s="70">
        <f xml:space="preserve"> '1-Баланс'!C72</f>
        <v>0</v>
      </c>
    </row>
    <row r="54" spans="1:8">
      <c r="A54" s="70" t="str">
        <f t="shared" si="3"/>
        <v>Уеб медия груп АД</v>
      </c>
      <c r="B54" s="70" t="str">
        <f t="shared" si="4"/>
        <v>131387286</v>
      </c>
      <c r="C54" s="288">
        <f t="shared" si="5"/>
        <v>45565</v>
      </c>
      <c r="D54" s="70" t="s">
        <v>225</v>
      </c>
      <c r="E54" s="70">
        <v>1</v>
      </c>
      <c r="F54" s="70" t="s">
        <v>224</v>
      </c>
      <c r="G54" s="70" t="s">
        <v>518</v>
      </c>
      <c r="H54" s="70">
        <f xml:space="preserve"> '1-Баланс'!C73</f>
        <v>0</v>
      </c>
    </row>
    <row r="55" spans="1:8">
      <c r="A55" s="70" t="str">
        <f t="shared" si="3"/>
        <v>Уеб медия груп АД</v>
      </c>
      <c r="B55" s="70" t="str">
        <f t="shared" si="4"/>
        <v>131387286</v>
      </c>
      <c r="C55" s="288">
        <f t="shared" si="5"/>
        <v>45565</v>
      </c>
      <c r="D55" s="70" t="s">
        <v>227</v>
      </c>
      <c r="E55" s="70">
        <v>1</v>
      </c>
      <c r="F55" s="70" t="s">
        <v>226</v>
      </c>
      <c r="G55" s="70" t="s">
        <v>518</v>
      </c>
      <c r="H55" s="70">
        <f xml:space="preserve"> '1-Баланс'!C74</f>
        <v>0</v>
      </c>
    </row>
    <row r="56" spans="1:8">
      <c r="A56" s="70" t="str">
        <f t="shared" si="3"/>
        <v>Уеб медия груп АД</v>
      </c>
      <c r="B56" s="70" t="str">
        <f t="shared" si="4"/>
        <v>131387286</v>
      </c>
      <c r="C56" s="288">
        <f t="shared" si="5"/>
        <v>45565</v>
      </c>
      <c r="D56" s="70" t="s">
        <v>229</v>
      </c>
      <c r="E56" s="70">
        <v>1</v>
      </c>
      <c r="F56" s="70" t="s">
        <v>228</v>
      </c>
      <c r="G56" s="70" t="s">
        <v>518</v>
      </c>
      <c r="H56" s="70">
        <f xml:space="preserve"> '1-Баланс'!C75</f>
        <v>4241</v>
      </c>
    </row>
    <row r="57" spans="1:8">
      <c r="A57" s="70" t="str">
        <f t="shared" si="3"/>
        <v>Уеб медия груп АД</v>
      </c>
      <c r="B57" s="70" t="str">
        <f t="shared" si="4"/>
        <v>131387286</v>
      </c>
      <c r="C57" s="288">
        <f t="shared" si="5"/>
        <v>45565</v>
      </c>
      <c r="D57" s="70" t="s">
        <v>232</v>
      </c>
      <c r="E57" s="70">
        <v>1</v>
      </c>
      <c r="F57" s="70" t="s">
        <v>203</v>
      </c>
      <c r="G57" s="70" t="s">
        <v>518</v>
      </c>
      <c r="H57" s="70">
        <f xml:space="preserve"> '1-Баланс'!C76</f>
        <v>4934</v>
      </c>
    </row>
    <row r="58" spans="1:8">
      <c r="A58" s="70" t="str">
        <f t="shared" si="3"/>
        <v>Уеб медия груп АД</v>
      </c>
      <c r="B58" s="70" t="str">
        <f t="shared" si="4"/>
        <v>131387286</v>
      </c>
      <c r="C58" s="288">
        <f t="shared" si="5"/>
        <v>45565</v>
      </c>
      <c r="D58" s="70" t="s">
        <v>238</v>
      </c>
      <c r="E58" s="70">
        <v>1</v>
      </c>
      <c r="F58" s="70" t="s">
        <v>237</v>
      </c>
      <c r="G58" s="70" t="s">
        <v>518</v>
      </c>
      <c r="H58" s="70">
        <f xml:space="preserve"> '1-Баланс'!C79</f>
        <v>0</v>
      </c>
    </row>
    <row r="59" spans="1:8">
      <c r="A59" s="70" t="str">
        <f t="shared" si="3"/>
        <v>Уеб медия груп АД</v>
      </c>
      <c r="B59" s="70" t="str">
        <f t="shared" si="4"/>
        <v>131387286</v>
      </c>
      <c r="C59" s="288">
        <f t="shared" si="5"/>
        <v>45565</v>
      </c>
      <c r="D59" s="70" t="s">
        <v>240</v>
      </c>
      <c r="E59" s="70">
        <v>1</v>
      </c>
      <c r="F59" s="70" t="s">
        <v>239</v>
      </c>
      <c r="G59" s="70" t="s">
        <v>518</v>
      </c>
      <c r="H59" s="70">
        <f xml:space="preserve"> '1-Баланс'!C80</f>
        <v>0</v>
      </c>
    </row>
    <row r="60" spans="1:8">
      <c r="A60" s="70" t="str">
        <f t="shared" si="3"/>
        <v>Уеб медия груп АД</v>
      </c>
      <c r="B60" s="70" t="str">
        <f t="shared" si="4"/>
        <v>131387286</v>
      </c>
      <c r="C60" s="288">
        <f t="shared" si="5"/>
        <v>45565</v>
      </c>
      <c r="D60" s="70" t="s">
        <v>243</v>
      </c>
      <c r="E60" s="70">
        <v>1</v>
      </c>
      <c r="F60" s="70" t="s">
        <v>242</v>
      </c>
      <c r="G60" s="70" t="s">
        <v>518</v>
      </c>
      <c r="H60" s="70">
        <f xml:space="preserve"> '1-Баланс'!C81</f>
        <v>0</v>
      </c>
    </row>
    <row r="61" spans="1:8">
      <c r="A61" s="70" t="str">
        <f t="shared" si="3"/>
        <v>Уеб медия груп АД</v>
      </c>
      <c r="B61" s="70" t="str">
        <f t="shared" si="4"/>
        <v>131387286</v>
      </c>
      <c r="C61" s="288">
        <f t="shared" si="5"/>
        <v>45565</v>
      </c>
      <c r="D61" s="70" t="s">
        <v>245</v>
      </c>
      <c r="E61" s="70">
        <v>1</v>
      </c>
      <c r="F61" s="70" t="s">
        <v>244</v>
      </c>
      <c r="G61" s="70" t="s">
        <v>518</v>
      </c>
      <c r="H61" s="70">
        <f xml:space="preserve"> '1-Баланс'!C82</f>
        <v>0</v>
      </c>
    </row>
    <row r="62" spans="1:8">
      <c r="A62" s="70" t="str">
        <f t="shared" si="3"/>
        <v>Уеб медия груп АД</v>
      </c>
      <c r="B62" s="70" t="str">
        <f t="shared" si="4"/>
        <v>131387286</v>
      </c>
      <c r="C62" s="288">
        <f t="shared" si="5"/>
        <v>45565</v>
      </c>
      <c r="D62" s="70" t="s">
        <v>247</v>
      </c>
      <c r="E62" s="70">
        <v>1</v>
      </c>
      <c r="F62" s="70" t="s">
        <v>246</v>
      </c>
      <c r="G62" s="70" t="s">
        <v>518</v>
      </c>
      <c r="H62" s="70">
        <f xml:space="preserve"> '1-Баланс'!C83</f>
        <v>812</v>
      </c>
    </row>
    <row r="63" spans="1:8">
      <c r="A63" s="70" t="str">
        <f t="shared" si="3"/>
        <v>Уеб медия груп АД</v>
      </c>
      <c r="B63" s="70" t="str">
        <f t="shared" si="4"/>
        <v>131387286</v>
      </c>
      <c r="C63" s="288">
        <f t="shared" si="5"/>
        <v>45565</v>
      </c>
      <c r="D63" s="70" t="s">
        <v>248</v>
      </c>
      <c r="E63" s="70">
        <v>1</v>
      </c>
      <c r="F63" s="70" t="s">
        <v>133</v>
      </c>
      <c r="G63" s="70" t="s">
        <v>518</v>
      </c>
      <c r="H63" s="70">
        <f xml:space="preserve"> '1-Баланс'!C84</f>
        <v>0</v>
      </c>
    </row>
    <row r="64" spans="1:8">
      <c r="A64" s="70" t="str">
        <f t="shared" si="3"/>
        <v>Уеб медия груп АД</v>
      </c>
      <c r="B64" s="70" t="str">
        <f t="shared" si="4"/>
        <v>131387286</v>
      </c>
      <c r="C64" s="288">
        <f t="shared" si="5"/>
        <v>45565</v>
      </c>
      <c r="D64" s="70" t="s">
        <v>250</v>
      </c>
      <c r="E64" s="70">
        <v>1</v>
      </c>
      <c r="F64" s="70" t="s">
        <v>236</v>
      </c>
      <c r="G64" s="70" t="s">
        <v>518</v>
      </c>
      <c r="H64" s="70">
        <f xml:space="preserve"> '1-Баланс'!C85</f>
        <v>812</v>
      </c>
    </row>
    <row r="65" spans="1:8">
      <c r="A65" s="70" t="str">
        <f t="shared" si="3"/>
        <v>Уеб медия груп АД</v>
      </c>
      <c r="B65" s="70" t="str">
        <f t="shared" si="4"/>
        <v>131387286</v>
      </c>
      <c r="C65" s="288">
        <f t="shared" si="5"/>
        <v>45565</v>
      </c>
      <c r="D65" s="70" t="s">
        <v>253</v>
      </c>
      <c r="E65" s="70">
        <v>1</v>
      </c>
      <c r="F65" s="70" t="s">
        <v>252</v>
      </c>
      <c r="G65" s="70" t="s">
        <v>518</v>
      </c>
      <c r="H65" s="70">
        <f xml:space="preserve"> '1-Баланс'!C88</f>
        <v>0</v>
      </c>
    </row>
    <row r="66" spans="1:8">
      <c r="A66" s="70" t="str">
        <f t="shared" si="3"/>
        <v>Уеб медия груп АД</v>
      </c>
      <c r="B66" s="70" t="str">
        <f t="shared" si="4"/>
        <v>131387286</v>
      </c>
      <c r="C66" s="288">
        <f t="shared" si="5"/>
        <v>45565</v>
      </c>
      <c r="D66" s="70" t="s">
        <v>255</v>
      </c>
      <c r="E66" s="70">
        <v>1</v>
      </c>
      <c r="F66" s="70" t="s">
        <v>254</v>
      </c>
      <c r="G66" s="70" t="s">
        <v>518</v>
      </c>
      <c r="H66" s="70">
        <f xml:space="preserve"> '1-Баланс'!C89</f>
        <v>610</v>
      </c>
    </row>
    <row r="67" spans="1:8">
      <c r="A67" s="70" t="str">
        <f t="shared" ref="A67:A98" si="6">pdeName</f>
        <v>Уеб медия груп АД</v>
      </c>
      <c r="B67" s="70" t="str">
        <f t="shared" ref="B67:B98" si="7">pdeBulstat</f>
        <v>131387286</v>
      </c>
      <c r="C67" s="288">
        <f t="shared" ref="C67:C98" si="8">endDate</f>
        <v>45565</v>
      </c>
      <c r="D67" s="70" t="s">
        <v>257</v>
      </c>
      <c r="E67" s="70">
        <v>1</v>
      </c>
      <c r="F67" s="70" t="s">
        <v>256</v>
      </c>
      <c r="G67" s="70" t="s">
        <v>518</v>
      </c>
      <c r="H67" s="70">
        <f xml:space="preserve"> '1-Баланс'!C90</f>
        <v>0</v>
      </c>
    </row>
    <row r="68" spans="1:8">
      <c r="A68" s="70" t="str">
        <f t="shared" si="6"/>
        <v>Уеб медия груп АД</v>
      </c>
      <c r="B68" s="70" t="str">
        <f t="shared" si="7"/>
        <v>131387286</v>
      </c>
      <c r="C68" s="288">
        <f t="shared" si="8"/>
        <v>45565</v>
      </c>
      <c r="D68" s="70" t="s">
        <v>259</v>
      </c>
      <c r="E68" s="70">
        <v>1</v>
      </c>
      <c r="F68" s="70" t="s">
        <v>258</v>
      </c>
      <c r="G68" s="70" t="s">
        <v>518</v>
      </c>
      <c r="H68" s="70">
        <f xml:space="preserve"> '1-Баланс'!C91</f>
        <v>0</v>
      </c>
    </row>
    <row r="69" spans="1:8">
      <c r="A69" s="70" t="str">
        <f t="shared" si="6"/>
        <v>Уеб медия груп АД</v>
      </c>
      <c r="B69" s="70" t="str">
        <f t="shared" si="7"/>
        <v>131387286</v>
      </c>
      <c r="C69" s="288">
        <f t="shared" si="8"/>
        <v>45565</v>
      </c>
      <c r="D69" s="70" t="s">
        <v>260</v>
      </c>
      <c r="E69" s="70">
        <v>1</v>
      </c>
      <c r="F69" s="70" t="s">
        <v>251</v>
      </c>
      <c r="G69" s="70" t="s">
        <v>518</v>
      </c>
      <c r="H69" s="70">
        <f xml:space="preserve"> '1-Баланс'!C92</f>
        <v>610</v>
      </c>
    </row>
    <row r="70" spans="1:8">
      <c r="A70" s="70" t="str">
        <f t="shared" si="6"/>
        <v>Уеб медия груп АД</v>
      </c>
      <c r="B70" s="70" t="str">
        <f t="shared" si="7"/>
        <v>131387286</v>
      </c>
      <c r="C70" s="288">
        <f t="shared" si="8"/>
        <v>45565</v>
      </c>
      <c r="D70" s="70" t="s">
        <v>262</v>
      </c>
      <c r="E70" s="70">
        <v>1</v>
      </c>
      <c r="F70" s="70" t="s">
        <v>261</v>
      </c>
      <c r="G70" s="70" t="s">
        <v>518</v>
      </c>
      <c r="H70" s="70">
        <f xml:space="preserve"> '1-Баланс'!C93</f>
        <v>12</v>
      </c>
    </row>
    <row r="71" spans="1:8">
      <c r="A71" s="70" t="str">
        <f t="shared" si="6"/>
        <v>Уеб медия груп АД</v>
      </c>
      <c r="B71" s="70" t="str">
        <f t="shared" si="7"/>
        <v>131387286</v>
      </c>
      <c r="C71" s="288">
        <f t="shared" si="8"/>
        <v>45565</v>
      </c>
      <c r="D71" s="70" t="s">
        <v>264</v>
      </c>
      <c r="E71" s="70">
        <v>1</v>
      </c>
      <c r="F71" s="70" t="s">
        <v>173</v>
      </c>
      <c r="G71" s="70" t="s">
        <v>518</v>
      </c>
      <c r="H71" s="70">
        <f xml:space="preserve"> '1-Баланс'!C94</f>
        <v>6368</v>
      </c>
    </row>
    <row r="72" spans="1:8">
      <c r="A72" s="70" t="str">
        <f t="shared" si="6"/>
        <v>Уеб медия груп АД</v>
      </c>
      <c r="B72" s="70" t="str">
        <f t="shared" si="7"/>
        <v>131387286</v>
      </c>
      <c r="C72" s="288">
        <f t="shared" si="8"/>
        <v>45565</v>
      </c>
      <c r="D72" s="70" t="s">
        <v>266</v>
      </c>
      <c r="E72" s="70">
        <v>1</v>
      </c>
      <c r="F72" s="70" t="s">
        <v>265</v>
      </c>
      <c r="G72" s="70" t="s">
        <v>518</v>
      </c>
      <c r="H72" s="70">
        <f xml:space="preserve"> '1-Баланс'!C95</f>
        <v>10943</v>
      </c>
    </row>
    <row r="73" spans="1:8">
      <c r="A73" s="70" t="str">
        <f t="shared" si="6"/>
        <v>Уеб медия груп АД</v>
      </c>
      <c r="B73" s="70" t="str">
        <f t="shared" si="7"/>
        <v>131387286</v>
      </c>
      <c r="C73" s="288">
        <f t="shared" si="8"/>
        <v>45565</v>
      </c>
      <c r="D73" s="70" t="s">
        <v>26</v>
      </c>
      <c r="E73" s="70">
        <v>1</v>
      </c>
      <c r="F73" s="70" t="s">
        <v>25</v>
      </c>
      <c r="G73" s="70" t="s">
        <v>534</v>
      </c>
      <c r="H73" s="70">
        <f>'1-Баланс'!G12</f>
        <v>7840</v>
      </c>
    </row>
    <row r="74" spans="1:8">
      <c r="A74" s="70" t="str">
        <f t="shared" si="6"/>
        <v>Уеб медия груп АД</v>
      </c>
      <c r="B74" s="70" t="str">
        <f t="shared" si="7"/>
        <v>131387286</v>
      </c>
      <c r="C74" s="288">
        <f t="shared" si="8"/>
        <v>45565</v>
      </c>
      <c r="D74" s="70" t="s">
        <v>29</v>
      </c>
      <c r="E74" s="70">
        <v>1</v>
      </c>
      <c r="F74" s="70" t="s">
        <v>525</v>
      </c>
      <c r="G74" s="70" t="s">
        <v>534</v>
      </c>
      <c r="H74" s="70">
        <f>'1-Баланс'!G13</f>
        <v>7840</v>
      </c>
    </row>
    <row r="75" spans="1:8">
      <c r="A75" s="70" t="str">
        <f t="shared" si="6"/>
        <v>Уеб медия груп АД</v>
      </c>
      <c r="B75" s="70" t="str">
        <f t="shared" si="7"/>
        <v>131387286</v>
      </c>
      <c r="C75" s="288">
        <f t="shared" si="8"/>
        <v>45565</v>
      </c>
      <c r="D75" s="70" t="s">
        <v>33</v>
      </c>
      <c r="E75" s="70">
        <v>1</v>
      </c>
      <c r="F75" s="70" t="s">
        <v>32</v>
      </c>
      <c r="G75" s="70" t="s">
        <v>534</v>
      </c>
      <c r="H75" s="70">
        <f>'1-Баланс'!G14</f>
        <v>0</v>
      </c>
    </row>
    <row r="76" spans="1:8">
      <c r="A76" s="70" t="str">
        <f t="shared" si="6"/>
        <v>Уеб медия груп АД</v>
      </c>
      <c r="B76" s="70" t="str">
        <f t="shared" si="7"/>
        <v>131387286</v>
      </c>
      <c r="C76" s="288">
        <f t="shared" si="8"/>
        <v>45565</v>
      </c>
      <c r="D76" s="70" t="s">
        <v>37</v>
      </c>
      <c r="E76" s="70">
        <v>1</v>
      </c>
      <c r="F76" s="70" t="s">
        <v>36</v>
      </c>
      <c r="G76" s="70" t="s">
        <v>534</v>
      </c>
      <c r="H76" s="70">
        <f>'1-Баланс'!G15</f>
        <v>0</v>
      </c>
    </row>
    <row r="77" spans="1:8">
      <c r="A77" s="70" t="str">
        <f t="shared" si="6"/>
        <v>Уеб медия груп АД</v>
      </c>
      <c r="B77" s="70" t="str">
        <f t="shared" si="7"/>
        <v>131387286</v>
      </c>
      <c r="C77" s="288">
        <f t="shared" si="8"/>
        <v>45565</v>
      </c>
      <c r="D77" s="70" t="s">
        <v>41</v>
      </c>
      <c r="E77" s="70">
        <v>1</v>
      </c>
      <c r="F77" s="70" t="s">
        <v>40</v>
      </c>
      <c r="G77" s="70" t="s">
        <v>534</v>
      </c>
      <c r="H77" s="70">
        <f>'1-Баланс'!G16</f>
        <v>0</v>
      </c>
    </row>
    <row r="78" spans="1:8">
      <c r="A78" s="70" t="str">
        <f t="shared" si="6"/>
        <v>Уеб медия груп АД</v>
      </c>
      <c r="B78" s="70" t="str">
        <f t="shared" si="7"/>
        <v>131387286</v>
      </c>
      <c r="C78" s="288">
        <f t="shared" si="8"/>
        <v>45565</v>
      </c>
      <c r="D78" s="70" t="s">
        <v>45</v>
      </c>
      <c r="E78" s="70">
        <v>1</v>
      </c>
      <c r="F78" s="70" t="s">
        <v>44</v>
      </c>
      <c r="G78" s="70" t="s">
        <v>534</v>
      </c>
      <c r="H78" s="70">
        <f>'1-Баланс'!G17</f>
        <v>0</v>
      </c>
    </row>
    <row r="79" spans="1:8">
      <c r="A79" s="70" t="str">
        <f t="shared" si="6"/>
        <v>Уеб медия груп АД</v>
      </c>
      <c r="B79" s="70" t="str">
        <f t="shared" si="7"/>
        <v>131387286</v>
      </c>
      <c r="C79" s="288">
        <f t="shared" si="8"/>
        <v>45565</v>
      </c>
      <c r="D79" s="70" t="s">
        <v>48</v>
      </c>
      <c r="E79" s="70">
        <v>1</v>
      </c>
      <c r="F79" s="70" t="s">
        <v>22</v>
      </c>
      <c r="G79" s="70" t="s">
        <v>534</v>
      </c>
      <c r="H79" s="70">
        <f>'1-Баланс'!G18</f>
        <v>7840</v>
      </c>
    </row>
    <row r="80" spans="1:8">
      <c r="A80" s="70" t="str">
        <f t="shared" si="6"/>
        <v>Уеб медия груп АД</v>
      </c>
      <c r="B80" s="70" t="str">
        <f t="shared" si="7"/>
        <v>131387286</v>
      </c>
      <c r="C80" s="288">
        <f t="shared" si="8"/>
        <v>45565</v>
      </c>
      <c r="D80" s="70" t="s">
        <v>55</v>
      </c>
      <c r="E80" s="70">
        <v>1</v>
      </c>
      <c r="F80" s="70" t="s">
        <v>54</v>
      </c>
      <c r="G80" s="70" t="s">
        <v>534</v>
      </c>
      <c r="H80" s="70">
        <f>'1-Баланс'!G20</f>
        <v>4053</v>
      </c>
    </row>
    <row r="81" spans="1:8">
      <c r="A81" s="70" t="str">
        <f t="shared" si="6"/>
        <v>Уеб медия груп АД</v>
      </c>
      <c r="B81" s="70" t="str">
        <f t="shared" si="7"/>
        <v>131387286</v>
      </c>
      <c r="C81" s="288">
        <f t="shared" si="8"/>
        <v>45565</v>
      </c>
      <c r="D81" s="70" t="s">
        <v>59</v>
      </c>
      <c r="E81" s="70">
        <v>1</v>
      </c>
      <c r="F81" s="70" t="s">
        <v>58</v>
      </c>
      <c r="G81" s="70" t="s">
        <v>534</v>
      </c>
      <c r="H81" s="70">
        <f>'1-Баланс'!G21</f>
        <v>0</v>
      </c>
    </row>
    <row r="82" spans="1:8">
      <c r="A82" s="70" t="str">
        <f t="shared" si="6"/>
        <v>Уеб медия груп АД</v>
      </c>
      <c r="B82" s="70" t="str">
        <f t="shared" si="7"/>
        <v>131387286</v>
      </c>
      <c r="C82" s="288">
        <f t="shared" si="8"/>
        <v>45565</v>
      </c>
      <c r="D82" s="70" t="s">
        <v>63</v>
      </c>
      <c r="E82" s="70">
        <v>1</v>
      </c>
      <c r="F82" s="70" t="s">
        <v>62</v>
      </c>
      <c r="G82" s="70" t="s">
        <v>534</v>
      </c>
      <c r="H82" s="70">
        <f>'1-Баланс'!G22</f>
        <v>18</v>
      </c>
    </row>
    <row r="83" spans="1:8">
      <c r="A83" s="70" t="str">
        <f t="shared" si="6"/>
        <v>Уеб медия груп АД</v>
      </c>
      <c r="B83" s="70" t="str">
        <f t="shared" si="7"/>
        <v>131387286</v>
      </c>
      <c r="C83" s="288">
        <f t="shared" si="8"/>
        <v>45565</v>
      </c>
      <c r="D83" s="70" t="s">
        <v>66</v>
      </c>
      <c r="E83" s="70">
        <v>1</v>
      </c>
      <c r="F83" s="70" t="s">
        <v>65</v>
      </c>
      <c r="G83" s="70" t="s">
        <v>534</v>
      </c>
      <c r="H83" s="70">
        <f>'1-Баланс'!G23</f>
        <v>18</v>
      </c>
    </row>
    <row r="84" spans="1:8">
      <c r="A84" s="70" t="str">
        <f t="shared" si="6"/>
        <v>Уеб медия груп АД</v>
      </c>
      <c r="B84" s="70" t="str">
        <f t="shared" si="7"/>
        <v>131387286</v>
      </c>
      <c r="C84" s="288">
        <f t="shared" si="8"/>
        <v>45565</v>
      </c>
      <c r="D84" s="70" t="s">
        <v>70</v>
      </c>
      <c r="E84" s="70">
        <v>1</v>
      </c>
      <c r="F84" s="70" t="s">
        <v>69</v>
      </c>
      <c r="G84" s="70" t="s">
        <v>534</v>
      </c>
      <c r="H84" s="70">
        <f>'1-Баланс'!G24</f>
        <v>0</v>
      </c>
    </row>
    <row r="85" spans="1:8">
      <c r="A85" s="70" t="str">
        <f t="shared" si="6"/>
        <v>Уеб медия груп АД</v>
      </c>
      <c r="B85" s="70" t="str">
        <f t="shared" si="7"/>
        <v>131387286</v>
      </c>
      <c r="C85" s="288">
        <f t="shared" si="8"/>
        <v>45565</v>
      </c>
      <c r="D85" s="70" t="s">
        <v>74</v>
      </c>
      <c r="E85" s="70">
        <v>1</v>
      </c>
      <c r="F85" s="70" t="s">
        <v>73</v>
      </c>
      <c r="G85" s="70" t="s">
        <v>534</v>
      </c>
      <c r="H85" s="70">
        <f>'1-Баланс'!G25</f>
        <v>0</v>
      </c>
    </row>
    <row r="86" spans="1:8">
      <c r="A86" s="70" t="str">
        <f t="shared" si="6"/>
        <v>Уеб медия груп АД</v>
      </c>
      <c r="B86" s="70" t="str">
        <f t="shared" si="7"/>
        <v>131387286</v>
      </c>
      <c r="C86" s="288">
        <f t="shared" si="8"/>
        <v>45565</v>
      </c>
      <c r="D86" s="70" t="s">
        <v>78</v>
      </c>
      <c r="E86" s="70">
        <v>1</v>
      </c>
      <c r="F86" s="70" t="s">
        <v>51</v>
      </c>
      <c r="G86" s="70" t="s">
        <v>534</v>
      </c>
      <c r="H86" s="70">
        <f>'1-Баланс'!G26</f>
        <v>4071</v>
      </c>
    </row>
    <row r="87" spans="1:8">
      <c r="A87" s="70" t="str">
        <f t="shared" si="6"/>
        <v>Уеб медия груп АД</v>
      </c>
      <c r="B87" s="70" t="str">
        <f t="shared" si="7"/>
        <v>131387286</v>
      </c>
      <c r="C87" s="288">
        <f t="shared" si="8"/>
        <v>45565</v>
      </c>
      <c r="D87" s="70" t="s">
        <v>85</v>
      </c>
      <c r="E87" s="70">
        <v>1</v>
      </c>
      <c r="F87" s="70" t="s">
        <v>84</v>
      </c>
      <c r="G87" s="70" t="s">
        <v>534</v>
      </c>
      <c r="H87" s="70">
        <f>'1-Баланс'!G28</f>
        <v>-8252</v>
      </c>
    </row>
    <row r="88" spans="1:8">
      <c r="A88" s="70" t="str">
        <f t="shared" si="6"/>
        <v>Уеб медия груп АД</v>
      </c>
      <c r="B88" s="70" t="str">
        <f t="shared" si="7"/>
        <v>131387286</v>
      </c>
      <c r="C88" s="288">
        <f t="shared" si="8"/>
        <v>45565</v>
      </c>
      <c r="D88" s="70" t="s">
        <v>87</v>
      </c>
      <c r="E88" s="70">
        <v>1</v>
      </c>
      <c r="F88" s="70" t="s">
        <v>86</v>
      </c>
      <c r="G88" s="70" t="s">
        <v>534</v>
      </c>
      <c r="H88" s="70">
        <f>'1-Баланс'!G29</f>
        <v>0</v>
      </c>
    </row>
    <row r="89" spans="1:8">
      <c r="A89" s="70" t="str">
        <f t="shared" si="6"/>
        <v>Уеб медия груп АД</v>
      </c>
      <c r="B89" s="70" t="str">
        <f t="shared" si="7"/>
        <v>131387286</v>
      </c>
      <c r="C89" s="288">
        <f t="shared" si="8"/>
        <v>45565</v>
      </c>
      <c r="D89" s="70" t="s">
        <v>90</v>
      </c>
      <c r="E89" s="70">
        <v>1</v>
      </c>
      <c r="F89" s="70" t="s">
        <v>89</v>
      </c>
      <c r="G89" s="70" t="s">
        <v>534</v>
      </c>
      <c r="H89" s="70">
        <f>'1-Баланс'!G30</f>
        <v>-8252</v>
      </c>
    </row>
    <row r="90" spans="1:8">
      <c r="A90" s="70" t="str">
        <f t="shared" si="6"/>
        <v>Уеб медия груп АД</v>
      </c>
      <c r="B90" s="70" t="str">
        <f t="shared" si="7"/>
        <v>131387286</v>
      </c>
      <c r="C90" s="288">
        <f t="shared" si="8"/>
        <v>45565</v>
      </c>
      <c r="D90" s="70" t="s">
        <v>94</v>
      </c>
      <c r="E90" s="70">
        <v>1</v>
      </c>
      <c r="F90" s="70" t="s">
        <v>93</v>
      </c>
      <c r="G90" s="70" t="s">
        <v>534</v>
      </c>
      <c r="H90" s="70">
        <f>'1-Баланс'!G31</f>
        <v>0</v>
      </c>
    </row>
    <row r="91" spans="1:8">
      <c r="A91" s="70" t="str">
        <f t="shared" si="6"/>
        <v>Уеб медия груп АД</v>
      </c>
      <c r="B91" s="70" t="str">
        <f t="shared" si="7"/>
        <v>131387286</v>
      </c>
      <c r="C91" s="288">
        <f t="shared" si="8"/>
        <v>45565</v>
      </c>
      <c r="D91" s="70" t="s">
        <v>98</v>
      </c>
      <c r="E91" s="70">
        <v>1</v>
      </c>
      <c r="F91" s="70" t="s">
        <v>97</v>
      </c>
      <c r="G91" s="70" t="s">
        <v>534</v>
      </c>
      <c r="H91" s="70">
        <f>'1-Баланс'!G32</f>
        <v>0</v>
      </c>
    </row>
    <row r="92" spans="1:8">
      <c r="A92" s="70" t="str">
        <f t="shared" si="6"/>
        <v>Уеб медия груп АД</v>
      </c>
      <c r="B92" s="70" t="str">
        <f t="shared" si="7"/>
        <v>131387286</v>
      </c>
      <c r="C92" s="288">
        <f t="shared" si="8"/>
        <v>45565</v>
      </c>
      <c r="D92" s="70" t="s">
        <v>102</v>
      </c>
      <c r="E92" s="70">
        <v>1</v>
      </c>
      <c r="F92" s="70" t="s">
        <v>101</v>
      </c>
      <c r="G92" s="70" t="s">
        <v>534</v>
      </c>
      <c r="H92" s="70">
        <f>'1-Баланс'!G33</f>
        <v>-929</v>
      </c>
    </row>
    <row r="93" spans="1:8">
      <c r="A93" s="70" t="str">
        <f t="shared" si="6"/>
        <v>Уеб медия груп АД</v>
      </c>
      <c r="B93" s="70" t="str">
        <f t="shared" si="7"/>
        <v>131387286</v>
      </c>
      <c r="C93" s="288">
        <f t="shared" si="8"/>
        <v>45565</v>
      </c>
      <c r="D93" s="70" t="s">
        <v>105</v>
      </c>
      <c r="E93" s="70">
        <v>1</v>
      </c>
      <c r="F93" s="70" t="s">
        <v>81</v>
      </c>
      <c r="G93" s="70" t="s">
        <v>534</v>
      </c>
      <c r="H93" s="70">
        <f>'1-Баланс'!G34</f>
        <v>-9181</v>
      </c>
    </row>
    <row r="94" spans="1:8">
      <c r="A94" s="70" t="str">
        <f t="shared" si="6"/>
        <v>Уеб медия груп АД</v>
      </c>
      <c r="B94" s="70" t="str">
        <f t="shared" si="7"/>
        <v>131387286</v>
      </c>
      <c r="C94" s="288">
        <f t="shared" si="8"/>
        <v>45565</v>
      </c>
      <c r="D94" s="70" t="s">
        <v>112</v>
      </c>
      <c r="E94" s="70">
        <v>1</v>
      </c>
      <c r="F94" s="70" t="s">
        <v>20</v>
      </c>
      <c r="G94" s="70" t="s">
        <v>534</v>
      </c>
      <c r="H94" s="70">
        <f>'1-Баланс'!G37</f>
        <v>2730</v>
      </c>
    </row>
    <row r="95" spans="1:8">
      <c r="A95" s="70" t="str">
        <f t="shared" si="6"/>
        <v>Уеб медия груп АД</v>
      </c>
      <c r="B95" s="70" t="str">
        <f t="shared" si="7"/>
        <v>131387286</v>
      </c>
      <c r="C95" s="288">
        <f t="shared" si="8"/>
        <v>45565</v>
      </c>
      <c r="D95" s="70" t="s">
        <v>120</v>
      </c>
      <c r="E95" s="70">
        <v>1</v>
      </c>
      <c r="F95" s="70" t="s">
        <v>119</v>
      </c>
      <c r="G95" s="70" t="s">
        <v>534</v>
      </c>
      <c r="H95" s="70">
        <f>'1-Баланс'!G40</f>
        <v>-36</v>
      </c>
    </row>
    <row r="96" spans="1:8">
      <c r="A96" s="70" t="str">
        <f t="shared" si="6"/>
        <v>Уеб медия груп АД</v>
      </c>
      <c r="B96" s="70" t="str">
        <f t="shared" si="7"/>
        <v>131387286</v>
      </c>
      <c r="C96" s="288">
        <f t="shared" si="8"/>
        <v>45565</v>
      </c>
      <c r="D96" s="70" t="s">
        <v>132</v>
      </c>
      <c r="E96" s="70">
        <v>1</v>
      </c>
      <c r="F96" s="70" t="s">
        <v>131</v>
      </c>
      <c r="G96" s="70" t="s">
        <v>534</v>
      </c>
      <c r="H96" s="70">
        <f>'1-Баланс'!G44</f>
        <v>0</v>
      </c>
    </row>
    <row r="97" spans="1:8">
      <c r="A97" s="70" t="str">
        <f t="shared" si="6"/>
        <v>Уеб медия груп АД</v>
      </c>
      <c r="B97" s="70" t="str">
        <f t="shared" si="7"/>
        <v>131387286</v>
      </c>
      <c r="C97" s="288">
        <f t="shared" si="8"/>
        <v>45565</v>
      </c>
      <c r="D97" s="70" t="s">
        <v>136</v>
      </c>
      <c r="E97" s="70">
        <v>1</v>
      </c>
      <c r="F97" s="70" t="s">
        <v>135</v>
      </c>
      <c r="G97" s="70" t="s">
        <v>534</v>
      </c>
      <c r="H97" s="70">
        <f>'1-Баланс'!G45</f>
        <v>0</v>
      </c>
    </row>
    <row r="98" spans="1:8">
      <c r="A98" s="70" t="str">
        <f t="shared" si="6"/>
        <v>Уеб медия груп АД</v>
      </c>
      <c r="B98" s="70" t="str">
        <f t="shared" si="7"/>
        <v>131387286</v>
      </c>
      <c r="C98" s="288">
        <f t="shared" si="8"/>
        <v>45565</v>
      </c>
      <c r="D98" s="70" t="s">
        <v>140</v>
      </c>
      <c r="E98" s="70">
        <v>1</v>
      </c>
      <c r="F98" s="70" t="s">
        <v>139</v>
      </c>
      <c r="G98" s="70" t="s">
        <v>534</v>
      </c>
      <c r="H98" s="70">
        <f>'1-Баланс'!G46</f>
        <v>0</v>
      </c>
    </row>
    <row r="99" spans="1:8">
      <c r="A99" s="70" t="str">
        <f t="shared" ref="A99:A125" si="9">pdeName</f>
        <v>Уеб медия груп АД</v>
      </c>
      <c r="B99" s="70" t="str">
        <f t="shared" ref="B99:B125" si="10">pdeBulstat</f>
        <v>131387286</v>
      </c>
      <c r="C99" s="288">
        <f t="shared" ref="C99:C125" si="11">endDate</f>
        <v>45565</v>
      </c>
      <c r="D99" s="70" t="s">
        <v>143</v>
      </c>
      <c r="E99" s="70">
        <v>1</v>
      </c>
      <c r="F99" s="70" t="s">
        <v>142</v>
      </c>
      <c r="G99" s="70" t="s">
        <v>534</v>
      </c>
      <c r="H99" s="70">
        <f>'1-Баланс'!G47</f>
        <v>250</v>
      </c>
    </row>
    <row r="100" spans="1:8">
      <c r="A100" s="70" t="str">
        <f t="shared" si="9"/>
        <v>Уеб медия груп АД</v>
      </c>
      <c r="B100" s="70" t="str">
        <f t="shared" si="10"/>
        <v>131387286</v>
      </c>
      <c r="C100" s="288">
        <f t="shared" si="11"/>
        <v>45565</v>
      </c>
      <c r="D100" s="70" t="s">
        <v>147</v>
      </c>
      <c r="E100" s="70">
        <v>1</v>
      </c>
      <c r="F100" s="70" t="s">
        <v>146</v>
      </c>
      <c r="G100" s="70" t="s">
        <v>534</v>
      </c>
      <c r="H100" s="70">
        <f>'1-Баланс'!G48</f>
        <v>5000</v>
      </c>
    </row>
    <row r="101" spans="1:8">
      <c r="A101" s="70" t="str">
        <f t="shared" si="9"/>
        <v>Уеб медия груп АД</v>
      </c>
      <c r="B101" s="70" t="str">
        <f t="shared" si="10"/>
        <v>131387286</v>
      </c>
      <c r="C101" s="288">
        <f t="shared" si="11"/>
        <v>45565</v>
      </c>
      <c r="D101" s="70" t="s">
        <v>151</v>
      </c>
      <c r="E101" s="70">
        <v>1</v>
      </c>
      <c r="F101" s="70" t="s">
        <v>150</v>
      </c>
      <c r="G101" s="70" t="s">
        <v>534</v>
      </c>
      <c r="H101" s="70">
        <f>'1-Баланс'!G49</f>
        <v>8</v>
      </c>
    </row>
    <row r="102" spans="1:8">
      <c r="A102" s="70" t="str">
        <f t="shared" si="9"/>
        <v>Уеб медия груп АД</v>
      </c>
      <c r="B102" s="70" t="str">
        <f t="shared" si="10"/>
        <v>131387286</v>
      </c>
      <c r="C102" s="288">
        <f t="shared" si="11"/>
        <v>45565</v>
      </c>
      <c r="D102" s="70" t="s">
        <v>154</v>
      </c>
      <c r="E102" s="70">
        <v>1</v>
      </c>
      <c r="F102" s="70" t="s">
        <v>128</v>
      </c>
      <c r="G102" s="70" t="s">
        <v>534</v>
      </c>
      <c r="H102" s="70">
        <f>'1-Баланс'!G50</f>
        <v>5258</v>
      </c>
    </row>
    <row r="103" spans="1:8">
      <c r="A103" s="70" t="str">
        <f t="shared" si="9"/>
        <v>Уеб медия груп АД</v>
      </c>
      <c r="B103" s="70" t="str">
        <f t="shared" si="10"/>
        <v>131387286</v>
      </c>
      <c r="C103" s="288">
        <f t="shared" si="11"/>
        <v>45565</v>
      </c>
      <c r="D103" s="70" t="s">
        <v>159</v>
      </c>
      <c r="E103" s="70">
        <v>1</v>
      </c>
      <c r="F103" s="70" t="s">
        <v>158</v>
      </c>
      <c r="G103" s="70" t="s">
        <v>534</v>
      </c>
      <c r="H103" s="70">
        <f>'1-Баланс'!G52</f>
        <v>0</v>
      </c>
    </row>
    <row r="104" spans="1:8">
      <c r="A104" s="70" t="str">
        <f t="shared" si="9"/>
        <v>Уеб медия груп АД</v>
      </c>
      <c r="B104" s="70" t="str">
        <f t="shared" si="10"/>
        <v>131387286</v>
      </c>
      <c r="C104" s="288">
        <f t="shared" si="11"/>
        <v>45565</v>
      </c>
      <c r="D104" s="70" t="s">
        <v>161</v>
      </c>
      <c r="E104" s="70">
        <v>1</v>
      </c>
      <c r="F104" s="70" t="s">
        <v>160</v>
      </c>
      <c r="G104" s="70" t="s">
        <v>534</v>
      </c>
      <c r="H104" s="70">
        <f>'1-Баланс'!G53</f>
        <v>0</v>
      </c>
    </row>
    <row r="105" spans="1:8">
      <c r="A105" s="70" t="str">
        <f t="shared" si="9"/>
        <v>Уеб медия груп АД</v>
      </c>
      <c r="B105" s="70" t="str">
        <f t="shared" si="10"/>
        <v>131387286</v>
      </c>
      <c r="C105" s="288">
        <f t="shared" si="11"/>
        <v>45565</v>
      </c>
      <c r="D105" s="70" t="s">
        <v>165</v>
      </c>
      <c r="E105" s="70">
        <v>1</v>
      </c>
      <c r="F105" s="70" t="s">
        <v>164</v>
      </c>
      <c r="G105" s="70" t="s">
        <v>534</v>
      </c>
      <c r="H105" s="70">
        <f>'1-Баланс'!G54</f>
        <v>0</v>
      </c>
    </row>
    <row r="106" spans="1:8">
      <c r="A106" s="70" t="str">
        <f t="shared" si="9"/>
        <v>Уеб медия груп АД</v>
      </c>
      <c r="B106" s="70" t="str">
        <f t="shared" si="10"/>
        <v>131387286</v>
      </c>
      <c r="C106" s="288">
        <f t="shared" si="11"/>
        <v>45565</v>
      </c>
      <c r="D106" s="70" t="s">
        <v>169</v>
      </c>
      <c r="E106" s="70">
        <v>1</v>
      </c>
      <c r="F106" s="70" t="s">
        <v>168</v>
      </c>
      <c r="G106" s="70" t="s">
        <v>534</v>
      </c>
      <c r="H106" s="70">
        <f>'1-Баланс'!G55</f>
        <v>0</v>
      </c>
    </row>
    <row r="107" spans="1:8">
      <c r="A107" s="70" t="str">
        <f t="shared" si="9"/>
        <v>Уеб медия груп АД</v>
      </c>
      <c r="B107" s="70" t="str">
        <f t="shared" si="10"/>
        <v>131387286</v>
      </c>
      <c r="C107" s="288">
        <f t="shared" si="11"/>
        <v>45565</v>
      </c>
      <c r="D107" s="70" t="s">
        <v>172</v>
      </c>
      <c r="E107" s="70">
        <v>1</v>
      </c>
      <c r="F107" s="70" t="s">
        <v>125</v>
      </c>
      <c r="G107" s="70" t="s">
        <v>534</v>
      </c>
      <c r="H107" s="70">
        <f>'1-Баланс'!G56</f>
        <v>5258</v>
      </c>
    </row>
    <row r="108" spans="1:8">
      <c r="A108" s="70" t="str">
        <f t="shared" si="9"/>
        <v>Уеб медия груп АД</v>
      </c>
      <c r="B108" s="70" t="str">
        <f t="shared" si="10"/>
        <v>131387286</v>
      </c>
      <c r="C108" s="288">
        <f t="shared" si="11"/>
        <v>45565</v>
      </c>
      <c r="D108" s="70" t="s">
        <v>181</v>
      </c>
      <c r="E108" s="70">
        <v>1</v>
      </c>
      <c r="F108" s="70" t="s">
        <v>180</v>
      </c>
      <c r="G108" s="70" t="s">
        <v>534</v>
      </c>
      <c r="H108" s="70">
        <f>'1-Баланс'!G59</f>
        <v>0</v>
      </c>
    </row>
    <row r="109" spans="1:8">
      <c r="A109" s="70" t="str">
        <f t="shared" si="9"/>
        <v>Уеб медия груп АД</v>
      </c>
      <c r="B109" s="70" t="str">
        <f t="shared" si="10"/>
        <v>131387286</v>
      </c>
      <c r="C109" s="288">
        <f t="shared" si="11"/>
        <v>45565</v>
      </c>
      <c r="D109" s="70" t="s">
        <v>185</v>
      </c>
      <c r="E109" s="70">
        <v>1</v>
      </c>
      <c r="F109" s="70" t="s">
        <v>184</v>
      </c>
      <c r="G109" s="70" t="s">
        <v>534</v>
      </c>
      <c r="H109" s="70">
        <f>'1-Баланс'!G60</f>
        <v>2206</v>
      </c>
    </row>
    <row r="110" spans="1:8">
      <c r="A110" s="70" t="str">
        <f t="shared" si="9"/>
        <v>Уеб медия груп АД</v>
      </c>
      <c r="B110" s="70" t="str">
        <f t="shared" si="10"/>
        <v>131387286</v>
      </c>
      <c r="C110" s="288">
        <f t="shared" si="11"/>
        <v>45565</v>
      </c>
      <c r="D110" s="70" t="s">
        <v>189</v>
      </c>
      <c r="E110" s="70">
        <v>1</v>
      </c>
      <c r="F110" s="70" t="s">
        <v>188</v>
      </c>
      <c r="G110" s="70" t="s">
        <v>534</v>
      </c>
      <c r="H110" s="70">
        <f>'1-Баланс'!G61</f>
        <v>702</v>
      </c>
    </row>
    <row r="111" spans="1:8">
      <c r="A111" s="70" t="str">
        <f t="shared" si="9"/>
        <v>Уеб медия груп АД</v>
      </c>
      <c r="B111" s="70" t="str">
        <f t="shared" si="10"/>
        <v>131387286</v>
      </c>
      <c r="C111" s="288">
        <f t="shared" si="11"/>
        <v>45565</v>
      </c>
      <c r="D111" s="70" t="s">
        <v>193</v>
      </c>
      <c r="E111" s="70">
        <v>1</v>
      </c>
      <c r="F111" s="70" t="s">
        <v>192</v>
      </c>
      <c r="G111" s="70" t="s">
        <v>534</v>
      </c>
      <c r="H111" s="70">
        <f>'1-Баланс'!G62</f>
        <v>0</v>
      </c>
    </row>
    <row r="112" spans="1:8">
      <c r="A112" s="70" t="str">
        <f t="shared" si="9"/>
        <v>Уеб медия груп АД</v>
      </c>
      <c r="B112" s="70" t="str">
        <f t="shared" si="10"/>
        <v>131387286</v>
      </c>
      <c r="C112" s="288">
        <f t="shared" si="11"/>
        <v>45565</v>
      </c>
      <c r="D112" s="70" t="s">
        <v>197</v>
      </c>
      <c r="E112" s="70">
        <v>1</v>
      </c>
      <c r="F112" s="70" t="s">
        <v>196</v>
      </c>
      <c r="G112" s="70" t="s">
        <v>534</v>
      </c>
      <c r="H112" s="70">
        <f>'1-Баланс'!G63</f>
        <v>367</v>
      </c>
    </row>
    <row r="113" spans="1:8">
      <c r="A113" s="70" t="str">
        <f t="shared" si="9"/>
        <v>Уеб медия груп АД</v>
      </c>
      <c r="B113" s="70" t="str">
        <f t="shared" si="10"/>
        <v>131387286</v>
      </c>
      <c r="C113" s="288">
        <f t="shared" si="11"/>
        <v>45565</v>
      </c>
      <c r="D113" s="70" t="s">
        <v>200</v>
      </c>
      <c r="E113" s="70">
        <v>1</v>
      </c>
      <c r="F113" s="70" t="s">
        <v>199</v>
      </c>
      <c r="G113" s="70" t="s">
        <v>534</v>
      </c>
      <c r="H113" s="70">
        <f>'1-Баланс'!G64</f>
        <v>36</v>
      </c>
    </row>
    <row r="114" spans="1:8">
      <c r="A114" s="70" t="str">
        <f t="shared" si="9"/>
        <v>Уеб медия груп АД</v>
      </c>
      <c r="B114" s="70" t="str">
        <f t="shared" si="10"/>
        <v>131387286</v>
      </c>
      <c r="C114" s="288">
        <f t="shared" si="11"/>
        <v>45565</v>
      </c>
      <c r="D114" s="70" t="s">
        <v>202</v>
      </c>
      <c r="E114" s="70">
        <v>1</v>
      </c>
      <c r="F114" s="70" t="s">
        <v>201</v>
      </c>
      <c r="G114" s="70" t="s">
        <v>534</v>
      </c>
      <c r="H114" s="70">
        <f>'1-Баланс'!G65</f>
        <v>0</v>
      </c>
    </row>
    <row r="115" spans="1:8">
      <c r="A115" s="70" t="str">
        <f t="shared" si="9"/>
        <v>Уеб медия груп АД</v>
      </c>
      <c r="B115" s="70" t="str">
        <f t="shared" si="10"/>
        <v>131387286</v>
      </c>
      <c r="C115" s="288">
        <f t="shared" si="11"/>
        <v>45565</v>
      </c>
      <c r="D115" s="70" t="s">
        <v>205</v>
      </c>
      <c r="E115" s="70">
        <v>1</v>
      </c>
      <c r="F115" s="70" t="s">
        <v>204</v>
      </c>
      <c r="G115" s="70" t="s">
        <v>534</v>
      </c>
      <c r="H115" s="70">
        <f>'1-Баланс'!G66</f>
        <v>173</v>
      </c>
    </row>
    <row r="116" spans="1:8">
      <c r="A116" s="70" t="str">
        <f t="shared" si="9"/>
        <v>Уеб медия груп АД</v>
      </c>
      <c r="B116" s="70" t="str">
        <f t="shared" si="10"/>
        <v>131387286</v>
      </c>
      <c r="C116" s="288">
        <f t="shared" si="11"/>
        <v>45565</v>
      </c>
      <c r="D116" s="70" t="s">
        <v>209</v>
      </c>
      <c r="E116" s="70">
        <v>1</v>
      </c>
      <c r="F116" s="70" t="s">
        <v>208</v>
      </c>
      <c r="G116" s="70" t="s">
        <v>534</v>
      </c>
      <c r="H116" s="70">
        <f>'1-Баланс'!G67</f>
        <v>63</v>
      </c>
    </row>
    <row r="117" spans="1:8">
      <c r="A117" s="70" t="str">
        <f t="shared" si="9"/>
        <v>Уеб медия груп АД</v>
      </c>
      <c r="B117" s="70" t="str">
        <f t="shared" si="10"/>
        <v>131387286</v>
      </c>
      <c r="C117" s="288">
        <f t="shared" si="11"/>
        <v>45565</v>
      </c>
      <c r="D117" s="70" t="s">
        <v>213</v>
      </c>
      <c r="E117" s="70">
        <v>1</v>
      </c>
      <c r="F117" s="70" t="s">
        <v>212</v>
      </c>
      <c r="G117" s="70" t="s">
        <v>534</v>
      </c>
      <c r="H117" s="70">
        <f>'1-Баланс'!G68</f>
        <v>63</v>
      </c>
    </row>
    <row r="118" spans="1:8">
      <c r="A118" s="70" t="str">
        <f t="shared" si="9"/>
        <v>Уеб медия груп АД</v>
      </c>
      <c r="B118" s="70" t="str">
        <f t="shared" si="10"/>
        <v>131387286</v>
      </c>
      <c r="C118" s="288">
        <f t="shared" si="11"/>
        <v>45565</v>
      </c>
      <c r="D118" s="70" t="s">
        <v>216</v>
      </c>
      <c r="E118" s="70">
        <v>1</v>
      </c>
      <c r="F118" s="70" t="s">
        <v>79</v>
      </c>
      <c r="G118" s="70" t="s">
        <v>534</v>
      </c>
      <c r="H118" s="70">
        <f>'1-Баланс'!G69</f>
        <v>0</v>
      </c>
    </row>
    <row r="119" spans="1:8">
      <c r="A119" s="70" t="str">
        <f t="shared" si="9"/>
        <v>Уеб медия груп АД</v>
      </c>
      <c r="B119" s="70" t="str">
        <f t="shared" si="10"/>
        <v>131387286</v>
      </c>
      <c r="C119" s="288">
        <f t="shared" si="11"/>
        <v>45565</v>
      </c>
      <c r="D119" s="70" t="s">
        <v>220</v>
      </c>
      <c r="E119" s="70">
        <v>1</v>
      </c>
      <c r="F119" s="70" t="s">
        <v>219</v>
      </c>
      <c r="G119" s="70" t="s">
        <v>534</v>
      </c>
      <c r="H119" s="70">
        <f>'1-Баланс'!G70</f>
        <v>0</v>
      </c>
    </row>
    <row r="120" spans="1:8">
      <c r="A120" s="70" t="str">
        <f t="shared" si="9"/>
        <v>Уеб медия груп АД</v>
      </c>
      <c r="B120" s="70" t="str">
        <f t="shared" si="10"/>
        <v>131387286</v>
      </c>
      <c r="C120" s="288">
        <f t="shared" si="11"/>
        <v>45565</v>
      </c>
      <c r="D120" s="70" t="s">
        <v>223</v>
      </c>
      <c r="E120" s="70">
        <v>1</v>
      </c>
      <c r="F120" s="70" t="s">
        <v>128</v>
      </c>
      <c r="G120" s="70" t="s">
        <v>534</v>
      </c>
      <c r="H120" s="70">
        <f>'1-Баланс'!G71</f>
        <v>2908</v>
      </c>
    </row>
    <row r="121" spans="1:8">
      <c r="A121" s="70" t="str">
        <f t="shared" si="9"/>
        <v>Уеб медия груп АД</v>
      </c>
      <c r="B121" s="70" t="str">
        <f t="shared" si="10"/>
        <v>131387286</v>
      </c>
      <c r="C121" s="288">
        <f t="shared" si="11"/>
        <v>45565</v>
      </c>
      <c r="D121" s="70" t="s">
        <v>231</v>
      </c>
      <c r="E121" s="70">
        <v>1</v>
      </c>
      <c r="F121" s="70" t="s">
        <v>230</v>
      </c>
      <c r="G121" s="70" t="s">
        <v>534</v>
      </c>
      <c r="H121" s="70">
        <f>'1-Баланс'!G73</f>
        <v>0</v>
      </c>
    </row>
    <row r="122" spans="1:8">
      <c r="A122" s="70" t="str">
        <f t="shared" si="9"/>
        <v>Уеб медия груп АД</v>
      </c>
      <c r="B122" s="70" t="str">
        <f t="shared" si="10"/>
        <v>131387286</v>
      </c>
      <c r="C122" s="288">
        <f t="shared" si="11"/>
        <v>45565</v>
      </c>
      <c r="D122" s="70" t="s">
        <v>233</v>
      </c>
      <c r="E122" s="70">
        <v>1</v>
      </c>
      <c r="F122" s="70" t="s">
        <v>160</v>
      </c>
      <c r="G122" s="70" t="s">
        <v>534</v>
      </c>
      <c r="H122" s="70">
        <f>'1-Баланс'!G75</f>
        <v>83</v>
      </c>
    </row>
    <row r="123" spans="1:8">
      <c r="A123" s="70" t="str">
        <f t="shared" si="9"/>
        <v>Уеб медия груп АД</v>
      </c>
      <c r="B123" s="70" t="str">
        <f t="shared" si="10"/>
        <v>131387286</v>
      </c>
      <c r="C123" s="288">
        <f t="shared" si="11"/>
        <v>45565</v>
      </c>
      <c r="D123" s="70" t="s">
        <v>235</v>
      </c>
      <c r="E123" s="70">
        <v>1</v>
      </c>
      <c r="F123" s="70" t="s">
        <v>234</v>
      </c>
      <c r="G123" s="70" t="s">
        <v>534</v>
      </c>
      <c r="H123" s="70">
        <f>'1-Баланс'!G77</f>
        <v>0</v>
      </c>
    </row>
    <row r="124" spans="1:8">
      <c r="A124" s="70" t="str">
        <f t="shared" si="9"/>
        <v>Уеб медия груп АД</v>
      </c>
      <c r="B124" s="70" t="str">
        <f t="shared" si="10"/>
        <v>131387286</v>
      </c>
      <c r="C124" s="288">
        <f t="shared" si="11"/>
        <v>45565</v>
      </c>
      <c r="D124" s="70" t="s">
        <v>241</v>
      </c>
      <c r="E124" s="70">
        <v>1</v>
      </c>
      <c r="F124" s="70" t="s">
        <v>175</v>
      </c>
      <c r="G124" s="70" t="s">
        <v>534</v>
      </c>
      <c r="H124" s="70">
        <f>'1-Баланс'!G79</f>
        <v>2991</v>
      </c>
    </row>
    <row r="125" spans="1:8">
      <c r="A125" s="70" t="str">
        <f t="shared" si="9"/>
        <v>Уеб медия груп АД</v>
      </c>
      <c r="B125" s="70" t="str">
        <f t="shared" si="10"/>
        <v>131387286</v>
      </c>
      <c r="C125" s="288">
        <f t="shared" si="11"/>
        <v>45565</v>
      </c>
      <c r="D125" s="70" t="s">
        <v>268</v>
      </c>
      <c r="E125" s="70">
        <v>1</v>
      </c>
      <c r="F125" s="70" t="s">
        <v>267</v>
      </c>
      <c r="G125" s="70" t="s">
        <v>534</v>
      </c>
      <c r="H125" s="70">
        <f>'1-Баланс'!G95</f>
        <v>10943</v>
      </c>
    </row>
    <row r="126" spans="1:8" s="234" customFormat="1">
      <c r="C126" s="287"/>
      <c r="F126" s="237" t="s">
        <v>531</v>
      </c>
    </row>
    <row r="127" spans="1:8">
      <c r="A127" s="70" t="str">
        <f t="shared" ref="A127:A158" si="12">pdeName</f>
        <v>Уеб медия груп АД</v>
      </c>
      <c r="B127" s="70" t="str">
        <f t="shared" ref="B127:B158" si="13">pdeBulstat</f>
        <v>131387286</v>
      </c>
      <c r="C127" s="288">
        <f t="shared" ref="C127:C158" si="14">endDate</f>
        <v>45565</v>
      </c>
      <c r="D127" s="70" t="s">
        <v>276</v>
      </c>
      <c r="E127" s="70">
        <v>1</v>
      </c>
      <c r="F127" s="70" t="s">
        <v>275</v>
      </c>
      <c r="G127" s="70" t="s">
        <v>532</v>
      </c>
      <c r="H127" s="235">
        <f>'2-Отчет за доходите'!C12</f>
        <v>17</v>
      </c>
    </row>
    <row r="128" spans="1:8">
      <c r="A128" s="70" t="str">
        <f t="shared" si="12"/>
        <v>Уеб медия груп АД</v>
      </c>
      <c r="B128" s="70" t="str">
        <f t="shared" si="13"/>
        <v>131387286</v>
      </c>
      <c r="C128" s="288">
        <f t="shared" si="14"/>
        <v>45565</v>
      </c>
      <c r="D128" s="70" t="s">
        <v>280</v>
      </c>
      <c r="E128" s="70">
        <v>1</v>
      </c>
      <c r="F128" s="70" t="s">
        <v>279</v>
      </c>
      <c r="G128" s="70" t="s">
        <v>532</v>
      </c>
      <c r="H128" s="235">
        <f>'2-Отчет за доходите'!C13</f>
        <v>560</v>
      </c>
    </row>
    <row r="129" spans="1:8">
      <c r="A129" s="70" t="str">
        <f t="shared" si="12"/>
        <v>Уеб медия груп АД</v>
      </c>
      <c r="B129" s="70" t="str">
        <f t="shared" si="13"/>
        <v>131387286</v>
      </c>
      <c r="C129" s="288">
        <f t="shared" si="14"/>
        <v>45565</v>
      </c>
      <c r="D129" s="70" t="s">
        <v>284</v>
      </c>
      <c r="E129" s="70">
        <v>1</v>
      </c>
      <c r="F129" s="70" t="s">
        <v>283</v>
      </c>
      <c r="G129" s="70" t="s">
        <v>532</v>
      </c>
      <c r="H129" s="235">
        <f>'2-Отчет за доходите'!C14</f>
        <v>563</v>
      </c>
    </row>
    <row r="130" spans="1:8">
      <c r="A130" s="70" t="str">
        <f t="shared" si="12"/>
        <v>Уеб медия груп АД</v>
      </c>
      <c r="B130" s="70" t="str">
        <f t="shared" si="13"/>
        <v>131387286</v>
      </c>
      <c r="C130" s="288">
        <f t="shared" si="14"/>
        <v>45565</v>
      </c>
      <c r="D130" s="70" t="s">
        <v>288</v>
      </c>
      <c r="E130" s="70">
        <v>1</v>
      </c>
      <c r="F130" s="70" t="s">
        <v>287</v>
      </c>
      <c r="G130" s="70" t="s">
        <v>532</v>
      </c>
      <c r="H130" s="235">
        <f>'2-Отчет за доходите'!C15</f>
        <v>1135</v>
      </c>
    </row>
    <row r="131" spans="1:8">
      <c r="A131" s="70" t="str">
        <f t="shared" si="12"/>
        <v>Уеб медия груп АД</v>
      </c>
      <c r="B131" s="70" t="str">
        <f t="shared" si="13"/>
        <v>131387286</v>
      </c>
      <c r="C131" s="288">
        <f t="shared" si="14"/>
        <v>45565</v>
      </c>
      <c r="D131" s="70" t="s">
        <v>291</v>
      </c>
      <c r="E131" s="70">
        <v>1</v>
      </c>
      <c r="F131" s="70" t="s">
        <v>290</v>
      </c>
      <c r="G131" s="70" t="s">
        <v>532</v>
      </c>
      <c r="H131" s="235">
        <f>'2-Отчет за доходите'!C16</f>
        <v>170</v>
      </c>
    </row>
    <row r="132" spans="1:8">
      <c r="A132" s="70" t="str">
        <f t="shared" si="12"/>
        <v>Уеб медия груп АД</v>
      </c>
      <c r="B132" s="70" t="str">
        <f t="shared" si="13"/>
        <v>131387286</v>
      </c>
      <c r="C132" s="288">
        <f t="shared" si="14"/>
        <v>45565</v>
      </c>
      <c r="D132" s="70" t="s">
        <v>294</v>
      </c>
      <c r="E132" s="70">
        <v>1</v>
      </c>
      <c r="F132" s="70" t="s">
        <v>293</v>
      </c>
      <c r="G132" s="70" t="s">
        <v>532</v>
      </c>
      <c r="H132" s="235">
        <f>'2-Отчет за доходите'!C17</f>
        <v>0</v>
      </c>
    </row>
    <row r="133" spans="1:8">
      <c r="A133" s="70" t="str">
        <f t="shared" si="12"/>
        <v>Уеб медия груп АД</v>
      </c>
      <c r="B133" s="70" t="str">
        <f t="shared" si="13"/>
        <v>131387286</v>
      </c>
      <c r="C133" s="288">
        <f t="shared" si="14"/>
        <v>45565</v>
      </c>
      <c r="D133" s="70" t="s">
        <v>296</v>
      </c>
      <c r="E133" s="70">
        <v>1</v>
      </c>
      <c r="F133" s="70" t="s">
        <v>295</v>
      </c>
      <c r="G133" s="70" t="s">
        <v>532</v>
      </c>
      <c r="H133" s="235">
        <f>'2-Отчет за доходите'!C18</f>
        <v>0</v>
      </c>
    </row>
    <row r="134" spans="1:8">
      <c r="A134" s="70" t="str">
        <f t="shared" si="12"/>
        <v>Уеб медия груп АД</v>
      </c>
      <c r="B134" s="70" t="str">
        <f t="shared" si="13"/>
        <v>131387286</v>
      </c>
      <c r="C134" s="288">
        <f t="shared" si="14"/>
        <v>45565</v>
      </c>
      <c r="D134" s="70" t="s">
        <v>300</v>
      </c>
      <c r="E134" s="70">
        <v>1</v>
      </c>
      <c r="F134" s="70" t="s">
        <v>299</v>
      </c>
      <c r="G134" s="70" t="s">
        <v>532</v>
      </c>
      <c r="H134" s="235">
        <f>'2-Отчет за доходите'!C19</f>
        <v>400</v>
      </c>
    </row>
    <row r="135" spans="1:8">
      <c r="A135" s="70" t="str">
        <f t="shared" si="12"/>
        <v>Уеб медия груп АД</v>
      </c>
      <c r="B135" s="70" t="str">
        <f t="shared" si="13"/>
        <v>131387286</v>
      </c>
      <c r="C135" s="288">
        <f t="shared" si="14"/>
        <v>45565</v>
      </c>
      <c r="D135" s="70" t="s">
        <v>304</v>
      </c>
      <c r="E135" s="70">
        <v>1</v>
      </c>
      <c r="F135" s="70" t="s">
        <v>303</v>
      </c>
      <c r="G135" s="70" t="s">
        <v>532</v>
      </c>
      <c r="H135" s="235">
        <f>'2-Отчет за доходите'!C20</f>
        <v>362</v>
      </c>
    </row>
    <row r="136" spans="1:8">
      <c r="A136" s="70" t="str">
        <f t="shared" si="12"/>
        <v>Уеб медия груп АД</v>
      </c>
      <c r="B136" s="70" t="str">
        <f t="shared" si="13"/>
        <v>131387286</v>
      </c>
      <c r="C136" s="288">
        <f t="shared" si="14"/>
        <v>45565</v>
      </c>
      <c r="D136" s="70" t="s">
        <v>306</v>
      </c>
      <c r="E136" s="70">
        <v>1</v>
      </c>
      <c r="F136" s="70" t="s">
        <v>305</v>
      </c>
      <c r="G136" s="70" t="s">
        <v>532</v>
      </c>
      <c r="H136" s="235">
        <f>'2-Отчет за доходите'!C21</f>
        <v>0</v>
      </c>
    </row>
    <row r="137" spans="1:8">
      <c r="A137" s="70" t="str">
        <f t="shared" si="12"/>
        <v>Уеб медия груп АД</v>
      </c>
      <c r="B137" s="70" t="str">
        <f t="shared" si="13"/>
        <v>131387286</v>
      </c>
      <c r="C137" s="288">
        <f t="shared" si="14"/>
        <v>45565</v>
      </c>
      <c r="D137" s="70" t="s">
        <v>308</v>
      </c>
      <c r="E137" s="70">
        <v>1</v>
      </c>
      <c r="F137" s="70" t="s">
        <v>273</v>
      </c>
      <c r="G137" s="70" t="s">
        <v>532</v>
      </c>
      <c r="H137" s="235">
        <f>'2-Отчет за доходите'!C22</f>
        <v>2845</v>
      </c>
    </row>
    <row r="138" spans="1:8">
      <c r="A138" s="70" t="str">
        <f t="shared" si="12"/>
        <v>Уеб медия груп АД</v>
      </c>
      <c r="B138" s="70" t="str">
        <f t="shared" si="13"/>
        <v>131387286</v>
      </c>
      <c r="C138" s="288">
        <f t="shared" si="14"/>
        <v>45565</v>
      </c>
      <c r="D138" s="70" t="s">
        <v>317</v>
      </c>
      <c r="E138" s="70">
        <v>1</v>
      </c>
      <c r="F138" s="70" t="s">
        <v>316</v>
      </c>
      <c r="G138" s="70" t="s">
        <v>532</v>
      </c>
      <c r="H138" s="235">
        <f>'2-Отчет за доходите'!C25</f>
        <v>353</v>
      </c>
    </row>
    <row r="139" spans="1:8">
      <c r="A139" s="70" t="str">
        <f t="shared" si="12"/>
        <v>Уеб медия груп АД</v>
      </c>
      <c r="B139" s="70" t="str">
        <f t="shared" si="13"/>
        <v>131387286</v>
      </c>
      <c r="C139" s="288">
        <f t="shared" si="14"/>
        <v>45565</v>
      </c>
      <c r="D139" s="70" t="s">
        <v>321</v>
      </c>
      <c r="E139" s="70">
        <v>1</v>
      </c>
      <c r="F139" s="70" t="s">
        <v>320</v>
      </c>
      <c r="G139" s="70" t="s">
        <v>532</v>
      </c>
      <c r="H139" s="235">
        <f>'2-Отчет за доходите'!C26</f>
        <v>0</v>
      </c>
    </row>
    <row r="140" spans="1:8">
      <c r="A140" s="70" t="str">
        <f t="shared" si="12"/>
        <v>Уеб медия груп АД</v>
      </c>
      <c r="B140" s="70" t="str">
        <f t="shared" si="13"/>
        <v>131387286</v>
      </c>
      <c r="C140" s="288">
        <f t="shared" si="14"/>
        <v>45565</v>
      </c>
      <c r="D140" s="70" t="s">
        <v>325</v>
      </c>
      <c r="E140" s="70">
        <v>1</v>
      </c>
      <c r="F140" s="70" t="s">
        <v>324</v>
      </c>
      <c r="G140" s="70" t="s">
        <v>532</v>
      </c>
      <c r="H140" s="235">
        <f>'2-Отчет за доходите'!C27</f>
        <v>2</v>
      </c>
    </row>
    <row r="141" spans="1:8">
      <c r="A141" s="70" t="str">
        <f t="shared" si="12"/>
        <v>Уеб медия груп АД</v>
      </c>
      <c r="B141" s="70" t="str">
        <f t="shared" si="13"/>
        <v>131387286</v>
      </c>
      <c r="C141" s="288">
        <f t="shared" si="14"/>
        <v>45565</v>
      </c>
      <c r="D141" s="70" t="s">
        <v>327</v>
      </c>
      <c r="E141" s="70">
        <v>1</v>
      </c>
      <c r="F141" s="70" t="s">
        <v>79</v>
      </c>
      <c r="G141" s="70" t="s">
        <v>532</v>
      </c>
      <c r="H141" s="235">
        <f>'2-Отчет за доходите'!C28</f>
        <v>4</v>
      </c>
    </row>
    <row r="142" spans="1:8">
      <c r="A142" s="70" t="str">
        <f t="shared" si="12"/>
        <v>Уеб медия груп АД</v>
      </c>
      <c r="B142" s="70" t="str">
        <f t="shared" si="13"/>
        <v>131387286</v>
      </c>
      <c r="C142" s="288">
        <f t="shared" si="14"/>
        <v>45565</v>
      </c>
      <c r="D142" s="70" t="s">
        <v>328</v>
      </c>
      <c r="E142" s="70">
        <v>1</v>
      </c>
      <c r="F142" s="70" t="s">
        <v>313</v>
      </c>
      <c r="G142" s="70" t="s">
        <v>532</v>
      </c>
      <c r="H142" s="235">
        <f>'2-Отчет за доходите'!C29</f>
        <v>359</v>
      </c>
    </row>
    <row r="143" spans="1:8">
      <c r="A143" s="70" t="str">
        <f t="shared" si="12"/>
        <v>Уеб медия груп АД</v>
      </c>
      <c r="B143" s="70" t="str">
        <f t="shared" si="13"/>
        <v>131387286</v>
      </c>
      <c r="C143" s="288">
        <f t="shared" si="14"/>
        <v>45565</v>
      </c>
      <c r="D143" s="70" t="s">
        <v>330</v>
      </c>
      <c r="E143" s="70">
        <v>1</v>
      </c>
      <c r="F143" s="70" t="s">
        <v>329</v>
      </c>
      <c r="G143" s="70" t="s">
        <v>532</v>
      </c>
      <c r="H143" s="235">
        <f>'2-Отчет за доходите'!C31</f>
        <v>3204</v>
      </c>
    </row>
    <row r="144" spans="1:8">
      <c r="A144" s="70" t="str">
        <f t="shared" si="12"/>
        <v>Уеб медия груп АД</v>
      </c>
      <c r="B144" s="70" t="str">
        <f t="shared" si="13"/>
        <v>131387286</v>
      </c>
      <c r="C144" s="288">
        <f t="shared" si="14"/>
        <v>45565</v>
      </c>
      <c r="D144" s="70" t="s">
        <v>333</v>
      </c>
      <c r="E144" s="70">
        <v>1</v>
      </c>
      <c r="F144" s="70" t="s">
        <v>332</v>
      </c>
      <c r="G144" s="70" t="s">
        <v>532</v>
      </c>
      <c r="H144" s="235">
        <f>'2-Отчет за доходите'!C33</f>
        <v>0</v>
      </c>
    </row>
    <row r="145" spans="1:8">
      <c r="A145" s="70" t="str">
        <f t="shared" si="12"/>
        <v>Уеб медия груп АД</v>
      </c>
      <c r="B145" s="70" t="str">
        <f t="shared" si="13"/>
        <v>131387286</v>
      </c>
      <c r="C145" s="288">
        <f t="shared" si="14"/>
        <v>45565</v>
      </c>
      <c r="D145" s="70" t="s">
        <v>337</v>
      </c>
      <c r="E145" s="70">
        <v>1</v>
      </c>
      <c r="F145" s="70" t="s">
        <v>336</v>
      </c>
      <c r="G145" s="70" t="s">
        <v>532</v>
      </c>
      <c r="H145" s="235">
        <f>'2-Отчет за доходите'!C34</f>
        <v>0</v>
      </c>
    </row>
    <row r="146" spans="1:8">
      <c r="A146" s="70" t="str">
        <f t="shared" si="12"/>
        <v>Уеб медия груп АД</v>
      </c>
      <c r="B146" s="70" t="str">
        <f t="shared" si="13"/>
        <v>131387286</v>
      </c>
      <c r="C146" s="288">
        <f t="shared" si="14"/>
        <v>45565</v>
      </c>
      <c r="D146" s="70" t="s">
        <v>341</v>
      </c>
      <c r="E146" s="70">
        <v>1</v>
      </c>
      <c r="F146" s="70" t="s">
        <v>340</v>
      </c>
      <c r="G146" s="70" t="s">
        <v>532</v>
      </c>
      <c r="H146" s="235">
        <f>'2-Отчет за доходите'!C35</f>
        <v>0</v>
      </c>
    </row>
    <row r="147" spans="1:8">
      <c r="A147" s="70" t="str">
        <f t="shared" si="12"/>
        <v>Уеб медия груп АД</v>
      </c>
      <c r="B147" s="70" t="str">
        <f t="shared" si="13"/>
        <v>131387286</v>
      </c>
      <c r="C147" s="288">
        <f t="shared" si="14"/>
        <v>45565</v>
      </c>
      <c r="D147" s="70" t="s">
        <v>345</v>
      </c>
      <c r="E147" s="70">
        <v>1</v>
      </c>
      <c r="F147" s="70" t="s">
        <v>344</v>
      </c>
      <c r="G147" s="70" t="s">
        <v>532</v>
      </c>
      <c r="H147" s="235">
        <f>'2-Отчет за доходите'!C36</f>
        <v>3204</v>
      </c>
    </row>
    <row r="148" spans="1:8">
      <c r="A148" s="70" t="str">
        <f t="shared" si="12"/>
        <v>Уеб медия груп АД</v>
      </c>
      <c r="B148" s="70" t="str">
        <f t="shared" si="13"/>
        <v>131387286</v>
      </c>
      <c r="C148" s="288">
        <f t="shared" si="14"/>
        <v>45565</v>
      </c>
      <c r="D148" s="70" t="s">
        <v>349</v>
      </c>
      <c r="E148" s="70">
        <v>1</v>
      </c>
      <c r="F148" s="70" t="s">
        <v>348</v>
      </c>
      <c r="G148" s="70" t="s">
        <v>532</v>
      </c>
      <c r="H148" s="235">
        <f>'2-Отчет за доходите'!C37</f>
        <v>0</v>
      </c>
    </row>
    <row r="149" spans="1:8">
      <c r="A149" s="70" t="str">
        <f t="shared" si="12"/>
        <v>Уеб медия груп АД</v>
      </c>
      <c r="B149" s="70" t="str">
        <f t="shared" si="13"/>
        <v>131387286</v>
      </c>
      <c r="C149" s="288">
        <f t="shared" si="14"/>
        <v>45565</v>
      </c>
      <c r="D149" s="70" t="s">
        <v>353</v>
      </c>
      <c r="E149" s="70">
        <v>1</v>
      </c>
      <c r="F149" s="70" t="s">
        <v>352</v>
      </c>
      <c r="G149" s="70" t="s">
        <v>532</v>
      </c>
      <c r="H149" s="235">
        <f>'2-Отчет за доходите'!C38</f>
        <v>0</v>
      </c>
    </row>
    <row r="150" spans="1:8">
      <c r="A150" s="70" t="str">
        <f t="shared" si="12"/>
        <v>Уеб медия груп АД</v>
      </c>
      <c r="B150" s="70" t="str">
        <f t="shared" si="13"/>
        <v>131387286</v>
      </c>
      <c r="C150" s="288">
        <f t="shared" si="14"/>
        <v>45565</v>
      </c>
      <c r="D150" s="70" t="s">
        <v>355</v>
      </c>
      <c r="E150" s="70">
        <v>1</v>
      </c>
      <c r="F150" s="70" t="s">
        <v>354</v>
      </c>
      <c r="G150" s="70" t="s">
        <v>532</v>
      </c>
      <c r="H150" s="235">
        <f>'2-Отчет за доходите'!C39</f>
        <v>0</v>
      </c>
    </row>
    <row r="151" spans="1:8">
      <c r="A151" s="70" t="str">
        <f t="shared" si="12"/>
        <v>Уеб медия груп АД</v>
      </c>
      <c r="B151" s="70" t="str">
        <f t="shared" si="13"/>
        <v>131387286</v>
      </c>
      <c r="C151" s="288">
        <f t="shared" si="14"/>
        <v>45565</v>
      </c>
      <c r="D151" s="70" t="s">
        <v>357</v>
      </c>
      <c r="E151" s="70">
        <v>1</v>
      </c>
      <c r="F151" s="70" t="s">
        <v>356</v>
      </c>
      <c r="G151" s="70" t="s">
        <v>532</v>
      </c>
      <c r="H151" s="235">
        <f>'2-Отчет за доходите'!C40</f>
        <v>0</v>
      </c>
    </row>
    <row r="152" spans="1:8">
      <c r="A152" s="70" t="str">
        <f t="shared" si="12"/>
        <v>Уеб медия груп АД</v>
      </c>
      <c r="B152" s="70" t="str">
        <f t="shared" si="13"/>
        <v>131387286</v>
      </c>
      <c r="C152" s="288">
        <f t="shared" si="14"/>
        <v>45565</v>
      </c>
      <c r="D152" s="70" t="s">
        <v>359</v>
      </c>
      <c r="E152" s="70">
        <v>1</v>
      </c>
      <c r="F152" s="70" t="s">
        <v>358</v>
      </c>
      <c r="G152" s="70" t="s">
        <v>532</v>
      </c>
      <c r="H152" s="235">
        <f>'2-Отчет за доходите'!C41</f>
        <v>0</v>
      </c>
    </row>
    <row r="153" spans="1:8">
      <c r="A153" s="70" t="str">
        <f t="shared" si="12"/>
        <v>Уеб медия груп АД</v>
      </c>
      <c r="B153" s="70" t="str">
        <f t="shared" si="13"/>
        <v>131387286</v>
      </c>
      <c r="C153" s="288">
        <f t="shared" si="14"/>
        <v>45565</v>
      </c>
      <c r="D153" s="70" t="s">
        <v>361</v>
      </c>
      <c r="E153" s="70">
        <v>1</v>
      </c>
      <c r="F153" s="70" t="s">
        <v>360</v>
      </c>
      <c r="G153" s="70" t="s">
        <v>532</v>
      </c>
      <c r="H153" s="235">
        <f>'2-Отчет за доходите'!C42</f>
        <v>0</v>
      </c>
    </row>
    <row r="154" spans="1:8">
      <c r="A154" s="70" t="str">
        <f t="shared" si="12"/>
        <v>Уеб медия груп АД</v>
      </c>
      <c r="B154" s="70" t="str">
        <f t="shared" si="13"/>
        <v>131387286</v>
      </c>
      <c r="C154" s="288">
        <f t="shared" si="14"/>
        <v>45565</v>
      </c>
      <c r="D154" s="70" t="s">
        <v>365</v>
      </c>
      <c r="E154" s="70">
        <v>1</v>
      </c>
      <c r="F154" s="70" t="s">
        <v>364</v>
      </c>
      <c r="G154" s="70" t="s">
        <v>532</v>
      </c>
      <c r="H154" s="235">
        <f>'2-Отчет за доходите'!C43</f>
        <v>0</v>
      </c>
    </row>
    <row r="155" spans="1:8">
      <c r="A155" s="70" t="str">
        <f t="shared" si="12"/>
        <v>Уеб медия груп АД</v>
      </c>
      <c r="B155" s="70" t="str">
        <f t="shared" si="13"/>
        <v>131387286</v>
      </c>
      <c r="C155" s="288">
        <f t="shared" si="14"/>
        <v>45565</v>
      </c>
      <c r="D155" s="70" t="s">
        <v>368</v>
      </c>
      <c r="E155" s="70">
        <v>1</v>
      </c>
      <c r="F155" s="70" t="s">
        <v>367</v>
      </c>
      <c r="G155" s="70" t="s">
        <v>532</v>
      </c>
      <c r="H155" s="235">
        <f>'2-Отчет за доходите'!C44</f>
        <v>0</v>
      </c>
    </row>
    <row r="156" spans="1:8">
      <c r="A156" s="70" t="str">
        <f t="shared" si="12"/>
        <v>Уеб медия груп АД</v>
      </c>
      <c r="B156" s="70" t="str">
        <f t="shared" si="13"/>
        <v>131387286</v>
      </c>
      <c r="C156" s="288">
        <f t="shared" si="14"/>
        <v>45565</v>
      </c>
      <c r="D156" s="70" t="s">
        <v>372</v>
      </c>
      <c r="E156" s="70">
        <v>1</v>
      </c>
      <c r="F156" s="70" t="s">
        <v>371</v>
      </c>
      <c r="G156" s="70" t="s">
        <v>532</v>
      </c>
      <c r="H156" s="235">
        <f>'2-Отчет за доходите'!C45</f>
        <v>3204</v>
      </c>
    </row>
    <row r="157" spans="1:8">
      <c r="A157" s="70" t="str">
        <f t="shared" si="12"/>
        <v>Уеб медия груп АД</v>
      </c>
      <c r="B157" s="70" t="str">
        <f t="shared" si="13"/>
        <v>131387286</v>
      </c>
      <c r="C157" s="288">
        <f t="shared" si="14"/>
        <v>45565</v>
      </c>
      <c r="D157" s="70" t="s">
        <v>278</v>
      </c>
      <c r="E157" s="70">
        <v>1</v>
      </c>
      <c r="F157" s="70" t="s">
        <v>277</v>
      </c>
      <c r="G157" s="70" t="s">
        <v>533</v>
      </c>
      <c r="H157" s="70">
        <f>'2-Отчет за доходите'!G12</f>
        <v>0</v>
      </c>
    </row>
    <row r="158" spans="1:8">
      <c r="A158" s="70" t="str">
        <f t="shared" si="12"/>
        <v>Уеб медия груп АД</v>
      </c>
      <c r="B158" s="70" t="str">
        <f t="shared" si="13"/>
        <v>131387286</v>
      </c>
      <c r="C158" s="288">
        <f t="shared" si="14"/>
        <v>45565</v>
      </c>
      <c r="D158" s="70" t="s">
        <v>282</v>
      </c>
      <c r="E158" s="70">
        <v>1</v>
      </c>
      <c r="F158" s="70" t="s">
        <v>281</v>
      </c>
      <c r="G158" s="70" t="s">
        <v>533</v>
      </c>
      <c r="H158" s="70">
        <f>'2-Отчет за доходите'!G13</f>
        <v>0</v>
      </c>
    </row>
    <row r="159" spans="1:8">
      <c r="A159" s="70" t="str">
        <f t="shared" ref="A159:A179" si="15">pdeName</f>
        <v>Уеб медия груп АД</v>
      </c>
      <c r="B159" s="70" t="str">
        <f t="shared" ref="B159:B179" si="16">pdeBulstat</f>
        <v>131387286</v>
      </c>
      <c r="C159" s="288">
        <f t="shared" ref="C159:C179" si="17">endDate</f>
        <v>45565</v>
      </c>
      <c r="D159" s="70" t="s">
        <v>286</v>
      </c>
      <c r="E159" s="70">
        <v>1</v>
      </c>
      <c r="F159" s="70" t="s">
        <v>285</v>
      </c>
      <c r="G159" s="70" t="s">
        <v>533</v>
      </c>
      <c r="H159" s="70">
        <f>'2-Отчет за доходите'!G14</f>
        <v>1979</v>
      </c>
    </row>
    <row r="160" spans="1:8">
      <c r="A160" s="70" t="str">
        <f t="shared" si="15"/>
        <v>Уеб медия груп АД</v>
      </c>
      <c r="B160" s="70" t="str">
        <f t="shared" si="16"/>
        <v>131387286</v>
      </c>
      <c r="C160" s="288">
        <f t="shared" si="17"/>
        <v>45565</v>
      </c>
      <c r="D160" s="70" t="s">
        <v>289</v>
      </c>
      <c r="E160" s="70">
        <v>1</v>
      </c>
      <c r="F160" s="70" t="s">
        <v>79</v>
      </c>
      <c r="G160" s="70" t="s">
        <v>533</v>
      </c>
      <c r="H160" s="70">
        <f>'2-Отчет за доходите'!G15</f>
        <v>67</v>
      </c>
    </row>
    <row r="161" spans="1:8">
      <c r="A161" s="70" t="str">
        <f t="shared" si="15"/>
        <v>Уеб медия груп АД</v>
      </c>
      <c r="B161" s="70" t="str">
        <f t="shared" si="16"/>
        <v>131387286</v>
      </c>
      <c r="C161" s="288">
        <f t="shared" si="17"/>
        <v>45565</v>
      </c>
      <c r="D161" s="70" t="s">
        <v>292</v>
      </c>
      <c r="E161" s="70">
        <v>1</v>
      </c>
      <c r="F161" s="70" t="s">
        <v>274</v>
      </c>
      <c r="G161" s="70" t="s">
        <v>533</v>
      </c>
      <c r="H161" s="70">
        <f>'2-Отчет за доходите'!G16</f>
        <v>2046</v>
      </c>
    </row>
    <row r="162" spans="1:8">
      <c r="A162" s="70" t="str">
        <f t="shared" si="15"/>
        <v>Уеб медия груп АД</v>
      </c>
      <c r="B162" s="70" t="str">
        <f t="shared" si="16"/>
        <v>131387286</v>
      </c>
      <c r="C162" s="288">
        <f t="shared" si="17"/>
        <v>45565</v>
      </c>
      <c r="D162" s="70" t="s">
        <v>298</v>
      </c>
      <c r="E162" s="70">
        <v>1</v>
      </c>
      <c r="F162" s="70" t="s">
        <v>297</v>
      </c>
      <c r="G162" s="70" t="s">
        <v>533</v>
      </c>
      <c r="H162" s="70">
        <f>'2-Отчет за доходите'!G18</f>
        <v>0</v>
      </c>
    </row>
    <row r="163" spans="1:8">
      <c r="A163" s="70" t="str">
        <f t="shared" si="15"/>
        <v>Уеб медия груп АД</v>
      </c>
      <c r="B163" s="70" t="str">
        <f t="shared" si="16"/>
        <v>131387286</v>
      </c>
      <c r="C163" s="288">
        <f t="shared" si="17"/>
        <v>45565</v>
      </c>
      <c r="D163" s="70" t="s">
        <v>302</v>
      </c>
      <c r="E163" s="70">
        <v>1</v>
      </c>
      <c r="F163" s="70" t="s">
        <v>301</v>
      </c>
      <c r="G163" s="70" t="s">
        <v>533</v>
      </c>
      <c r="H163" s="70">
        <f>'2-Отчет за доходите'!G19</f>
        <v>0</v>
      </c>
    </row>
    <row r="164" spans="1:8">
      <c r="A164" s="70" t="str">
        <f t="shared" si="15"/>
        <v>Уеб медия груп АД</v>
      </c>
      <c r="B164" s="70" t="str">
        <f t="shared" si="16"/>
        <v>131387286</v>
      </c>
      <c r="C164" s="288">
        <f t="shared" si="17"/>
        <v>45565</v>
      </c>
      <c r="D164" s="70" t="s">
        <v>310</v>
      </c>
      <c r="E164" s="70">
        <v>1</v>
      </c>
      <c r="F164" s="70" t="s">
        <v>309</v>
      </c>
      <c r="G164" s="70" t="s">
        <v>533</v>
      </c>
      <c r="H164" s="70">
        <f>'2-Отчет за доходите'!G22</f>
        <v>228</v>
      </c>
    </row>
    <row r="165" spans="1:8">
      <c r="A165" s="70" t="str">
        <f t="shared" si="15"/>
        <v>Уеб медия груп АД</v>
      </c>
      <c r="B165" s="70" t="str">
        <f t="shared" si="16"/>
        <v>131387286</v>
      </c>
      <c r="C165" s="288">
        <f t="shared" si="17"/>
        <v>45565</v>
      </c>
      <c r="D165" s="70" t="s">
        <v>312</v>
      </c>
      <c r="E165" s="70">
        <v>1</v>
      </c>
      <c r="F165" s="70" t="s">
        <v>311</v>
      </c>
      <c r="G165" s="70" t="s">
        <v>533</v>
      </c>
      <c r="H165" s="70">
        <f>'2-Отчет за доходите'!G23</f>
        <v>0</v>
      </c>
    </row>
    <row r="166" spans="1:8">
      <c r="A166" s="70" t="str">
        <f t="shared" si="15"/>
        <v>Уеб медия груп АД</v>
      </c>
      <c r="B166" s="70" t="str">
        <f t="shared" si="16"/>
        <v>131387286</v>
      </c>
      <c r="C166" s="288">
        <f t="shared" si="17"/>
        <v>45565</v>
      </c>
      <c r="D166" s="70" t="s">
        <v>315</v>
      </c>
      <c r="E166" s="70">
        <v>1</v>
      </c>
      <c r="F166" s="70" t="s">
        <v>314</v>
      </c>
      <c r="G166" s="70" t="s">
        <v>533</v>
      </c>
      <c r="H166" s="70">
        <f>'2-Отчет за доходите'!G24</f>
        <v>0</v>
      </c>
    </row>
    <row r="167" spans="1:8">
      <c r="A167" s="70" t="str">
        <f t="shared" si="15"/>
        <v>Уеб медия груп АД</v>
      </c>
      <c r="B167" s="70" t="str">
        <f t="shared" si="16"/>
        <v>131387286</v>
      </c>
      <c r="C167" s="288">
        <f t="shared" si="17"/>
        <v>45565</v>
      </c>
      <c r="D167" s="70" t="s">
        <v>319</v>
      </c>
      <c r="E167" s="70">
        <v>1</v>
      </c>
      <c r="F167" s="70" t="s">
        <v>318</v>
      </c>
      <c r="G167" s="70" t="s">
        <v>533</v>
      </c>
      <c r="H167" s="70">
        <f>'2-Отчет за доходите'!G25</f>
        <v>0</v>
      </c>
    </row>
    <row r="168" spans="1:8">
      <c r="A168" s="70" t="str">
        <f t="shared" si="15"/>
        <v>Уеб медия груп АД</v>
      </c>
      <c r="B168" s="70" t="str">
        <f t="shared" si="16"/>
        <v>131387286</v>
      </c>
      <c r="C168" s="288">
        <f t="shared" si="17"/>
        <v>45565</v>
      </c>
      <c r="D168" s="70" t="s">
        <v>323</v>
      </c>
      <c r="E168" s="70">
        <v>1</v>
      </c>
      <c r="F168" s="70" t="s">
        <v>322</v>
      </c>
      <c r="G168" s="70" t="s">
        <v>533</v>
      </c>
      <c r="H168" s="70">
        <f>'2-Отчет за доходите'!G26</f>
        <v>0</v>
      </c>
    </row>
    <row r="169" spans="1:8">
      <c r="A169" s="70" t="str">
        <f t="shared" si="15"/>
        <v>Уеб медия груп АД</v>
      </c>
      <c r="B169" s="70" t="str">
        <f t="shared" si="16"/>
        <v>131387286</v>
      </c>
      <c r="C169" s="288">
        <f t="shared" si="17"/>
        <v>45565</v>
      </c>
      <c r="D169" s="70" t="s">
        <v>326</v>
      </c>
      <c r="E169" s="70">
        <v>1</v>
      </c>
      <c r="F169" s="70" t="s">
        <v>307</v>
      </c>
      <c r="G169" s="70" t="s">
        <v>533</v>
      </c>
      <c r="H169" s="70">
        <f>'2-Отчет за доходите'!G27</f>
        <v>228</v>
      </c>
    </row>
    <row r="170" spans="1:8">
      <c r="A170" s="70" t="str">
        <f t="shared" si="15"/>
        <v>Уеб медия груп АД</v>
      </c>
      <c r="B170" s="70" t="str">
        <f t="shared" si="16"/>
        <v>131387286</v>
      </c>
      <c r="C170" s="288">
        <f t="shared" si="17"/>
        <v>45565</v>
      </c>
      <c r="D170" s="70" t="s">
        <v>331</v>
      </c>
      <c r="E170" s="70">
        <v>1</v>
      </c>
      <c r="F170" s="70" t="s">
        <v>521</v>
      </c>
      <c r="G170" s="70" t="s">
        <v>533</v>
      </c>
      <c r="H170" s="70">
        <f>'2-Отчет за доходите'!G31</f>
        <v>2274</v>
      </c>
    </row>
    <row r="171" spans="1:8">
      <c r="A171" s="70" t="str">
        <f t="shared" si="15"/>
        <v>Уеб медия груп АД</v>
      </c>
      <c r="B171" s="70" t="str">
        <f t="shared" si="16"/>
        <v>131387286</v>
      </c>
      <c r="C171" s="288">
        <f t="shared" si="17"/>
        <v>45565</v>
      </c>
      <c r="D171" s="70" t="s">
        <v>335</v>
      </c>
      <c r="E171" s="70">
        <v>1</v>
      </c>
      <c r="F171" s="70" t="s">
        <v>334</v>
      </c>
      <c r="G171" s="70" t="s">
        <v>533</v>
      </c>
      <c r="H171" s="70">
        <f>'2-Отчет за доходите'!G33</f>
        <v>930</v>
      </c>
    </row>
    <row r="172" spans="1:8">
      <c r="A172" s="70" t="str">
        <f t="shared" si="15"/>
        <v>Уеб медия груп АД</v>
      </c>
      <c r="B172" s="70" t="str">
        <f t="shared" si="16"/>
        <v>131387286</v>
      </c>
      <c r="C172" s="288">
        <f t="shared" si="17"/>
        <v>45565</v>
      </c>
      <c r="D172" s="70" t="s">
        <v>339</v>
      </c>
      <c r="E172" s="70">
        <v>1</v>
      </c>
      <c r="F172" s="70" t="s">
        <v>338</v>
      </c>
      <c r="G172" s="70" t="s">
        <v>533</v>
      </c>
      <c r="H172" s="70">
        <f>'2-Отчет за доходите'!G34</f>
        <v>0</v>
      </c>
    </row>
    <row r="173" spans="1:8">
      <c r="A173" s="70" t="str">
        <f t="shared" si="15"/>
        <v>Уеб медия груп АД</v>
      </c>
      <c r="B173" s="70" t="str">
        <f t="shared" si="16"/>
        <v>131387286</v>
      </c>
      <c r="C173" s="288">
        <f t="shared" si="17"/>
        <v>45565</v>
      </c>
      <c r="D173" s="70" t="s">
        <v>343</v>
      </c>
      <c r="E173" s="70">
        <v>1</v>
      </c>
      <c r="F173" s="70" t="s">
        <v>342</v>
      </c>
      <c r="G173" s="70" t="s">
        <v>533</v>
      </c>
      <c r="H173" s="70">
        <f>'2-Отчет за доходите'!G35</f>
        <v>0</v>
      </c>
    </row>
    <row r="174" spans="1:8">
      <c r="A174" s="70" t="str">
        <f t="shared" si="15"/>
        <v>Уеб медия груп АД</v>
      </c>
      <c r="B174" s="70" t="str">
        <f t="shared" si="16"/>
        <v>131387286</v>
      </c>
      <c r="C174" s="288">
        <f t="shared" si="17"/>
        <v>45565</v>
      </c>
      <c r="D174" s="70" t="s">
        <v>347</v>
      </c>
      <c r="E174" s="70">
        <v>1</v>
      </c>
      <c r="F174" s="70" t="s">
        <v>346</v>
      </c>
      <c r="G174" s="70" t="s">
        <v>533</v>
      </c>
      <c r="H174" s="70">
        <f>'2-Отчет за доходите'!G36</f>
        <v>2274</v>
      </c>
    </row>
    <row r="175" spans="1:8">
      <c r="A175" s="70" t="str">
        <f t="shared" si="15"/>
        <v>Уеб медия груп АД</v>
      </c>
      <c r="B175" s="70" t="str">
        <f t="shared" si="16"/>
        <v>131387286</v>
      </c>
      <c r="C175" s="288">
        <f t="shared" si="17"/>
        <v>45565</v>
      </c>
      <c r="D175" s="70" t="s">
        <v>351</v>
      </c>
      <c r="E175" s="70">
        <v>1</v>
      </c>
      <c r="F175" s="70" t="s">
        <v>350</v>
      </c>
      <c r="G175" s="70" t="s">
        <v>533</v>
      </c>
      <c r="H175" s="70">
        <f>'2-Отчет за доходите'!G37</f>
        <v>930</v>
      </c>
    </row>
    <row r="176" spans="1:8">
      <c r="A176" s="70" t="str">
        <f t="shared" si="15"/>
        <v>Уеб медия груп АД</v>
      </c>
      <c r="B176" s="70" t="str">
        <f t="shared" si="16"/>
        <v>131387286</v>
      </c>
      <c r="C176" s="288">
        <f t="shared" si="17"/>
        <v>45565</v>
      </c>
      <c r="D176" s="70" t="s">
        <v>363</v>
      </c>
      <c r="E176" s="70">
        <v>1</v>
      </c>
      <c r="F176" s="70" t="s">
        <v>362</v>
      </c>
      <c r="G176" s="70" t="s">
        <v>533</v>
      </c>
      <c r="H176" s="70">
        <f>'2-Отчет за доходите'!G42</f>
        <v>930</v>
      </c>
    </row>
    <row r="177" spans="1:8">
      <c r="A177" s="70" t="str">
        <f t="shared" si="15"/>
        <v>Уеб медия груп АД</v>
      </c>
      <c r="B177" s="70" t="str">
        <f t="shared" si="16"/>
        <v>131387286</v>
      </c>
      <c r="C177" s="288">
        <f t="shared" si="17"/>
        <v>45565</v>
      </c>
      <c r="D177" s="70" t="s">
        <v>366</v>
      </c>
      <c r="E177" s="70">
        <v>1</v>
      </c>
      <c r="F177" s="70" t="s">
        <v>364</v>
      </c>
      <c r="G177" s="70" t="s">
        <v>533</v>
      </c>
      <c r="H177" s="70">
        <f>'2-Отчет за доходите'!G43</f>
        <v>1</v>
      </c>
    </row>
    <row r="178" spans="1:8">
      <c r="A178" s="70" t="str">
        <f t="shared" si="15"/>
        <v>Уеб медия груп АД</v>
      </c>
      <c r="B178" s="70" t="str">
        <f t="shared" si="16"/>
        <v>131387286</v>
      </c>
      <c r="C178" s="288">
        <f t="shared" si="17"/>
        <v>45565</v>
      </c>
      <c r="D178" s="70" t="s">
        <v>370</v>
      </c>
      <c r="E178" s="70">
        <v>1</v>
      </c>
      <c r="F178" s="70" t="s">
        <v>369</v>
      </c>
      <c r="G178" s="70" t="s">
        <v>533</v>
      </c>
      <c r="H178" s="70">
        <f>'2-Отчет за доходите'!G44</f>
        <v>929</v>
      </c>
    </row>
    <row r="179" spans="1:8">
      <c r="A179" s="70" t="str">
        <f t="shared" si="15"/>
        <v>Уеб медия груп АД</v>
      </c>
      <c r="B179" s="70" t="str">
        <f t="shared" si="16"/>
        <v>131387286</v>
      </c>
      <c r="C179" s="288">
        <f t="shared" si="17"/>
        <v>45565</v>
      </c>
      <c r="D179" s="70" t="s">
        <v>374</v>
      </c>
      <c r="E179" s="70">
        <v>1</v>
      </c>
      <c r="F179" s="70" t="s">
        <v>373</v>
      </c>
      <c r="G179" s="70" t="s">
        <v>533</v>
      </c>
      <c r="H179" s="70">
        <f>'2-Отчет за доходите'!G45</f>
        <v>3204</v>
      </c>
    </row>
    <row r="180" spans="1:8" s="234" customFormat="1">
      <c r="C180" s="287"/>
      <c r="F180" s="237" t="s">
        <v>535</v>
      </c>
    </row>
    <row r="181" spans="1:8">
      <c r="A181" s="70" t="str">
        <f t="shared" ref="A181:A216" si="18">pdeName</f>
        <v>Уеб медия груп АД</v>
      </c>
      <c r="B181" s="70" t="str">
        <f t="shared" ref="B181:B216" si="19">pdeBulstat</f>
        <v>131387286</v>
      </c>
      <c r="C181" s="288">
        <f t="shared" ref="C181:C216" si="20">endDate</f>
        <v>45565</v>
      </c>
      <c r="D181" s="70" t="s">
        <v>379</v>
      </c>
      <c r="E181" s="70">
        <v>1</v>
      </c>
      <c r="F181" s="70" t="s">
        <v>378</v>
      </c>
      <c r="G181" s="70" t="s">
        <v>536</v>
      </c>
      <c r="H181" s="235">
        <f>'3-Отчет за паричния поток'!C11</f>
        <v>2404</v>
      </c>
    </row>
    <row r="182" spans="1:8">
      <c r="A182" s="70" t="str">
        <f t="shared" si="18"/>
        <v>Уеб медия груп АД</v>
      </c>
      <c r="B182" s="70" t="str">
        <f t="shared" si="19"/>
        <v>131387286</v>
      </c>
      <c r="C182" s="288">
        <f t="shared" si="20"/>
        <v>45565</v>
      </c>
      <c r="D182" s="70" t="s">
        <v>381</v>
      </c>
      <c r="E182" s="70">
        <v>1</v>
      </c>
      <c r="F182" s="70" t="s">
        <v>380</v>
      </c>
      <c r="G182" s="70" t="s">
        <v>536</v>
      </c>
      <c r="H182" s="235">
        <f>'3-Отчет за паричния поток'!C12</f>
        <v>-652</v>
      </c>
    </row>
    <row r="183" spans="1:8">
      <c r="A183" s="70" t="str">
        <f t="shared" si="18"/>
        <v>Уеб медия груп АД</v>
      </c>
      <c r="B183" s="70" t="str">
        <f t="shared" si="19"/>
        <v>131387286</v>
      </c>
      <c r="C183" s="288">
        <f t="shared" si="20"/>
        <v>45565</v>
      </c>
      <c r="D183" s="70" t="s">
        <v>383</v>
      </c>
      <c r="E183" s="70">
        <v>1</v>
      </c>
      <c r="F183" s="70" t="s">
        <v>382</v>
      </c>
      <c r="G183" s="70" t="s">
        <v>536</v>
      </c>
      <c r="H183" s="235">
        <f>'3-Отчет за паричния поток'!C13</f>
        <v>0</v>
      </c>
    </row>
    <row r="184" spans="1:8">
      <c r="A184" s="70" t="str">
        <f t="shared" si="18"/>
        <v>Уеб медия груп АД</v>
      </c>
      <c r="B184" s="70" t="str">
        <f t="shared" si="19"/>
        <v>131387286</v>
      </c>
      <c r="C184" s="288">
        <f t="shared" si="20"/>
        <v>45565</v>
      </c>
      <c r="D184" s="70" t="s">
        <v>385</v>
      </c>
      <c r="E184" s="70">
        <v>1</v>
      </c>
      <c r="F184" s="70" t="s">
        <v>384</v>
      </c>
      <c r="G184" s="70" t="s">
        <v>536</v>
      </c>
      <c r="H184" s="235">
        <f>'3-Отчет за паричния поток'!C14</f>
        <v>-1220</v>
      </c>
    </row>
    <row r="185" spans="1:8">
      <c r="A185" s="70" t="str">
        <f t="shared" si="18"/>
        <v>Уеб медия груп АД</v>
      </c>
      <c r="B185" s="70" t="str">
        <f t="shared" si="19"/>
        <v>131387286</v>
      </c>
      <c r="C185" s="288">
        <f t="shared" si="20"/>
        <v>45565</v>
      </c>
      <c r="D185" s="70" t="s">
        <v>387</v>
      </c>
      <c r="E185" s="70">
        <v>1</v>
      </c>
      <c r="F185" s="70" t="s">
        <v>386</v>
      </c>
      <c r="G185" s="70" t="s">
        <v>536</v>
      </c>
      <c r="H185" s="235">
        <f>'3-Отчет за паричния поток'!C15</f>
        <v>-221</v>
      </c>
    </row>
    <row r="186" spans="1:8">
      <c r="A186" s="70" t="str">
        <f t="shared" si="18"/>
        <v>Уеб медия груп АД</v>
      </c>
      <c r="B186" s="70" t="str">
        <f t="shared" si="19"/>
        <v>131387286</v>
      </c>
      <c r="C186" s="288">
        <f t="shared" si="20"/>
        <v>45565</v>
      </c>
      <c r="D186" s="70" t="s">
        <v>389</v>
      </c>
      <c r="E186" s="70">
        <v>1</v>
      </c>
      <c r="F186" s="70" t="s">
        <v>388</v>
      </c>
      <c r="G186" s="70" t="s">
        <v>536</v>
      </c>
      <c r="H186" s="235">
        <f>'3-Отчет за паричния поток'!C16</f>
        <v>-5</v>
      </c>
    </row>
    <row r="187" spans="1:8">
      <c r="A187" s="70" t="str">
        <f t="shared" si="18"/>
        <v>Уеб медия груп АД</v>
      </c>
      <c r="B187" s="70" t="str">
        <f t="shared" si="19"/>
        <v>131387286</v>
      </c>
      <c r="C187" s="288">
        <f t="shared" si="20"/>
        <v>45565</v>
      </c>
      <c r="D187" s="70" t="s">
        <v>391</v>
      </c>
      <c r="E187" s="70">
        <v>1</v>
      </c>
      <c r="F187" s="70" t="s">
        <v>390</v>
      </c>
      <c r="G187" s="70" t="s">
        <v>536</v>
      </c>
      <c r="H187" s="235">
        <f>'3-Отчет за паричния поток'!C17</f>
        <v>0</v>
      </c>
    </row>
    <row r="188" spans="1:8">
      <c r="A188" s="70" t="str">
        <f t="shared" si="18"/>
        <v>Уеб медия груп АД</v>
      </c>
      <c r="B188" s="70" t="str">
        <f t="shared" si="19"/>
        <v>131387286</v>
      </c>
      <c r="C188" s="288">
        <f t="shared" si="20"/>
        <v>45565</v>
      </c>
      <c r="D188" s="70" t="s">
        <v>393</v>
      </c>
      <c r="E188" s="70">
        <v>1</v>
      </c>
      <c r="F188" s="70" t="s">
        <v>392</v>
      </c>
      <c r="G188" s="70" t="s">
        <v>536</v>
      </c>
      <c r="H188" s="235">
        <f>'3-Отчет за паричния поток'!C18</f>
        <v>0</v>
      </c>
    </row>
    <row r="189" spans="1:8">
      <c r="A189" s="70" t="str">
        <f t="shared" si="18"/>
        <v>Уеб медия груп АД</v>
      </c>
      <c r="B189" s="70" t="str">
        <f t="shared" si="19"/>
        <v>131387286</v>
      </c>
      <c r="C189" s="288">
        <f t="shared" si="20"/>
        <v>45565</v>
      </c>
      <c r="D189" s="70" t="s">
        <v>395</v>
      </c>
      <c r="E189" s="70">
        <v>1</v>
      </c>
      <c r="F189" s="70" t="s">
        <v>394</v>
      </c>
      <c r="G189" s="70" t="s">
        <v>536</v>
      </c>
      <c r="H189" s="235">
        <f>'3-Отчет за паричния поток'!C19</f>
        <v>0</v>
      </c>
    </row>
    <row r="190" spans="1:8">
      <c r="A190" s="70" t="str">
        <f t="shared" si="18"/>
        <v>Уеб медия груп АД</v>
      </c>
      <c r="B190" s="70" t="str">
        <f t="shared" si="19"/>
        <v>131387286</v>
      </c>
      <c r="C190" s="288">
        <f t="shared" si="20"/>
        <v>45565</v>
      </c>
      <c r="D190" s="70" t="s">
        <v>397</v>
      </c>
      <c r="E190" s="70">
        <v>1</v>
      </c>
      <c r="F190" s="70" t="s">
        <v>396</v>
      </c>
      <c r="G190" s="70" t="s">
        <v>536</v>
      </c>
      <c r="H190" s="235">
        <f>'3-Отчет за паричния поток'!C20</f>
        <v>-46</v>
      </c>
    </row>
    <row r="191" spans="1:8">
      <c r="A191" s="70" t="str">
        <f t="shared" si="18"/>
        <v>Уеб медия груп АД</v>
      </c>
      <c r="B191" s="70" t="str">
        <f t="shared" si="19"/>
        <v>131387286</v>
      </c>
      <c r="C191" s="288">
        <f t="shared" si="20"/>
        <v>45565</v>
      </c>
      <c r="D191" s="70" t="s">
        <v>399</v>
      </c>
      <c r="E191" s="70">
        <v>1</v>
      </c>
      <c r="F191" s="70" t="s">
        <v>398</v>
      </c>
      <c r="G191" s="70" t="s">
        <v>536</v>
      </c>
      <c r="H191" s="235">
        <f>'3-Отчет за паричния поток'!C21</f>
        <v>260</v>
      </c>
    </row>
    <row r="192" spans="1:8">
      <c r="A192" s="70" t="str">
        <f t="shared" si="18"/>
        <v>Уеб медия груп АД</v>
      </c>
      <c r="B192" s="70" t="str">
        <f t="shared" si="19"/>
        <v>131387286</v>
      </c>
      <c r="C192" s="288">
        <f t="shared" si="20"/>
        <v>45565</v>
      </c>
      <c r="D192" s="70" t="s">
        <v>402</v>
      </c>
      <c r="E192" s="70">
        <v>1</v>
      </c>
      <c r="F192" s="70" t="s">
        <v>401</v>
      </c>
      <c r="G192" s="70" t="s">
        <v>537</v>
      </c>
      <c r="H192" s="235">
        <f>'3-Отчет за паричния поток'!C23</f>
        <v>-330</v>
      </c>
    </row>
    <row r="193" spans="1:8">
      <c r="A193" s="70" t="str">
        <f t="shared" si="18"/>
        <v>Уеб медия груп АД</v>
      </c>
      <c r="B193" s="70" t="str">
        <f t="shared" si="19"/>
        <v>131387286</v>
      </c>
      <c r="C193" s="288">
        <f t="shared" si="20"/>
        <v>45565</v>
      </c>
      <c r="D193" s="70" t="s">
        <v>404</v>
      </c>
      <c r="E193" s="70">
        <v>1</v>
      </c>
      <c r="F193" s="70" t="s">
        <v>403</v>
      </c>
      <c r="G193" s="70" t="s">
        <v>537</v>
      </c>
      <c r="H193" s="235">
        <f>'3-Отчет за паричния поток'!C24</f>
        <v>0</v>
      </c>
    </row>
    <row r="194" spans="1:8">
      <c r="A194" s="70" t="str">
        <f t="shared" si="18"/>
        <v>Уеб медия груп АД</v>
      </c>
      <c r="B194" s="70" t="str">
        <f t="shared" si="19"/>
        <v>131387286</v>
      </c>
      <c r="C194" s="288">
        <f t="shared" si="20"/>
        <v>45565</v>
      </c>
      <c r="D194" s="70" t="s">
        <v>406</v>
      </c>
      <c r="E194" s="70">
        <v>1</v>
      </c>
      <c r="F194" s="70" t="s">
        <v>405</v>
      </c>
      <c r="G194" s="70" t="s">
        <v>537</v>
      </c>
      <c r="H194" s="235">
        <f>'3-Отчет за паричния поток'!C25</f>
        <v>-99</v>
      </c>
    </row>
    <row r="195" spans="1:8">
      <c r="A195" s="70" t="str">
        <f t="shared" si="18"/>
        <v>Уеб медия груп АД</v>
      </c>
      <c r="B195" s="70" t="str">
        <f t="shared" si="19"/>
        <v>131387286</v>
      </c>
      <c r="C195" s="288">
        <f t="shared" si="20"/>
        <v>45565</v>
      </c>
      <c r="D195" s="70" t="s">
        <v>408</v>
      </c>
      <c r="E195" s="70">
        <v>1</v>
      </c>
      <c r="F195" s="70" t="s">
        <v>407</v>
      </c>
      <c r="G195" s="70" t="s">
        <v>537</v>
      </c>
      <c r="H195" s="235">
        <f>'3-Отчет за паричния поток'!C26</f>
        <v>226</v>
      </c>
    </row>
    <row r="196" spans="1:8">
      <c r="A196" s="70" t="str">
        <f t="shared" si="18"/>
        <v>Уеб медия груп АД</v>
      </c>
      <c r="B196" s="70" t="str">
        <f t="shared" si="19"/>
        <v>131387286</v>
      </c>
      <c r="C196" s="288">
        <f t="shared" si="20"/>
        <v>45565</v>
      </c>
      <c r="D196" s="70" t="s">
        <v>410</v>
      </c>
      <c r="E196" s="70">
        <v>1</v>
      </c>
      <c r="F196" s="70" t="s">
        <v>409</v>
      </c>
      <c r="G196" s="70" t="s">
        <v>537</v>
      </c>
      <c r="H196" s="235">
        <f>'3-Отчет за паричния поток'!C27</f>
        <v>0</v>
      </c>
    </row>
    <row r="197" spans="1:8">
      <c r="A197" s="70" t="str">
        <f t="shared" si="18"/>
        <v>Уеб медия груп АД</v>
      </c>
      <c r="B197" s="70" t="str">
        <f t="shared" si="19"/>
        <v>131387286</v>
      </c>
      <c r="C197" s="288">
        <f t="shared" si="20"/>
        <v>45565</v>
      </c>
      <c r="D197" s="70" t="s">
        <v>412</v>
      </c>
      <c r="E197" s="70">
        <v>1</v>
      </c>
      <c r="F197" s="70" t="s">
        <v>411</v>
      </c>
      <c r="G197" s="70" t="s">
        <v>537</v>
      </c>
      <c r="H197" s="235">
        <f>'3-Отчет за паричния поток'!C28</f>
        <v>-905</v>
      </c>
    </row>
    <row r="198" spans="1:8">
      <c r="A198" s="70" t="str">
        <f t="shared" si="18"/>
        <v>Уеб медия груп АД</v>
      </c>
      <c r="B198" s="70" t="str">
        <f t="shared" si="19"/>
        <v>131387286</v>
      </c>
      <c r="C198" s="288">
        <f t="shared" si="20"/>
        <v>45565</v>
      </c>
      <c r="D198" s="70" t="s">
        <v>414</v>
      </c>
      <c r="E198" s="70">
        <v>1</v>
      </c>
      <c r="F198" s="70" t="s">
        <v>413</v>
      </c>
      <c r="G198" s="70" t="s">
        <v>537</v>
      </c>
      <c r="H198" s="235">
        <f>'3-Отчет за паричния поток'!C29</f>
        <v>141</v>
      </c>
    </row>
    <row r="199" spans="1:8">
      <c r="A199" s="70" t="str">
        <f t="shared" si="18"/>
        <v>Уеб медия груп АД</v>
      </c>
      <c r="B199" s="70" t="str">
        <f t="shared" si="19"/>
        <v>131387286</v>
      </c>
      <c r="C199" s="288">
        <f t="shared" si="20"/>
        <v>45565</v>
      </c>
      <c r="D199" s="70" t="s">
        <v>416</v>
      </c>
      <c r="E199" s="70">
        <v>1</v>
      </c>
      <c r="F199" s="70" t="s">
        <v>415</v>
      </c>
      <c r="G199" s="70" t="s">
        <v>537</v>
      </c>
      <c r="H199" s="235">
        <f>'3-Отчет за паричния поток'!C30</f>
        <v>0</v>
      </c>
    </row>
    <row r="200" spans="1:8">
      <c r="A200" s="70" t="str">
        <f t="shared" si="18"/>
        <v>Уеб медия груп АД</v>
      </c>
      <c r="B200" s="70" t="str">
        <f t="shared" si="19"/>
        <v>131387286</v>
      </c>
      <c r="C200" s="288">
        <f t="shared" si="20"/>
        <v>45565</v>
      </c>
      <c r="D200" s="70" t="s">
        <v>417</v>
      </c>
      <c r="E200" s="70">
        <v>1</v>
      </c>
      <c r="F200" s="70" t="s">
        <v>394</v>
      </c>
      <c r="G200" s="70" t="s">
        <v>537</v>
      </c>
      <c r="H200" s="235">
        <f>'3-Отчет за паричния поток'!C31</f>
        <v>0</v>
      </c>
    </row>
    <row r="201" spans="1:8">
      <c r="A201" s="70" t="str">
        <f t="shared" si="18"/>
        <v>Уеб медия груп АД</v>
      </c>
      <c r="B201" s="70" t="str">
        <f t="shared" si="19"/>
        <v>131387286</v>
      </c>
      <c r="C201" s="288">
        <f t="shared" si="20"/>
        <v>45565</v>
      </c>
      <c r="D201" s="70" t="s">
        <v>419</v>
      </c>
      <c r="E201" s="70">
        <v>1</v>
      </c>
      <c r="F201" s="70" t="s">
        <v>418</v>
      </c>
      <c r="G201" s="70" t="s">
        <v>537</v>
      </c>
      <c r="H201" s="235">
        <f>'3-Отчет за паричния поток'!C32</f>
        <v>2210</v>
      </c>
    </row>
    <row r="202" spans="1:8">
      <c r="A202" s="70" t="str">
        <f t="shared" si="18"/>
        <v>Уеб медия груп АД</v>
      </c>
      <c r="B202" s="70" t="str">
        <f t="shared" si="19"/>
        <v>131387286</v>
      </c>
      <c r="C202" s="288">
        <f t="shared" si="20"/>
        <v>45565</v>
      </c>
      <c r="D202" s="70" t="s">
        <v>421</v>
      </c>
      <c r="E202" s="70">
        <v>1</v>
      </c>
      <c r="F202" s="70" t="s">
        <v>420</v>
      </c>
      <c r="G202" s="70" t="s">
        <v>537</v>
      </c>
      <c r="H202" s="235">
        <f>'3-Отчет за паричния поток'!C33</f>
        <v>1243</v>
      </c>
    </row>
    <row r="203" spans="1:8">
      <c r="A203" s="70" t="str">
        <f t="shared" si="18"/>
        <v>Уеб медия груп АД</v>
      </c>
      <c r="B203" s="70" t="str">
        <f t="shared" si="19"/>
        <v>131387286</v>
      </c>
      <c r="C203" s="288">
        <f t="shared" si="20"/>
        <v>45565</v>
      </c>
      <c r="D203" s="70" t="s">
        <v>424</v>
      </c>
      <c r="E203" s="70">
        <v>1</v>
      </c>
      <c r="F203" s="70" t="s">
        <v>423</v>
      </c>
      <c r="G203" s="70" t="s">
        <v>538</v>
      </c>
      <c r="H203" s="235">
        <f>'3-Отчет за паричния поток'!C35</f>
        <v>0</v>
      </c>
    </row>
    <row r="204" spans="1:8">
      <c r="A204" s="70" t="str">
        <f t="shared" si="18"/>
        <v>Уеб медия груп АД</v>
      </c>
      <c r="B204" s="70" t="str">
        <f t="shared" si="19"/>
        <v>131387286</v>
      </c>
      <c r="C204" s="288">
        <f t="shared" si="20"/>
        <v>45565</v>
      </c>
      <c r="D204" s="70" t="s">
        <v>426</v>
      </c>
      <c r="E204" s="70">
        <v>1</v>
      </c>
      <c r="F204" s="70" t="s">
        <v>425</v>
      </c>
      <c r="G204" s="70" t="s">
        <v>538</v>
      </c>
      <c r="H204" s="235">
        <f>'3-Отчет за паричния поток'!C36</f>
        <v>0</v>
      </c>
    </row>
    <row r="205" spans="1:8">
      <c r="A205" s="70" t="str">
        <f t="shared" si="18"/>
        <v>Уеб медия груп АД</v>
      </c>
      <c r="B205" s="70" t="str">
        <f t="shared" si="19"/>
        <v>131387286</v>
      </c>
      <c r="C205" s="288">
        <f t="shared" si="20"/>
        <v>45565</v>
      </c>
      <c r="D205" s="70" t="s">
        <v>428</v>
      </c>
      <c r="E205" s="70">
        <v>1</v>
      </c>
      <c r="F205" s="70" t="s">
        <v>427</v>
      </c>
      <c r="G205" s="70" t="s">
        <v>538</v>
      </c>
      <c r="H205" s="235">
        <f>'3-Отчет за паричния поток'!C37</f>
        <v>0</v>
      </c>
    </row>
    <row r="206" spans="1:8">
      <c r="A206" s="70" t="str">
        <f t="shared" si="18"/>
        <v>Уеб медия груп АД</v>
      </c>
      <c r="B206" s="70" t="str">
        <f t="shared" si="19"/>
        <v>131387286</v>
      </c>
      <c r="C206" s="288">
        <f t="shared" si="20"/>
        <v>45565</v>
      </c>
      <c r="D206" s="70" t="s">
        <v>430</v>
      </c>
      <c r="E206" s="70">
        <v>1</v>
      </c>
      <c r="F206" s="70" t="s">
        <v>429</v>
      </c>
      <c r="G206" s="70" t="s">
        <v>538</v>
      </c>
      <c r="H206" s="235">
        <f>'3-Отчет за паричния поток'!C38</f>
        <v>-1208</v>
      </c>
    </row>
    <row r="207" spans="1:8">
      <c r="A207" s="70" t="str">
        <f t="shared" si="18"/>
        <v>Уеб медия груп АД</v>
      </c>
      <c r="B207" s="70" t="str">
        <f t="shared" si="19"/>
        <v>131387286</v>
      </c>
      <c r="C207" s="288">
        <f t="shared" si="20"/>
        <v>45565</v>
      </c>
      <c r="D207" s="70" t="s">
        <v>432</v>
      </c>
      <c r="E207" s="70">
        <v>1</v>
      </c>
      <c r="F207" s="70" t="s">
        <v>431</v>
      </c>
      <c r="G207" s="70" t="s">
        <v>538</v>
      </c>
      <c r="H207" s="235">
        <f>'3-Отчет за паричния поток'!C39</f>
        <v>0</v>
      </c>
    </row>
    <row r="208" spans="1:8">
      <c r="A208" s="70" t="str">
        <f t="shared" si="18"/>
        <v>Уеб медия груп АД</v>
      </c>
      <c r="B208" s="70" t="str">
        <f t="shared" si="19"/>
        <v>131387286</v>
      </c>
      <c r="C208" s="288">
        <f t="shared" si="20"/>
        <v>45565</v>
      </c>
      <c r="D208" s="70" t="s">
        <v>434</v>
      </c>
      <c r="E208" s="70">
        <v>1</v>
      </c>
      <c r="F208" s="70" t="s">
        <v>433</v>
      </c>
      <c r="G208" s="70" t="s">
        <v>538</v>
      </c>
      <c r="H208" s="235">
        <f>'3-Отчет за паричния поток'!C40</f>
        <v>-252</v>
      </c>
    </row>
    <row r="209" spans="1:8">
      <c r="A209" s="70" t="str">
        <f t="shared" si="18"/>
        <v>Уеб медия груп АД</v>
      </c>
      <c r="B209" s="70" t="str">
        <f t="shared" si="19"/>
        <v>131387286</v>
      </c>
      <c r="C209" s="288">
        <f t="shared" si="20"/>
        <v>45565</v>
      </c>
      <c r="D209" s="70" t="s">
        <v>436</v>
      </c>
      <c r="E209" s="70">
        <v>1</v>
      </c>
      <c r="F209" s="70" t="s">
        <v>435</v>
      </c>
      <c r="G209" s="70" t="s">
        <v>538</v>
      </c>
      <c r="H209" s="235">
        <f>'3-Отчет за паричния поток'!C41</f>
        <v>0</v>
      </c>
    </row>
    <row r="210" spans="1:8">
      <c r="A210" s="70" t="str">
        <f t="shared" si="18"/>
        <v>Уеб медия груп АД</v>
      </c>
      <c r="B210" s="70" t="str">
        <f t="shared" si="19"/>
        <v>131387286</v>
      </c>
      <c r="C210" s="288">
        <f t="shared" si="20"/>
        <v>45565</v>
      </c>
      <c r="D210" s="70" t="s">
        <v>438</v>
      </c>
      <c r="E210" s="70">
        <v>1</v>
      </c>
      <c r="F210" s="70" t="s">
        <v>437</v>
      </c>
      <c r="G210" s="70" t="s">
        <v>538</v>
      </c>
      <c r="H210" s="235">
        <f>'3-Отчет за паричния поток'!C42</f>
        <v>0</v>
      </c>
    </row>
    <row r="211" spans="1:8">
      <c r="A211" s="70" t="str">
        <f t="shared" si="18"/>
        <v>Уеб медия груп АД</v>
      </c>
      <c r="B211" s="70" t="str">
        <f t="shared" si="19"/>
        <v>131387286</v>
      </c>
      <c r="C211" s="288">
        <f t="shared" si="20"/>
        <v>45565</v>
      </c>
      <c r="D211" s="70" t="s">
        <v>440</v>
      </c>
      <c r="E211" s="70">
        <v>1</v>
      </c>
      <c r="F211" s="70" t="s">
        <v>439</v>
      </c>
      <c r="G211" s="70" t="s">
        <v>538</v>
      </c>
      <c r="H211" s="235">
        <f>'3-Отчет за паричния поток'!C43</f>
        <v>-1460</v>
      </c>
    </row>
    <row r="212" spans="1:8">
      <c r="A212" s="70" t="str">
        <f t="shared" si="18"/>
        <v>Уеб медия груп АД</v>
      </c>
      <c r="B212" s="70" t="str">
        <f t="shared" si="19"/>
        <v>131387286</v>
      </c>
      <c r="C212" s="288">
        <f t="shared" si="20"/>
        <v>45565</v>
      </c>
      <c r="D212" s="70" t="s">
        <v>442</v>
      </c>
      <c r="E212" s="70">
        <v>1</v>
      </c>
      <c r="F212" s="70" t="s">
        <v>441</v>
      </c>
      <c r="H212" s="235">
        <f>'3-Отчет за паричния поток'!C44</f>
        <v>43</v>
      </c>
    </row>
    <row r="213" spans="1:8">
      <c r="A213" s="70" t="str">
        <f t="shared" si="18"/>
        <v>Уеб медия груп АД</v>
      </c>
      <c r="B213" s="70" t="str">
        <f t="shared" si="19"/>
        <v>131387286</v>
      </c>
      <c r="C213" s="288">
        <f t="shared" si="20"/>
        <v>45565</v>
      </c>
      <c r="D213" s="70" t="s">
        <v>444</v>
      </c>
      <c r="E213" s="70">
        <v>1</v>
      </c>
      <c r="F213" s="70" t="s">
        <v>443</v>
      </c>
      <c r="H213" s="235">
        <f>'3-Отчет за паричния поток'!C45</f>
        <v>567</v>
      </c>
    </row>
    <row r="214" spans="1:8">
      <c r="A214" s="70" t="str">
        <f t="shared" si="18"/>
        <v>Уеб медия груп АД</v>
      </c>
      <c r="B214" s="70" t="str">
        <f t="shared" si="19"/>
        <v>131387286</v>
      </c>
      <c r="C214" s="288">
        <f t="shared" si="20"/>
        <v>45565</v>
      </c>
      <c r="D214" s="70" t="s">
        <v>446</v>
      </c>
      <c r="E214" s="70">
        <v>1</v>
      </c>
      <c r="F214" s="70" t="s">
        <v>445</v>
      </c>
      <c r="H214" s="235">
        <f>'3-Отчет за паричния поток'!C46</f>
        <v>610</v>
      </c>
    </row>
    <row r="215" spans="1:8">
      <c r="A215" s="70" t="str">
        <f t="shared" si="18"/>
        <v>Уеб медия груп АД</v>
      </c>
      <c r="B215" s="70" t="str">
        <f t="shared" si="19"/>
        <v>131387286</v>
      </c>
      <c r="C215" s="288">
        <f t="shared" si="20"/>
        <v>45565</v>
      </c>
      <c r="D215" s="70" t="s">
        <v>448</v>
      </c>
      <c r="E215" s="70">
        <v>1</v>
      </c>
      <c r="F215" s="70" t="s">
        <v>447</v>
      </c>
      <c r="H215" s="235">
        <f>'3-Отчет за паричния поток'!C47</f>
        <v>610</v>
      </c>
    </row>
    <row r="216" spans="1:8">
      <c r="A216" s="70" t="str">
        <f t="shared" si="18"/>
        <v>Уеб медия груп АД</v>
      </c>
      <c r="B216" s="70" t="str">
        <f t="shared" si="19"/>
        <v>131387286</v>
      </c>
      <c r="C216" s="288">
        <f t="shared" si="20"/>
        <v>45565</v>
      </c>
      <c r="D216" s="70" t="s">
        <v>450</v>
      </c>
      <c r="E216" s="70">
        <v>1</v>
      </c>
      <c r="F216" s="70" t="s">
        <v>449</v>
      </c>
      <c r="H216" s="235">
        <f>'3-Отчет за паричния поток'!C48</f>
        <v>0</v>
      </c>
    </row>
    <row r="217" spans="1:8" s="234" customFormat="1">
      <c r="C217" s="287"/>
      <c r="F217" s="237" t="s">
        <v>539</v>
      </c>
    </row>
    <row r="218" spans="1:8">
      <c r="A218" s="70" t="str">
        <f t="shared" ref="A218:A281" si="21">pdeName</f>
        <v>Уеб медия груп АД</v>
      </c>
      <c r="B218" s="70" t="str">
        <f t="shared" ref="B218:B281" si="22">pdeBulstat</f>
        <v>131387286</v>
      </c>
      <c r="C218" s="288">
        <f t="shared" ref="C218:C281" si="23">endDate</f>
        <v>45565</v>
      </c>
      <c r="D218" s="70" t="s">
        <v>468</v>
      </c>
      <c r="E218" s="70">
        <v>1</v>
      </c>
      <c r="F218" s="236" t="s">
        <v>467</v>
      </c>
      <c r="H218" s="235">
        <f>'4-Отчет за собствения капитал'!C13</f>
        <v>7840</v>
      </c>
    </row>
    <row r="219" spans="1:8">
      <c r="A219" s="70" t="str">
        <f t="shared" si="21"/>
        <v>Уеб медия груп АД</v>
      </c>
      <c r="B219" s="70" t="str">
        <f t="shared" si="22"/>
        <v>131387286</v>
      </c>
      <c r="C219" s="288">
        <f t="shared" si="23"/>
        <v>45565</v>
      </c>
      <c r="D219" s="70" t="s">
        <v>470</v>
      </c>
      <c r="E219" s="70">
        <v>1</v>
      </c>
      <c r="F219" s="236" t="s">
        <v>469</v>
      </c>
      <c r="H219" s="235">
        <f>'4-Отчет за собствения капитал'!C14</f>
        <v>0</v>
      </c>
    </row>
    <row r="220" spans="1:8">
      <c r="A220" s="70" t="str">
        <f t="shared" si="21"/>
        <v>Уеб медия груп АД</v>
      </c>
      <c r="B220" s="70" t="str">
        <f t="shared" si="22"/>
        <v>131387286</v>
      </c>
      <c r="C220" s="288">
        <f t="shared" si="23"/>
        <v>45565</v>
      </c>
      <c r="D220" s="70" t="s">
        <v>472</v>
      </c>
      <c r="E220" s="70">
        <v>1</v>
      </c>
      <c r="F220" s="236" t="s">
        <v>471</v>
      </c>
      <c r="H220" s="235">
        <f>'4-Отчет за собствения капитал'!C15</f>
        <v>0</v>
      </c>
    </row>
    <row r="221" spans="1:8">
      <c r="A221" s="70" t="str">
        <f t="shared" si="21"/>
        <v>Уеб медия груп АД</v>
      </c>
      <c r="B221" s="70" t="str">
        <f t="shared" si="22"/>
        <v>131387286</v>
      </c>
      <c r="C221" s="288">
        <f t="shared" si="23"/>
        <v>45565</v>
      </c>
      <c r="D221" s="70" t="s">
        <v>474</v>
      </c>
      <c r="E221" s="70">
        <v>1</v>
      </c>
      <c r="F221" s="236" t="s">
        <v>473</v>
      </c>
      <c r="H221" s="235">
        <f>'4-Отчет за собствения капитал'!C16</f>
        <v>0</v>
      </c>
    </row>
    <row r="222" spans="1:8">
      <c r="A222" s="70" t="str">
        <f t="shared" si="21"/>
        <v>Уеб медия груп АД</v>
      </c>
      <c r="B222" s="70" t="str">
        <f t="shared" si="22"/>
        <v>131387286</v>
      </c>
      <c r="C222" s="288">
        <f t="shared" si="23"/>
        <v>45565</v>
      </c>
      <c r="D222" s="70" t="s">
        <v>476</v>
      </c>
      <c r="E222" s="70">
        <v>1</v>
      </c>
      <c r="F222" s="236" t="s">
        <v>475</v>
      </c>
      <c r="H222" s="235">
        <f>'4-Отчет за собствения капитал'!C17</f>
        <v>7840</v>
      </c>
    </row>
    <row r="223" spans="1:8">
      <c r="A223" s="70" t="str">
        <f t="shared" si="21"/>
        <v>Уеб медия груп АД</v>
      </c>
      <c r="B223" s="70" t="str">
        <f t="shared" si="22"/>
        <v>131387286</v>
      </c>
      <c r="C223" s="288">
        <f t="shared" si="23"/>
        <v>45565</v>
      </c>
      <c r="D223" s="70" t="s">
        <v>478</v>
      </c>
      <c r="E223" s="70">
        <v>1</v>
      </c>
      <c r="F223" s="236" t="s">
        <v>477</v>
      </c>
      <c r="H223" s="235">
        <f>'4-Отчет за собствения капитал'!C18</f>
        <v>0</v>
      </c>
    </row>
    <row r="224" spans="1:8">
      <c r="A224" s="70" t="str">
        <f t="shared" si="21"/>
        <v>Уеб медия груп АД</v>
      </c>
      <c r="B224" s="70" t="str">
        <f t="shared" si="22"/>
        <v>131387286</v>
      </c>
      <c r="C224" s="288">
        <f t="shared" si="23"/>
        <v>45565</v>
      </c>
      <c r="D224" s="70" t="s">
        <v>480</v>
      </c>
      <c r="E224" s="70">
        <v>1</v>
      </c>
      <c r="F224" s="236" t="s">
        <v>479</v>
      </c>
      <c r="H224" s="235">
        <f>'4-Отчет за собствения капитал'!C19</f>
        <v>0</v>
      </c>
    </row>
    <row r="225" spans="1:8">
      <c r="A225" s="70" t="str">
        <f t="shared" si="21"/>
        <v>Уеб медия груп АД</v>
      </c>
      <c r="B225" s="70" t="str">
        <f t="shared" si="22"/>
        <v>131387286</v>
      </c>
      <c r="C225" s="288">
        <f t="shared" si="23"/>
        <v>45565</v>
      </c>
      <c r="D225" s="70" t="s">
        <v>482</v>
      </c>
      <c r="E225" s="70">
        <v>1</v>
      </c>
      <c r="F225" s="236" t="s">
        <v>481</v>
      </c>
      <c r="H225" s="235">
        <f>'4-Отчет за собствения капитал'!C20</f>
        <v>0</v>
      </c>
    </row>
    <row r="226" spans="1:8">
      <c r="A226" s="70" t="str">
        <f t="shared" si="21"/>
        <v>Уеб медия груп АД</v>
      </c>
      <c r="B226" s="70" t="str">
        <f t="shared" si="22"/>
        <v>131387286</v>
      </c>
      <c r="C226" s="288">
        <f t="shared" si="23"/>
        <v>45565</v>
      </c>
      <c r="D226" s="70" t="s">
        <v>484</v>
      </c>
      <c r="E226" s="70">
        <v>1</v>
      </c>
      <c r="F226" s="236" t="s">
        <v>483</v>
      </c>
      <c r="H226" s="235">
        <f>'4-Отчет за собствения капитал'!C21</f>
        <v>0</v>
      </c>
    </row>
    <row r="227" spans="1:8">
      <c r="A227" s="70" t="str">
        <f t="shared" si="21"/>
        <v>Уеб медия груп АД</v>
      </c>
      <c r="B227" s="70" t="str">
        <f t="shared" si="22"/>
        <v>131387286</v>
      </c>
      <c r="C227" s="288">
        <f t="shared" si="23"/>
        <v>45565</v>
      </c>
      <c r="D227" s="70" t="s">
        <v>486</v>
      </c>
      <c r="E227" s="70">
        <v>1</v>
      </c>
      <c r="F227" s="236" t="s">
        <v>485</v>
      </c>
      <c r="H227" s="235">
        <f>'4-Отчет за собствения капитал'!C22</f>
        <v>0</v>
      </c>
    </row>
    <row r="228" spans="1:8">
      <c r="A228" s="70" t="str">
        <f t="shared" si="21"/>
        <v>Уеб медия груп АД</v>
      </c>
      <c r="B228" s="70" t="str">
        <f t="shared" si="22"/>
        <v>131387286</v>
      </c>
      <c r="C228" s="288">
        <f t="shared" si="23"/>
        <v>45565</v>
      </c>
      <c r="D228" s="70" t="s">
        <v>488</v>
      </c>
      <c r="E228" s="70">
        <v>1</v>
      </c>
      <c r="F228" s="236" t="s">
        <v>487</v>
      </c>
      <c r="H228" s="235">
        <f>'4-Отчет за собствения капитал'!C23</f>
        <v>0</v>
      </c>
    </row>
    <row r="229" spans="1:8">
      <c r="A229" s="70" t="str">
        <f t="shared" si="21"/>
        <v>Уеб медия груп АД</v>
      </c>
      <c r="B229" s="70" t="str">
        <f t="shared" si="22"/>
        <v>131387286</v>
      </c>
      <c r="C229" s="288">
        <f t="shared" si="23"/>
        <v>45565</v>
      </c>
      <c r="D229" s="70" t="s">
        <v>490</v>
      </c>
      <c r="E229" s="70">
        <v>1</v>
      </c>
      <c r="F229" s="236" t="s">
        <v>489</v>
      </c>
      <c r="H229" s="235">
        <f>'4-Отчет за собствения капитал'!C24</f>
        <v>0</v>
      </c>
    </row>
    <row r="230" spans="1:8">
      <c r="A230" s="70" t="str">
        <f t="shared" si="21"/>
        <v>Уеб медия груп АД</v>
      </c>
      <c r="B230" s="70" t="str">
        <f t="shared" si="22"/>
        <v>131387286</v>
      </c>
      <c r="C230" s="288">
        <f t="shared" si="23"/>
        <v>45565</v>
      </c>
      <c r="D230" s="70" t="s">
        <v>492</v>
      </c>
      <c r="E230" s="70">
        <v>1</v>
      </c>
      <c r="F230" s="236" t="s">
        <v>491</v>
      </c>
      <c r="H230" s="235">
        <f>'4-Отчет за собствения капитал'!C25</f>
        <v>0</v>
      </c>
    </row>
    <row r="231" spans="1:8">
      <c r="A231" s="70" t="str">
        <f t="shared" si="21"/>
        <v>Уеб медия груп АД</v>
      </c>
      <c r="B231" s="70" t="str">
        <f t="shared" si="22"/>
        <v>131387286</v>
      </c>
      <c r="C231" s="288">
        <f t="shared" si="23"/>
        <v>45565</v>
      </c>
      <c r="D231" s="70" t="s">
        <v>494</v>
      </c>
      <c r="E231" s="70">
        <v>1</v>
      </c>
      <c r="F231" s="236" t="s">
        <v>493</v>
      </c>
      <c r="H231" s="235">
        <f>'4-Отчет за собствения капитал'!C26</f>
        <v>0</v>
      </c>
    </row>
    <row r="232" spans="1:8">
      <c r="A232" s="70" t="str">
        <f t="shared" si="21"/>
        <v>Уеб медия груп АД</v>
      </c>
      <c r="B232" s="70" t="str">
        <f t="shared" si="22"/>
        <v>131387286</v>
      </c>
      <c r="C232" s="288">
        <f t="shared" si="23"/>
        <v>45565</v>
      </c>
      <c r="D232" s="70" t="s">
        <v>495</v>
      </c>
      <c r="E232" s="70">
        <v>1</v>
      </c>
      <c r="F232" s="236" t="s">
        <v>489</v>
      </c>
      <c r="H232" s="235">
        <f>'4-Отчет за собствения капитал'!C27</f>
        <v>0</v>
      </c>
    </row>
    <row r="233" spans="1:8">
      <c r="A233" s="70" t="str">
        <f t="shared" si="21"/>
        <v>Уеб медия груп АД</v>
      </c>
      <c r="B233" s="70" t="str">
        <f t="shared" si="22"/>
        <v>131387286</v>
      </c>
      <c r="C233" s="288">
        <f t="shared" si="23"/>
        <v>45565</v>
      </c>
      <c r="D233" s="70" t="s">
        <v>496</v>
      </c>
      <c r="E233" s="70">
        <v>1</v>
      </c>
      <c r="F233" s="236" t="s">
        <v>491</v>
      </c>
      <c r="H233" s="235">
        <f>'4-Отчет за собствения капитал'!C28</f>
        <v>0</v>
      </c>
    </row>
    <row r="234" spans="1:8">
      <c r="A234" s="70" t="str">
        <f t="shared" si="21"/>
        <v>Уеб медия груп АД</v>
      </c>
      <c r="B234" s="70" t="str">
        <f t="shared" si="22"/>
        <v>131387286</v>
      </c>
      <c r="C234" s="288">
        <f t="shared" si="23"/>
        <v>45565</v>
      </c>
      <c r="D234" s="70" t="s">
        <v>498</v>
      </c>
      <c r="E234" s="70">
        <v>1</v>
      </c>
      <c r="F234" s="236" t="s">
        <v>497</v>
      </c>
      <c r="H234" s="235">
        <f>'4-Отчет за собствения капитал'!C29</f>
        <v>0</v>
      </c>
    </row>
    <row r="235" spans="1:8">
      <c r="A235" s="70" t="str">
        <f t="shared" si="21"/>
        <v>Уеб медия груп АД</v>
      </c>
      <c r="B235" s="70" t="str">
        <f t="shared" si="22"/>
        <v>131387286</v>
      </c>
      <c r="C235" s="288">
        <f t="shared" si="23"/>
        <v>45565</v>
      </c>
      <c r="D235" s="70" t="s">
        <v>500</v>
      </c>
      <c r="E235" s="70">
        <v>1</v>
      </c>
      <c r="F235" s="236" t="s">
        <v>499</v>
      </c>
      <c r="H235" s="235">
        <f>'4-Отчет за собствения капитал'!C30</f>
        <v>0</v>
      </c>
    </row>
    <row r="236" spans="1:8">
      <c r="A236" s="70" t="str">
        <f t="shared" si="21"/>
        <v>Уеб медия груп АД</v>
      </c>
      <c r="B236" s="70" t="str">
        <f t="shared" si="22"/>
        <v>131387286</v>
      </c>
      <c r="C236" s="288">
        <f t="shared" si="23"/>
        <v>45565</v>
      </c>
      <c r="D236" s="70" t="s">
        <v>502</v>
      </c>
      <c r="E236" s="70">
        <v>1</v>
      </c>
      <c r="F236" s="236" t="s">
        <v>501</v>
      </c>
      <c r="H236" s="235">
        <f>'4-Отчет за собствения капитал'!C31</f>
        <v>7840</v>
      </c>
    </row>
    <row r="237" spans="1:8">
      <c r="A237" s="70" t="str">
        <f t="shared" si="21"/>
        <v>Уеб медия груп АД</v>
      </c>
      <c r="B237" s="70" t="str">
        <f t="shared" si="22"/>
        <v>131387286</v>
      </c>
      <c r="C237" s="288">
        <f t="shared" si="23"/>
        <v>45565</v>
      </c>
      <c r="D237" s="70" t="s">
        <v>504</v>
      </c>
      <c r="E237" s="70">
        <v>1</v>
      </c>
      <c r="F237" s="236" t="s">
        <v>503</v>
      </c>
      <c r="H237" s="235">
        <f>'4-Отчет за собствения капитал'!C32</f>
        <v>0</v>
      </c>
    </row>
    <row r="238" spans="1:8">
      <c r="A238" s="70" t="str">
        <f t="shared" si="21"/>
        <v>Уеб медия груп АД</v>
      </c>
      <c r="B238" s="70" t="str">
        <f t="shared" si="22"/>
        <v>131387286</v>
      </c>
      <c r="C238" s="288">
        <f t="shared" si="23"/>
        <v>45565</v>
      </c>
      <c r="D238" s="70" t="s">
        <v>506</v>
      </c>
      <c r="E238" s="70">
        <v>1</v>
      </c>
      <c r="F238" s="236" t="s">
        <v>505</v>
      </c>
      <c r="H238" s="235">
        <f>'4-Отчет за собствения капитал'!C33</f>
        <v>0</v>
      </c>
    </row>
    <row r="239" spans="1:8">
      <c r="A239" s="70" t="str">
        <f t="shared" si="21"/>
        <v>Уеб медия груп АД</v>
      </c>
      <c r="B239" s="70" t="str">
        <f t="shared" si="22"/>
        <v>131387286</v>
      </c>
      <c r="C239" s="288">
        <f t="shared" si="23"/>
        <v>45565</v>
      </c>
      <c r="D239" s="70" t="s">
        <v>508</v>
      </c>
      <c r="E239" s="70">
        <v>1</v>
      </c>
      <c r="F239" s="236" t="s">
        <v>507</v>
      </c>
      <c r="H239" s="235">
        <f>'4-Отчет за собствения капитал'!C34</f>
        <v>7840</v>
      </c>
    </row>
    <row r="240" spans="1:8">
      <c r="A240" s="70" t="str">
        <f t="shared" si="21"/>
        <v>Уеб медия груп АД</v>
      </c>
      <c r="B240" s="70" t="str">
        <f t="shared" si="22"/>
        <v>131387286</v>
      </c>
      <c r="C240" s="288">
        <f t="shared" si="23"/>
        <v>45565</v>
      </c>
      <c r="D240" s="70" t="s">
        <v>468</v>
      </c>
      <c r="E240" s="70">
        <v>2</v>
      </c>
      <c r="F240" s="236" t="s">
        <v>467</v>
      </c>
      <c r="H240" s="235">
        <f>'4-Отчет за собствения капитал'!D13</f>
        <v>4053</v>
      </c>
    </row>
    <row r="241" spans="1:8">
      <c r="A241" s="70" t="str">
        <f t="shared" si="21"/>
        <v>Уеб медия груп АД</v>
      </c>
      <c r="B241" s="70" t="str">
        <f t="shared" si="22"/>
        <v>131387286</v>
      </c>
      <c r="C241" s="288">
        <f t="shared" si="23"/>
        <v>45565</v>
      </c>
      <c r="D241" s="70" t="s">
        <v>470</v>
      </c>
      <c r="E241" s="70">
        <v>2</v>
      </c>
      <c r="F241" s="236" t="s">
        <v>469</v>
      </c>
      <c r="H241" s="235">
        <f>'4-Отчет за собствения капитал'!D14</f>
        <v>0</v>
      </c>
    </row>
    <row r="242" spans="1:8">
      <c r="A242" s="70" t="str">
        <f t="shared" si="21"/>
        <v>Уеб медия груп АД</v>
      </c>
      <c r="B242" s="70" t="str">
        <f t="shared" si="22"/>
        <v>131387286</v>
      </c>
      <c r="C242" s="288">
        <f t="shared" si="23"/>
        <v>45565</v>
      </c>
      <c r="D242" s="70" t="s">
        <v>472</v>
      </c>
      <c r="E242" s="70">
        <v>2</v>
      </c>
      <c r="F242" s="236" t="s">
        <v>471</v>
      </c>
      <c r="H242" s="235">
        <f>'4-Отчет за собствения капитал'!D15</f>
        <v>0</v>
      </c>
    </row>
    <row r="243" spans="1:8">
      <c r="A243" s="70" t="str">
        <f t="shared" si="21"/>
        <v>Уеб медия груп АД</v>
      </c>
      <c r="B243" s="70" t="str">
        <f t="shared" si="22"/>
        <v>131387286</v>
      </c>
      <c r="C243" s="288">
        <f t="shared" si="23"/>
        <v>45565</v>
      </c>
      <c r="D243" s="70" t="s">
        <v>474</v>
      </c>
      <c r="E243" s="70">
        <v>2</v>
      </c>
      <c r="F243" s="236" t="s">
        <v>473</v>
      </c>
      <c r="H243" s="235">
        <f>'4-Отчет за собствения капитал'!D16</f>
        <v>0</v>
      </c>
    </row>
    <row r="244" spans="1:8">
      <c r="A244" s="70" t="str">
        <f t="shared" si="21"/>
        <v>Уеб медия груп АД</v>
      </c>
      <c r="B244" s="70" t="str">
        <f t="shared" si="22"/>
        <v>131387286</v>
      </c>
      <c r="C244" s="288">
        <f t="shared" si="23"/>
        <v>45565</v>
      </c>
      <c r="D244" s="70" t="s">
        <v>476</v>
      </c>
      <c r="E244" s="70">
        <v>2</v>
      </c>
      <c r="F244" s="236" t="s">
        <v>475</v>
      </c>
      <c r="H244" s="235">
        <f>'4-Отчет за собствения капитал'!D17</f>
        <v>4053</v>
      </c>
    </row>
    <row r="245" spans="1:8">
      <c r="A245" s="70" t="str">
        <f t="shared" si="21"/>
        <v>Уеб медия груп АД</v>
      </c>
      <c r="B245" s="70" t="str">
        <f t="shared" si="22"/>
        <v>131387286</v>
      </c>
      <c r="C245" s="288">
        <f t="shared" si="23"/>
        <v>45565</v>
      </c>
      <c r="D245" s="70" t="s">
        <v>478</v>
      </c>
      <c r="E245" s="70">
        <v>2</v>
      </c>
      <c r="F245" s="236" t="s">
        <v>477</v>
      </c>
      <c r="H245" s="235">
        <f>'4-Отчет за собствения капитал'!D18</f>
        <v>0</v>
      </c>
    </row>
    <row r="246" spans="1:8">
      <c r="A246" s="70" t="str">
        <f t="shared" si="21"/>
        <v>Уеб медия груп АД</v>
      </c>
      <c r="B246" s="70" t="str">
        <f t="shared" si="22"/>
        <v>131387286</v>
      </c>
      <c r="C246" s="288">
        <f t="shared" si="23"/>
        <v>45565</v>
      </c>
      <c r="D246" s="70" t="s">
        <v>480</v>
      </c>
      <c r="E246" s="70">
        <v>2</v>
      </c>
      <c r="F246" s="236" t="s">
        <v>479</v>
      </c>
      <c r="H246" s="235">
        <f>'4-Отчет за собствения капитал'!D19</f>
        <v>0</v>
      </c>
    </row>
    <row r="247" spans="1:8">
      <c r="A247" s="70" t="str">
        <f t="shared" si="21"/>
        <v>Уеб медия груп АД</v>
      </c>
      <c r="B247" s="70" t="str">
        <f t="shared" si="22"/>
        <v>131387286</v>
      </c>
      <c r="C247" s="288">
        <f t="shared" si="23"/>
        <v>45565</v>
      </c>
      <c r="D247" s="70" t="s">
        <v>482</v>
      </c>
      <c r="E247" s="70">
        <v>2</v>
      </c>
      <c r="F247" s="236" t="s">
        <v>481</v>
      </c>
      <c r="H247" s="235">
        <f>'4-Отчет за собствения капитал'!D20</f>
        <v>0</v>
      </c>
    </row>
    <row r="248" spans="1:8">
      <c r="A248" s="70" t="str">
        <f t="shared" si="21"/>
        <v>Уеб медия груп АД</v>
      </c>
      <c r="B248" s="70" t="str">
        <f t="shared" si="22"/>
        <v>131387286</v>
      </c>
      <c r="C248" s="288">
        <f t="shared" si="23"/>
        <v>45565</v>
      </c>
      <c r="D248" s="70" t="s">
        <v>484</v>
      </c>
      <c r="E248" s="70">
        <v>2</v>
      </c>
      <c r="F248" s="236" t="s">
        <v>483</v>
      </c>
      <c r="H248" s="235">
        <f>'4-Отчет за собствения капитал'!D21</f>
        <v>0</v>
      </c>
    </row>
    <row r="249" spans="1:8">
      <c r="A249" s="70" t="str">
        <f t="shared" si="21"/>
        <v>Уеб медия груп АД</v>
      </c>
      <c r="B249" s="70" t="str">
        <f t="shared" si="22"/>
        <v>131387286</v>
      </c>
      <c r="C249" s="288">
        <f t="shared" si="23"/>
        <v>45565</v>
      </c>
      <c r="D249" s="70" t="s">
        <v>486</v>
      </c>
      <c r="E249" s="70">
        <v>2</v>
      </c>
      <c r="F249" s="236" t="s">
        <v>485</v>
      </c>
      <c r="H249" s="235">
        <f>'4-Отчет за собствения капитал'!D22</f>
        <v>0</v>
      </c>
    </row>
    <row r="250" spans="1:8">
      <c r="A250" s="70" t="str">
        <f t="shared" si="21"/>
        <v>Уеб медия груп АД</v>
      </c>
      <c r="B250" s="70" t="str">
        <f t="shared" si="22"/>
        <v>131387286</v>
      </c>
      <c r="C250" s="288">
        <f t="shared" si="23"/>
        <v>45565</v>
      </c>
      <c r="D250" s="70" t="s">
        <v>488</v>
      </c>
      <c r="E250" s="70">
        <v>2</v>
      </c>
      <c r="F250" s="236" t="s">
        <v>487</v>
      </c>
      <c r="H250" s="235">
        <f>'4-Отчет за собствения капитал'!D23</f>
        <v>0</v>
      </c>
    </row>
    <row r="251" spans="1:8">
      <c r="A251" s="70" t="str">
        <f t="shared" si="21"/>
        <v>Уеб медия груп АД</v>
      </c>
      <c r="B251" s="70" t="str">
        <f t="shared" si="22"/>
        <v>131387286</v>
      </c>
      <c r="C251" s="288">
        <f t="shared" si="23"/>
        <v>45565</v>
      </c>
      <c r="D251" s="70" t="s">
        <v>490</v>
      </c>
      <c r="E251" s="70">
        <v>2</v>
      </c>
      <c r="F251" s="236" t="s">
        <v>489</v>
      </c>
      <c r="H251" s="235">
        <f>'4-Отчет за собствения капитал'!D24</f>
        <v>0</v>
      </c>
    </row>
    <row r="252" spans="1:8">
      <c r="A252" s="70" t="str">
        <f t="shared" si="21"/>
        <v>Уеб медия груп АД</v>
      </c>
      <c r="B252" s="70" t="str">
        <f t="shared" si="22"/>
        <v>131387286</v>
      </c>
      <c r="C252" s="288">
        <f t="shared" si="23"/>
        <v>45565</v>
      </c>
      <c r="D252" s="70" t="s">
        <v>492</v>
      </c>
      <c r="E252" s="70">
        <v>2</v>
      </c>
      <c r="F252" s="236" t="s">
        <v>491</v>
      </c>
      <c r="H252" s="235">
        <f>'4-Отчет за собствения капитал'!D25</f>
        <v>0</v>
      </c>
    </row>
    <row r="253" spans="1:8">
      <c r="A253" s="70" t="str">
        <f t="shared" si="21"/>
        <v>Уеб медия груп АД</v>
      </c>
      <c r="B253" s="70" t="str">
        <f t="shared" si="22"/>
        <v>131387286</v>
      </c>
      <c r="C253" s="288">
        <f t="shared" si="23"/>
        <v>45565</v>
      </c>
      <c r="D253" s="70" t="s">
        <v>494</v>
      </c>
      <c r="E253" s="70">
        <v>2</v>
      </c>
      <c r="F253" s="236" t="s">
        <v>493</v>
      </c>
      <c r="H253" s="235">
        <f>'4-Отчет за собствения капитал'!D26</f>
        <v>0</v>
      </c>
    </row>
    <row r="254" spans="1:8">
      <c r="A254" s="70" t="str">
        <f t="shared" si="21"/>
        <v>Уеб медия груп АД</v>
      </c>
      <c r="B254" s="70" t="str">
        <f t="shared" si="22"/>
        <v>131387286</v>
      </c>
      <c r="C254" s="288">
        <f t="shared" si="23"/>
        <v>45565</v>
      </c>
      <c r="D254" s="70" t="s">
        <v>495</v>
      </c>
      <c r="E254" s="70">
        <v>2</v>
      </c>
      <c r="F254" s="236" t="s">
        <v>489</v>
      </c>
      <c r="H254" s="235">
        <f>'4-Отчет за собствения капитал'!D27</f>
        <v>0</v>
      </c>
    </row>
    <row r="255" spans="1:8">
      <c r="A255" s="70" t="str">
        <f t="shared" si="21"/>
        <v>Уеб медия груп АД</v>
      </c>
      <c r="B255" s="70" t="str">
        <f t="shared" si="22"/>
        <v>131387286</v>
      </c>
      <c r="C255" s="288">
        <f t="shared" si="23"/>
        <v>45565</v>
      </c>
      <c r="D255" s="70" t="s">
        <v>496</v>
      </c>
      <c r="E255" s="70">
        <v>2</v>
      </c>
      <c r="F255" s="236" t="s">
        <v>491</v>
      </c>
      <c r="H255" s="235">
        <f>'4-Отчет за собствения капитал'!D28</f>
        <v>0</v>
      </c>
    </row>
    <row r="256" spans="1:8">
      <c r="A256" s="70" t="str">
        <f t="shared" si="21"/>
        <v>Уеб медия груп АД</v>
      </c>
      <c r="B256" s="70" t="str">
        <f t="shared" si="22"/>
        <v>131387286</v>
      </c>
      <c r="C256" s="288">
        <f t="shared" si="23"/>
        <v>45565</v>
      </c>
      <c r="D256" s="70" t="s">
        <v>498</v>
      </c>
      <c r="E256" s="70">
        <v>2</v>
      </c>
      <c r="F256" s="236" t="s">
        <v>497</v>
      </c>
      <c r="H256" s="235">
        <f>'4-Отчет за собствения капитал'!D29</f>
        <v>0</v>
      </c>
    </row>
    <row r="257" spans="1:8">
      <c r="A257" s="70" t="str">
        <f t="shared" si="21"/>
        <v>Уеб медия груп АД</v>
      </c>
      <c r="B257" s="70" t="str">
        <f t="shared" si="22"/>
        <v>131387286</v>
      </c>
      <c r="C257" s="288">
        <f t="shared" si="23"/>
        <v>45565</v>
      </c>
      <c r="D257" s="70" t="s">
        <v>500</v>
      </c>
      <c r="E257" s="70">
        <v>2</v>
      </c>
      <c r="F257" s="236" t="s">
        <v>499</v>
      </c>
      <c r="H257" s="235">
        <f>'4-Отчет за собствения капитал'!D30</f>
        <v>0</v>
      </c>
    </row>
    <row r="258" spans="1:8">
      <c r="A258" s="70" t="str">
        <f t="shared" si="21"/>
        <v>Уеб медия груп АД</v>
      </c>
      <c r="B258" s="70" t="str">
        <f t="shared" si="22"/>
        <v>131387286</v>
      </c>
      <c r="C258" s="288">
        <f t="shared" si="23"/>
        <v>45565</v>
      </c>
      <c r="D258" s="70" t="s">
        <v>502</v>
      </c>
      <c r="E258" s="70">
        <v>2</v>
      </c>
      <c r="F258" s="236" t="s">
        <v>501</v>
      </c>
      <c r="H258" s="235">
        <f>'4-Отчет за собствения капитал'!D31</f>
        <v>4053</v>
      </c>
    </row>
    <row r="259" spans="1:8">
      <c r="A259" s="70" t="str">
        <f t="shared" si="21"/>
        <v>Уеб медия груп АД</v>
      </c>
      <c r="B259" s="70" t="str">
        <f t="shared" si="22"/>
        <v>131387286</v>
      </c>
      <c r="C259" s="288">
        <f t="shared" si="23"/>
        <v>45565</v>
      </c>
      <c r="D259" s="70" t="s">
        <v>504</v>
      </c>
      <c r="E259" s="70">
        <v>2</v>
      </c>
      <c r="F259" s="236" t="s">
        <v>503</v>
      </c>
      <c r="H259" s="235">
        <f>'4-Отчет за собствения капитал'!D32</f>
        <v>0</v>
      </c>
    </row>
    <row r="260" spans="1:8">
      <c r="A260" s="70" t="str">
        <f t="shared" si="21"/>
        <v>Уеб медия груп АД</v>
      </c>
      <c r="B260" s="70" t="str">
        <f t="shared" si="22"/>
        <v>131387286</v>
      </c>
      <c r="C260" s="288">
        <f t="shared" si="23"/>
        <v>45565</v>
      </c>
      <c r="D260" s="70" t="s">
        <v>506</v>
      </c>
      <c r="E260" s="70">
        <v>2</v>
      </c>
      <c r="F260" s="236" t="s">
        <v>505</v>
      </c>
      <c r="H260" s="235">
        <f>'4-Отчет за собствения капитал'!D33</f>
        <v>0</v>
      </c>
    </row>
    <row r="261" spans="1:8">
      <c r="A261" s="70" t="str">
        <f t="shared" si="21"/>
        <v>Уеб медия груп АД</v>
      </c>
      <c r="B261" s="70" t="str">
        <f t="shared" si="22"/>
        <v>131387286</v>
      </c>
      <c r="C261" s="288">
        <f t="shared" si="23"/>
        <v>45565</v>
      </c>
      <c r="D261" s="70" t="s">
        <v>508</v>
      </c>
      <c r="E261" s="70">
        <v>2</v>
      </c>
      <c r="F261" s="236" t="s">
        <v>507</v>
      </c>
      <c r="H261" s="235">
        <f>'4-Отчет за собствения капитал'!D34</f>
        <v>4053</v>
      </c>
    </row>
    <row r="262" spans="1:8">
      <c r="A262" s="70" t="str">
        <f t="shared" si="21"/>
        <v>Уеб медия груп АД</v>
      </c>
      <c r="B262" s="70" t="str">
        <f t="shared" si="22"/>
        <v>131387286</v>
      </c>
      <c r="C262" s="288">
        <f t="shared" si="23"/>
        <v>45565</v>
      </c>
      <c r="D262" s="70" t="s">
        <v>468</v>
      </c>
      <c r="E262" s="70">
        <v>3</v>
      </c>
      <c r="F262" s="236" t="s">
        <v>467</v>
      </c>
      <c r="H262" s="235">
        <f>'4-Отчет за собствения капитал'!E13</f>
        <v>0</v>
      </c>
    </row>
    <row r="263" spans="1:8">
      <c r="A263" s="70" t="str">
        <f t="shared" si="21"/>
        <v>Уеб медия груп АД</v>
      </c>
      <c r="B263" s="70" t="str">
        <f t="shared" si="22"/>
        <v>131387286</v>
      </c>
      <c r="C263" s="288">
        <f t="shared" si="23"/>
        <v>45565</v>
      </c>
      <c r="D263" s="70" t="s">
        <v>470</v>
      </c>
      <c r="E263" s="70">
        <v>3</v>
      </c>
      <c r="F263" s="236" t="s">
        <v>469</v>
      </c>
      <c r="H263" s="235">
        <f>'4-Отчет за собствения капитал'!E14</f>
        <v>0</v>
      </c>
    </row>
    <row r="264" spans="1:8">
      <c r="A264" s="70" t="str">
        <f t="shared" si="21"/>
        <v>Уеб медия груп АД</v>
      </c>
      <c r="B264" s="70" t="str">
        <f t="shared" si="22"/>
        <v>131387286</v>
      </c>
      <c r="C264" s="288">
        <f t="shared" si="23"/>
        <v>45565</v>
      </c>
      <c r="D264" s="70" t="s">
        <v>472</v>
      </c>
      <c r="E264" s="70">
        <v>3</v>
      </c>
      <c r="F264" s="236" t="s">
        <v>471</v>
      </c>
      <c r="H264" s="235">
        <f>'4-Отчет за собствения капитал'!E15</f>
        <v>0</v>
      </c>
    </row>
    <row r="265" spans="1:8">
      <c r="A265" s="70" t="str">
        <f t="shared" si="21"/>
        <v>Уеб медия груп АД</v>
      </c>
      <c r="B265" s="70" t="str">
        <f t="shared" si="22"/>
        <v>131387286</v>
      </c>
      <c r="C265" s="288">
        <f t="shared" si="23"/>
        <v>45565</v>
      </c>
      <c r="D265" s="70" t="s">
        <v>474</v>
      </c>
      <c r="E265" s="70">
        <v>3</v>
      </c>
      <c r="F265" s="236" t="s">
        <v>473</v>
      </c>
      <c r="H265" s="235">
        <f>'4-Отчет за собствения капитал'!E16</f>
        <v>0</v>
      </c>
    </row>
    <row r="266" spans="1:8">
      <c r="A266" s="70" t="str">
        <f t="shared" si="21"/>
        <v>Уеб медия груп АД</v>
      </c>
      <c r="B266" s="70" t="str">
        <f t="shared" si="22"/>
        <v>131387286</v>
      </c>
      <c r="C266" s="288">
        <f t="shared" si="23"/>
        <v>45565</v>
      </c>
      <c r="D266" s="70" t="s">
        <v>476</v>
      </c>
      <c r="E266" s="70">
        <v>3</v>
      </c>
      <c r="F266" s="236" t="s">
        <v>475</v>
      </c>
      <c r="H266" s="235">
        <f>'4-Отчет за собствения капитал'!E17</f>
        <v>0</v>
      </c>
    </row>
    <row r="267" spans="1:8">
      <c r="A267" s="70" t="str">
        <f t="shared" si="21"/>
        <v>Уеб медия груп АД</v>
      </c>
      <c r="B267" s="70" t="str">
        <f t="shared" si="22"/>
        <v>131387286</v>
      </c>
      <c r="C267" s="288">
        <f t="shared" si="23"/>
        <v>45565</v>
      </c>
      <c r="D267" s="70" t="s">
        <v>478</v>
      </c>
      <c r="E267" s="70">
        <v>3</v>
      </c>
      <c r="F267" s="236" t="s">
        <v>477</v>
      </c>
      <c r="H267" s="235">
        <f>'4-Отчет за собствения капитал'!E18</f>
        <v>0</v>
      </c>
    </row>
    <row r="268" spans="1:8">
      <c r="A268" s="70" t="str">
        <f t="shared" si="21"/>
        <v>Уеб медия груп АД</v>
      </c>
      <c r="B268" s="70" t="str">
        <f t="shared" si="22"/>
        <v>131387286</v>
      </c>
      <c r="C268" s="288">
        <f t="shared" si="23"/>
        <v>45565</v>
      </c>
      <c r="D268" s="70" t="s">
        <v>480</v>
      </c>
      <c r="E268" s="70">
        <v>3</v>
      </c>
      <c r="F268" s="236" t="s">
        <v>479</v>
      </c>
      <c r="H268" s="235">
        <f>'4-Отчет за собствения капитал'!E19</f>
        <v>0</v>
      </c>
    </row>
    <row r="269" spans="1:8">
      <c r="A269" s="70" t="str">
        <f t="shared" si="21"/>
        <v>Уеб медия груп АД</v>
      </c>
      <c r="B269" s="70" t="str">
        <f t="shared" si="22"/>
        <v>131387286</v>
      </c>
      <c r="C269" s="288">
        <f t="shared" si="23"/>
        <v>45565</v>
      </c>
      <c r="D269" s="70" t="s">
        <v>482</v>
      </c>
      <c r="E269" s="70">
        <v>3</v>
      </c>
      <c r="F269" s="236" t="s">
        <v>481</v>
      </c>
      <c r="H269" s="235">
        <f>'4-Отчет за собствения капитал'!E20</f>
        <v>0</v>
      </c>
    </row>
    <row r="270" spans="1:8">
      <c r="A270" s="70" t="str">
        <f t="shared" si="21"/>
        <v>Уеб медия груп АД</v>
      </c>
      <c r="B270" s="70" t="str">
        <f t="shared" si="22"/>
        <v>131387286</v>
      </c>
      <c r="C270" s="288">
        <f t="shared" si="23"/>
        <v>45565</v>
      </c>
      <c r="D270" s="70" t="s">
        <v>484</v>
      </c>
      <c r="E270" s="70">
        <v>3</v>
      </c>
      <c r="F270" s="236" t="s">
        <v>483</v>
      </c>
      <c r="H270" s="235">
        <f>'4-Отчет за собствения капитал'!E21</f>
        <v>0</v>
      </c>
    </row>
    <row r="271" spans="1:8">
      <c r="A271" s="70" t="str">
        <f t="shared" si="21"/>
        <v>Уеб медия груп АД</v>
      </c>
      <c r="B271" s="70" t="str">
        <f t="shared" si="22"/>
        <v>131387286</v>
      </c>
      <c r="C271" s="288">
        <f t="shared" si="23"/>
        <v>45565</v>
      </c>
      <c r="D271" s="70" t="s">
        <v>486</v>
      </c>
      <c r="E271" s="70">
        <v>3</v>
      </c>
      <c r="F271" s="236" t="s">
        <v>485</v>
      </c>
      <c r="H271" s="235">
        <f>'4-Отчет за собствения капитал'!E22</f>
        <v>0</v>
      </c>
    </row>
    <row r="272" spans="1:8">
      <c r="A272" s="70" t="str">
        <f t="shared" si="21"/>
        <v>Уеб медия груп АД</v>
      </c>
      <c r="B272" s="70" t="str">
        <f t="shared" si="22"/>
        <v>131387286</v>
      </c>
      <c r="C272" s="288">
        <f t="shared" si="23"/>
        <v>45565</v>
      </c>
      <c r="D272" s="70" t="s">
        <v>488</v>
      </c>
      <c r="E272" s="70">
        <v>3</v>
      </c>
      <c r="F272" s="236" t="s">
        <v>487</v>
      </c>
      <c r="H272" s="235">
        <f>'4-Отчет за собствения капитал'!E23</f>
        <v>0</v>
      </c>
    </row>
    <row r="273" spans="1:8">
      <c r="A273" s="70" t="str">
        <f t="shared" si="21"/>
        <v>Уеб медия груп АД</v>
      </c>
      <c r="B273" s="70" t="str">
        <f t="shared" si="22"/>
        <v>131387286</v>
      </c>
      <c r="C273" s="288">
        <f t="shared" si="23"/>
        <v>45565</v>
      </c>
      <c r="D273" s="70" t="s">
        <v>490</v>
      </c>
      <c r="E273" s="70">
        <v>3</v>
      </c>
      <c r="F273" s="236" t="s">
        <v>489</v>
      </c>
      <c r="H273" s="235">
        <f>'4-Отчет за собствения капитал'!E24</f>
        <v>0</v>
      </c>
    </row>
    <row r="274" spans="1:8">
      <c r="A274" s="70" t="str">
        <f t="shared" si="21"/>
        <v>Уеб медия груп АД</v>
      </c>
      <c r="B274" s="70" t="str">
        <f t="shared" si="22"/>
        <v>131387286</v>
      </c>
      <c r="C274" s="288">
        <f t="shared" si="23"/>
        <v>45565</v>
      </c>
      <c r="D274" s="70" t="s">
        <v>492</v>
      </c>
      <c r="E274" s="70">
        <v>3</v>
      </c>
      <c r="F274" s="236" t="s">
        <v>491</v>
      </c>
      <c r="H274" s="235">
        <f>'4-Отчет за собствения капитал'!E25</f>
        <v>0</v>
      </c>
    </row>
    <row r="275" spans="1:8">
      <c r="A275" s="70" t="str">
        <f t="shared" si="21"/>
        <v>Уеб медия груп АД</v>
      </c>
      <c r="B275" s="70" t="str">
        <f t="shared" si="22"/>
        <v>131387286</v>
      </c>
      <c r="C275" s="288">
        <f t="shared" si="23"/>
        <v>45565</v>
      </c>
      <c r="D275" s="70" t="s">
        <v>494</v>
      </c>
      <c r="E275" s="70">
        <v>3</v>
      </c>
      <c r="F275" s="236" t="s">
        <v>493</v>
      </c>
      <c r="H275" s="235">
        <f>'4-Отчет за собствения капитал'!E26</f>
        <v>0</v>
      </c>
    </row>
    <row r="276" spans="1:8">
      <c r="A276" s="70" t="str">
        <f t="shared" si="21"/>
        <v>Уеб медия груп АД</v>
      </c>
      <c r="B276" s="70" t="str">
        <f t="shared" si="22"/>
        <v>131387286</v>
      </c>
      <c r="C276" s="288">
        <f t="shared" si="23"/>
        <v>45565</v>
      </c>
      <c r="D276" s="70" t="s">
        <v>495</v>
      </c>
      <c r="E276" s="70">
        <v>3</v>
      </c>
      <c r="F276" s="236" t="s">
        <v>489</v>
      </c>
      <c r="H276" s="235">
        <f>'4-Отчет за собствения капитал'!E27</f>
        <v>0</v>
      </c>
    </row>
    <row r="277" spans="1:8">
      <c r="A277" s="70" t="str">
        <f t="shared" si="21"/>
        <v>Уеб медия груп АД</v>
      </c>
      <c r="B277" s="70" t="str">
        <f t="shared" si="22"/>
        <v>131387286</v>
      </c>
      <c r="C277" s="288">
        <f t="shared" si="23"/>
        <v>45565</v>
      </c>
      <c r="D277" s="70" t="s">
        <v>496</v>
      </c>
      <c r="E277" s="70">
        <v>3</v>
      </c>
      <c r="F277" s="236" t="s">
        <v>491</v>
      </c>
      <c r="H277" s="235">
        <f>'4-Отчет за собствения капитал'!E28</f>
        <v>0</v>
      </c>
    </row>
    <row r="278" spans="1:8">
      <c r="A278" s="70" t="str">
        <f t="shared" si="21"/>
        <v>Уеб медия груп АД</v>
      </c>
      <c r="B278" s="70" t="str">
        <f t="shared" si="22"/>
        <v>131387286</v>
      </c>
      <c r="C278" s="288">
        <f t="shared" si="23"/>
        <v>45565</v>
      </c>
      <c r="D278" s="70" t="s">
        <v>498</v>
      </c>
      <c r="E278" s="70">
        <v>3</v>
      </c>
      <c r="F278" s="236" t="s">
        <v>497</v>
      </c>
      <c r="H278" s="235">
        <f>'4-Отчет за собствения капитал'!E29</f>
        <v>0</v>
      </c>
    </row>
    <row r="279" spans="1:8">
      <c r="A279" s="70" t="str">
        <f t="shared" si="21"/>
        <v>Уеб медия груп АД</v>
      </c>
      <c r="B279" s="70" t="str">
        <f t="shared" si="22"/>
        <v>131387286</v>
      </c>
      <c r="C279" s="288">
        <f t="shared" si="23"/>
        <v>45565</v>
      </c>
      <c r="D279" s="70" t="s">
        <v>500</v>
      </c>
      <c r="E279" s="70">
        <v>3</v>
      </c>
      <c r="F279" s="236" t="s">
        <v>499</v>
      </c>
      <c r="H279" s="235">
        <f>'4-Отчет за собствения капитал'!E30</f>
        <v>0</v>
      </c>
    </row>
    <row r="280" spans="1:8">
      <c r="A280" s="70" t="str">
        <f t="shared" si="21"/>
        <v>Уеб медия груп АД</v>
      </c>
      <c r="B280" s="70" t="str">
        <f t="shared" si="22"/>
        <v>131387286</v>
      </c>
      <c r="C280" s="288">
        <f t="shared" si="23"/>
        <v>45565</v>
      </c>
      <c r="D280" s="70" t="s">
        <v>502</v>
      </c>
      <c r="E280" s="70">
        <v>3</v>
      </c>
      <c r="F280" s="236" t="s">
        <v>501</v>
      </c>
      <c r="H280" s="235">
        <f>'4-Отчет за собствения капитал'!E31</f>
        <v>0</v>
      </c>
    </row>
    <row r="281" spans="1:8">
      <c r="A281" s="70" t="str">
        <f t="shared" si="21"/>
        <v>Уеб медия груп АД</v>
      </c>
      <c r="B281" s="70" t="str">
        <f t="shared" si="22"/>
        <v>131387286</v>
      </c>
      <c r="C281" s="288">
        <f t="shared" si="23"/>
        <v>45565</v>
      </c>
      <c r="D281" s="70" t="s">
        <v>504</v>
      </c>
      <c r="E281" s="70">
        <v>3</v>
      </c>
      <c r="F281" s="236" t="s">
        <v>503</v>
      </c>
      <c r="H281" s="235">
        <f>'4-Отчет за собствения капитал'!E32</f>
        <v>0</v>
      </c>
    </row>
    <row r="282" spans="1:8">
      <c r="A282" s="70" t="str">
        <f t="shared" ref="A282:A345" si="24">pdeName</f>
        <v>Уеб медия груп АД</v>
      </c>
      <c r="B282" s="70" t="str">
        <f t="shared" ref="B282:B345" si="25">pdeBulstat</f>
        <v>131387286</v>
      </c>
      <c r="C282" s="288">
        <f t="shared" ref="C282:C345" si="26">endDate</f>
        <v>45565</v>
      </c>
      <c r="D282" s="70" t="s">
        <v>506</v>
      </c>
      <c r="E282" s="70">
        <v>3</v>
      </c>
      <c r="F282" s="236" t="s">
        <v>505</v>
      </c>
      <c r="H282" s="235">
        <f>'4-Отчет за собствения капитал'!E33</f>
        <v>0</v>
      </c>
    </row>
    <row r="283" spans="1:8">
      <c r="A283" s="70" t="str">
        <f t="shared" si="24"/>
        <v>Уеб медия груп АД</v>
      </c>
      <c r="B283" s="70" t="str">
        <f t="shared" si="25"/>
        <v>131387286</v>
      </c>
      <c r="C283" s="288">
        <f t="shared" si="26"/>
        <v>45565</v>
      </c>
      <c r="D283" s="70" t="s">
        <v>508</v>
      </c>
      <c r="E283" s="70">
        <v>3</v>
      </c>
      <c r="F283" s="236" t="s">
        <v>507</v>
      </c>
      <c r="H283" s="235">
        <f>'4-Отчет за собствения капитал'!E34</f>
        <v>0</v>
      </c>
    </row>
    <row r="284" spans="1:8">
      <c r="A284" s="70" t="str">
        <f t="shared" si="24"/>
        <v>Уеб медия груп АД</v>
      </c>
      <c r="B284" s="70" t="str">
        <f t="shared" si="25"/>
        <v>131387286</v>
      </c>
      <c r="C284" s="288">
        <f t="shared" si="26"/>
        <v>45565</v>
      </c>
      <c r="D284" s="70" t="s">
        <v>468</v>
      </c>
      <c r="E284" s="70">
        <v>4</v>
      </c>
      <c r="F284" s="236" t="s">
        <v>467</v>
      </c>
      <c r="H284" s="235">
        <f>'4-Отчет за собствения капитал'!F13</f>
        <v>18</v>
      </c>
    </row>
    <row r="285" spans="1:8">
      <c r="A285" s="70" t="str">
        <f t="shared" si="24"/>
        <v>Уеб медия груп АД</v>
      </c>
      <c r="B285" s="70" t="str">
        <f t="shared" si="25"/>
        <v>131387286</v>
      </c>
      <c r="C285" s="288">
        <f t="shared" si="26"/>
        <v>45565</v>
      </c>
      <c r="D285" s="70" t="s">
        <v>470</v>
      </c>
      <c r="E285" s="70">
        <v>4</v>
      </c>
      <c r="F285" s="236" t="s">
        <v>469</v>
      </c>
      <c r="H285" s="235">
        <f>'4-Отчет за собствения капитал'!F14</f>
        <v>0</v>
      </c>
    </row>
    <row r="286" spans="1:8">
      <c r="A286" s="70" t="str">
        <f t="shared" si="24"/>
        <v>Уеб медия груп АД</v>
      </c>
      <c r="B286" s="70" t="str">
        <f t="shared" si="25"/>
        <v>131387286</v>
      </c>
      <c r="C286" s="288">
        <f t="shared" si="26"/>
        <v>45565</v>
      </c>
      <c r="D286" s="70" t="s">
        <v>472</v>
      </c>
      <c r="E286" s="70">
        <v>4</v>
      </c>
      <c r="F286" s="236" t="s">
        <v>471</v>
      </c>
      <c r="H286" s="235">
        <f>'4-Отчет за собствения капитал'!F15</f>
        <v>0</v>
      </c>
    </row>
    <row r="287" spans="1:8">
      <c r="A287" s="70" t="str">
        <f t="shared" si="24"/>
        <v>Уеб медия груп АД</v>
      </c>
      <c r="B287" s="70" t="str">
        <f t="shared" si="25"/>
        <v>131387286</v>
      </c>
      <c r="C287" s="288">
        <f t="shared" si="26"/>
        <v>45565</v>
      </c>
      <c r="D287" s="70" t="s">
        <v>474</v>
      </c>
      <c r="E287" s="70">
        <v>4</v>
      </c>
      <c r="F287" s="236" t="s">
        <v>473</v>
      </c>
      <c r="H287" s="235">
        <f>'4-Отчет за собствения капитал'!F16</f>
        <v>0</v>
      </c>
    </row>
    <row r="288" spans="1:8">
      <c r="A288" s="70" t="str">
        <f t="shared" si="24"/>
        <v>Уеб медия груп АД</v>
      </c>
      <c r="B288" s="70" t="str">
        <f t="shared" si="25"/>
        <v>131387286</v>
      </c>
      <c r="C288" s="288">
        <f t="shared" si="26"/>
        <v>45565</v>
      </c>
      <c r="D288" s="70" t="s">
        <v>476</v>
      </c>
      <c r="E288" s="70">
        <v>4</v>
      </c>
      <c r="F288" s="236" t="s">
        <v>475</v>
      </c>
      <c r="H288" s="235">
        <f>'4-Отчет за собствения капитал'!F17</f>
        <v>18</v>
      </c>
    </row>
    <row r="289" spans="1:8">
      <c r="A289" s="70" t="str">
        <f t="shared" si="24"/>
        <v>Уеб медия груп АД</v>
      </c>
      <c r="B289" s="70" t="str">
        <f t="shared" si="25"/>
        <v>131387286</v>
      </c>
      <c r="C289" s="288">
        <f t="shared" si="26"/>
        <v>45565</v>
      </c>
      <c r="D289" s="70" t="s">
        <v>478</v>
      </c>
      <c r="E289" s="70">
        <v>4</v>
      </c>
      <c r="F289" s="236" t="s">
        <v>477</v>
      </c>
      <c r="H289" s="235">
        <f>'4-Отчет за собствения капитал'!F18</f>
        <v>0</v>
      </c>
    </row>
    <row r="290" spans="1:8">
      <c r="A290" s="70" t="str">
        <f t="shared" si="24"/>
        <v>Уеб медия груп АД</v>
      </c>
      <c r="B290" s="70" t="str">
        <f t="shared" si="25"/>
        <v>131387286</v>
      </c>
      <c r="C290" s="288">
        <f t="shared" si="26"/>
        <v>45565</v>
      </c>
      <c r="D290" s="70" t="s">
        <v>480</v>
      </c>
      <c r="E290" s="70">
        <v>4</v>
      </c>
      <c r="F290" s="236" t="s">
        <v>479</v>
      </c>
      <c r="H290" s="235">
        <f>'4-Отчет за собствения капитал'!F19</f>
        <v>0</v>
      </c>
    </row>
    <row r="291" spans="1:8">
      <c r="A291" s="70" t="str">
        <f t="shared" si="24"/>
        <v>Уеб медия груп АД</v>
      </c>
      <c r="B291" s="70" t="str">
        <f t="shared" si="25"/>
        <v>131387286</v>
      </c>
      <c r="C291" s="288">
        <f t="shared" si="26"/>
        <v>45565</v>
      </c>
      <c r="D291" s="70" t="s">
        <v>482</v>
      </c>
      <c r="E291" s="70">
        <v>4</v>
      </c>
      <c r="F291" s="236" t="s">
        <v>481</v>
      </c>
      <c r="H291" s="235">
        <f>'4-Отчет за собствения капитал'!F20</f>
        <v>0</v>
      </c>
    </row>
    <row r="292" spans="1:8">
      <c r="A292" s="70" t="str">
        <f t="shared" si="24"/>
        <v>Уеб медия груп АД</v>
      </c>
      <c r="B292" s="70" t="str">
        <f t="shared" si="25"/>
        <v>131387286</v>
      </c>
      <c r="C292" s="288">
        <f t="shared" si="26"/>
        <v>45565</v>
      </c>
      <c r="D292" s="70" t="s">
        <v>484</v>
      </c>
      <c r="E292" s="70">
        <v>4</v>
      </c>
      <c r="F292" s="236" t="s">
        <v>483</v>
      </c>
      <c r="H292" s="235">
        <f>'4-Отчет за собствения капитал'!F21</f>
        <v>0</v>
      </c>
    </row>
    <row r="293" spans="1:8">
      <c r="A293" s="70" t="str">
        <f t="shared" si="24"/>
        <v>Уеб медия груп АД</v>
      </c>
      <c r="B293" s="70" t="str">
        <f t="shared" si="25"/>
        <v>131387286</v>
      </c>
      <c r="C293" s="288">
        <f t="shared" si="26"/>
        <v>45565</v>
      </c>
      <c r="D293" s="70" t="s">
        <v>486</v>
      </c>
      <c r="E293" s="70">
        <v>4</v>
      </c>
      <c r="F293" s="236" t="s">
        <v>485</v>
      </c>
      <c r="H293" s="235">
        <f>'4-Отчет за собствения капитал'!F22</f>
        <v>0</v>
      </c>
    </row>
    <row r="294" spans="1:8">
      <c r="A294" s="70" t="str">
        <f t="shared" si="24"/>
        <v>Уеб медия груп АД</v>
      </c>
      <c r="B294" s="70" t="str">
        <f t="shared" si="25"/>
        <v>131387286</v>
      </c>
      <c r="C294" s="288">
        <f t="shared" si="26"/>
        <v>45565</v>
      </c>
      <c r="D294" s="70" t="s">
        <v>488</v>
      </c>
      <c r="E294" s="70">
        <v>4</v>
      </c>
      <c r="F294" s="236" t="s">
        <v>487</v>
      </c>
      <c r="H294" s="235">
        <f>'4-Отчет за собствения капитал'!F23</f>
        <v>0</v>
      </c>
    </row>
    <row r="295" spans="1:8">
      <c r="A295" s="70" t="str">
        <f t="shared" si="24"/>
        <v>Уеб медия груп АД</v>
      </c>
      <c r="B295" s="70" t="str">
        <f t="shared" si="25"/>
        <v>131387286</v>
      </c>
      <c r="C295" s="288">
        <f t="shared" si="26"/>
        <v>45565</v>
      </c>
      <c r="D295" s="70" t="s">
        <v>490</v>
      </c>
      <c r="E295" s="70">
        <v>4</v>
      </c>
      <c r="F295" s="236" t="s">
        <v>489</v>
      </c>
      <c r="H295" s="235">
        <f>'4-Отчет за собствения капитал'!F24</f>
        <v>0</v>
      </c>
    </row>
    <row r="296" spans="1:8">
      <c r="A296" s="70" t="str">
        <f t="shared" si="24"/>
        <v>Уеб медия груп АД</v>
      </c>
      <c r="B296" s="70" t="str">
        <f t="shared" si="25"/>
        <v>131387286</v>
      </c>
      <c r="C296" s="288">
        <f t="shared" si="26"/>
        <v>45565</v>
      </c>
      <c r="D296" s="70" t="s">
        <v>492</v>
      </c>
      <c r="E296" s="70">
        <v>4</v>
      </c>
      <c r="F296" s="236" t="s">
        <v>491</v>
      </c>
      <c r="H296" s="235">
        <f>'4-Отчет за собствения капитал'!F25</f>
        <v>0</v>
      </c>
    </row>
    <row r="297" spans="1:8">
      <c r="A297" s="70" t="str">
        <f t="shared" si="24"/>
        <v>Уеб медия груп АД</v>
      </c>
      <c r="B297" s="70" t="str">
        <f t="shared" si="25"/>
        <v>131387286</v>
      </c>
      <c r="C297" s="288">
        <f t="shared" si="26"/>
        <v>45565</v>
      </c>
      <c r="D297" s="70" t="s">
        <v>494</v>
      </c>
      <c r="E297" s="70">
        <v>4</v>
      </c>
      <c r="F297" s="236" t="s">
        <v>493</v>
      </c>
      <c r="H297" s="235">
        <f>'4-Отчет за собствения капитал'!F26</f>
        <v>0</v>
      </c>
    </row>
    <row r="298" spans="1:8">
      <c r="A298" s="70" t="str">
        <f t="shared" si="24"/>
        <v>Уеб медия груп АД</v>
      </c>
      <c r="B298" s="70" t="str">
        <f t="shared" si="25"/>
        <v>131387286</v>
      </c>
      <c r="C298" s="288">
        <f t="shared" si="26"/>
        <v>45565</v>
      </c>
      <c r="D298" s="70" t="s">
        <v>495</v>
      </c>
      <c r="E298" s="70">
        <v>4</v>
      </c>
      <c r="F298" s="236" t="s">
        <v>489</v>
      </c>
      <c r="H298" s="235">
        <f>'4-Отчет за собствения капитал'!F27</f>
        <v>0</v>
      </c>
    </row>
    <row r="299" spans="1:8">
      <c r="A299" s="70" t="str">
        <f t="shared" si="24"/>
        <v>Уеб медия груп АД</v>
      </c>
      <c r="B299" s="70" t="str">
        <f t="shared" si="25"/>
        <v>131387286</v>
      </c>
      <c r="C299" s="288">
        <f t="shared" si="26"/>
        <v>45565</v>
      </c>
      <c r="D299" s="70" t="s">
        <v>496</v>
      </c>
      <c r="E299" s="70">
        <v>4</v>
      </c>
      <c r="F299" s="236" t="s">
        <v>491</v>
      </c>
      <c r="H299" s="235">
        <f>'4-Отчет за собствения капитал'!F28</f>
        <v>0</v>
      </c>
    </row>
    <row r="300" spans="1:8">
      <c r="A300" s="70" t="str">
        <f t="shared" si="24"/>
        <v>Уеб медия груп АД</v>
      </c>
      <c r="B300" s="70" t="str">
        <f t="shared" si="25"/>
        <v>131387286</v>
      </c>
      <c r="C300" s="288">
        <f t="shared" si="26"/>
        <v>45565</v>
      </c>
      <c r="D300" s="70" t="s">
        <v>498</v>
      </c>
      <c r="E300" s="70">
        <v>4</v>
      </c>
      <c r="F300" s="236" t="s">
        <v>497</v>
      </c>
      <c r="H300" s="235">
        <f>'4-Отчет за собствения капитал'!F29</f>
        <v>0</v>
      </c>
    </row>
    <row r="301" spans="1:8">
      <c r="A301" s="70" t="str">
        <f t="shared" si="24"/>
        <v>Уеб медия груп АД</v>
      </c>
      <c r="B301" s="70" t="str">
        <f t="shared" si="25"/>
        <v>131387286</v>
      </c>
      <c r="C301" s="288">
        <f t="shared" si="26"/>
        <v>45565</v>
      </c>
      <c r="D301" s="70" t="s">
        <v>500</v>
      </c>
      <c r="E301" s="70">
        <v>4</v>
      </c>
      <c r="F301" s="236" t="s">
        <v>499</v>
      </c>
      <c r="H301" s="235">
        <f>'4-Отчет за собствения капитал'!F30</f>
        <v>0</v>
      </c>
    </row>
    <row r="302" spans="1:8">
      <c r="A302" s="70" t="str">
        <f t="shared" si="24"/>
        <v>Уеб медия груп АД</v>
      </c>
      <c r="B302" s="70" t="str">
        <f t="shared" si="25"/>
        <v>131387286</v>
      </c>
      <c r="C302" s="288">
        <f t="shared" si="26"/>
        <v>45565</v>
      </c>
      <c r="D302" s="70" t="s">
        <v>502</v>
      </c>
      <c r="E302" s="70">
        <v>4</v>
      </c>
      <c r="F302" s="236" t="s">
        <v>501</v>
      </c>
      <c r="H302" s="235">
        <f>'4-Отчет за собствения капитал'!F31</f>
        <v>18</v>
      </c>
    </row>
    <row r="303" spans="1:8">
      <c r="A303" s="70" t="str">
        <f t="shared" si="24"/>
        <v>Уеб медия груп АД</v>
      </c>
      <c r="B303" s="70" t="str">
        <f t="shared" si="25"/>
        <v>131387286</v>
      </c>
      <c r="C303" s="288">
        <f t="shared" si="26"/>
        <v>45565</v>
      </c>
      <c r="D303" s="70" t="s">
        <v>504</v>
      </c>
      <c r="E303" s="70">
        <v>4</v>
      </c>
      <c r="F303" s="236" t="s">
        <v>503</v>
      </c>
      <c r="H303" s="235">
        <f>'4-Отчет за собствения капитал'!F32</f>
        <v>0</v>
      </c>
    </row>
    <row r="304" spans="1:8">
      <c r="A304" s="70" t="str">
        <f t="shared" si="24"/>
        <v>Уеб медия груп АД</v>
      </c>
      <c r="B304" s="70" t="str">
        <f t="shared" si="25"/>
        <v>131387286</v>
      </c>
      <c r="C304" s="288">
        <f t="shared" si="26"/>
        <v>45565</v>
      </c>
      <c r="D304" s="70" t="s">
        <v>506</v>
      </c>
      <c r="E304" s="70">
        <v>4</v>
      </c>
      <c r="F304" s="236" t="s">
        <v>505</v>
      </c>
      <c r="H304" s="235">
        <f>'4-Отчет за собствения капитал'!F33</f>
        <v>0</v>
      </c>
    </row>
    <row r="305" spans="1:8">
      <c r="A305" s="70" t="str">
        <f t="shared" si="24"/>
        <v>Уеб медия груп АД</v>
      </c>
      <c r="B305" s="70" t="str">
        <f t="shared" si="25"/>
        <v>131387286</v>
      </c>
      <c r="C305" s="288">
        <f t="shared" si="26"/>
        <v>45565</v>
      </c>
      <c r="D305" s="70" t="s">
        <v>508</v>
      </c>
      <c r="E305" s="70">
        <v>4</v>
      </c>
      <c r="F305" s="236" t="s">
        <v>507</v>
      </c>
      <c r="H305" s="235">
        <f>'4-Отчет за собствения капитал'!F34</f>
        <v>18</v>
      </c>
    </row>
    <row r="306" spans="1:8">
      <c r="A306" s="70" t="str">
        <f t="shared" si="24"/>
        <v>Уеб медия груп АД</v>
      </c>
      <c r="B306" s="70" t="str">
        <f t="shared" si="25"/>
        <v>131387286</v>
      </c>
      <c r="C306" s="288">
        <f t="shared" si="26"/>
        <v>45565</v>
      </c>
      <c r="D306" s="70" t="s">
        <v>468</v>
      </c>
      <c r="E306" s="70">
        <v>5</v>
      </c>
      <c r="F306" s="236" t="s">
        <v>467</v>
      </c>
      <c r="H306" s="235">
        <f>'4-Отчет за собствения капитал'!G13</f>
        <v>0</v>
      </c>
    </row>
    <row r="307" spans="1:8">
      <c r="A307" s="70" t="str">
        <f t="shared" si="24"/>
        <v>Уеб медия груп АД</v>
      </c>
      <c r="B307" s="70" t="str">
        <f t="shared" si="25"/>
        <v>131387286</v>
      </c>
      <c r="C307" s="288">
        <f t="shared" si="26"/>
        <v>45565</v>
      </c>
      <c r="D307" s="70" t="s">
        <v>470</v>
      </c>
      <c r="E307" s="70">
        <v>5</v>
      </c>
      <c r="F307" s="236" t="s">
        <v>469</v>
      </c>
      <c r="H307" s="235">
        <f>'4-Отчет за собствения капитал'!G14</f>
        <v>0</v>
      </c>
    </row>
    <row r="308" spans="1:8">
      <c r="A308" s="70" t="str">
        <f t="shared" si="24"/>
        <v>Уеб медия груп АД</v>
      </c>
      <c r="B308" s="70" t="str">
        <f t="shared" si="25"/>
        <v>131387286</v>
      </c>
      <c r="C308" s="288">
        <f t="shared" si="26"/>
        <v>45565</v>
      </c>
      <c r="D308" s="70" t="s">
        <v>472</v>
      </c>
      <c r="E308" s="70">
        <v>5</v>
      </c>
      <c r="F308" s="236" t="s">
        <v>471</v>
      </c>
      <c r="H308" s="235">
        <f>'4-Отчет за собствения капитал'!G15</f>
        <v>0</v>
      </c>
    </row>
    <row r="309" spans="1:8">
      <c r="A309" s="70" t="str">
        <f t="shared" si="24"/>
        <v>Уеб медия груп АД</v>
      </c>
      <c r="B309" s="70" t="str">
        <f t="shared" si="25"/>
        <v>131387286</v>
      </c>
      <c r="C309" s="288">
        <f t="shared" si="26"/>
        <v>45565</v>
      </c>
      <c r="D309" s="70" t="s">
        <v>474</v>
      </c>
      <c r="E309" s="70">
        <v>5</v>
      </c>
      <c r="F309" s="236" t="s">
        <v>473</v>
      </c>
      <c r="H309" s="235">
        <f>'4-Отчет за собствения капитал'!G16</f>
        <v>0</v>
      </c>
    </row>
    <row r="310" spans="1:8">
      <c r="A310" s="70" t="str">
        <f t="shared" si="24"/>
        <v>Уеб медия груп АД</v>
      </c>
      <c r="B310" s="70" t="str">
        <f t="shared" si="25"/>
        <v>131387286</v>
      </c>
      <c r="C310" s="288">
        <f t="shared" si="26"/>
        <v>45565</v>
      </c>
      <c r="D310" s="70" t="s">
        <v>476</v>
      </c>
      <c r="E310" s="70">
        <v>5</v>
      </c>
      <c r="F310" s="236" t="s">
        <v>475</v>
      </c>
      <c r="H310" s="235">
        <f>'4-Отчет за собствения капитал'!G17</f>
        <v>0</v>
      </c>
    </row>
    <row r="311" spans="1:8">
      <c r="A311" s="70" t="str">
        <f t="shared" si="24"/>
        <v>Уеб медия груп АД</v>
      </c>
      <c r="B311" s="70" t="str">
        <f t="shared" si="25"/>
        <v>131387286</v>
      </c>
      <c r="C311" s="288">
        <f t="shared" si="26"/>
        <v>45565</v>
      </c>
      <c r="D311" s="70" t="s">
        <v>478</v>
      </c>
      <c r="E311" s="70">
        <v>5</v>
      </c>
      <c r="F311" s="236" t="s">
        <v>477</v>
      </c>
      <c r="H311" s="235">
        <f>'4-Отчет за собствения капитал'!G18</f>
        <v>0</v>
      </c>
    </row>
    <row r="312" spans="1:8">
      <c r="A312" s="70" t="str">
        <f t="shared" si="24"/>
        <v>Уеб медия груп АД</v>
      </c>
      <c r="B312" s="70" t="str">
        <f t="shared" si="25"/>
        <v>131387286</v>
      </c>
      <c r="C312" s="288">
        <f t="shared" si="26"/>
        <v>45565</v>
      </c>
      <c r="D312" s="70" t="s">
        <v>480</v>
      </c>
      <c r="E312" s="70">
        <v>5</v>
      </c>
      <c r="F312" s="236" t="s">
        <v>479</v>
      </c>
      <c r="H312" s="235">
        <f>'4-Отчет за собствения капитал'!G19</f>
        <v>0</v>
      </c>
    </row>
    <row r="313" spans="1:8">
      <c r="A313" s="70" t="str">
        <f t="shared" si="24"/>
        <v>Уеб медия груп АД</v>
      </c>
      <c r="B313" s="70" t="str">
        <f t="shared" si="25"/>
        <v>131387286</v>
      </c>
      <c r="C313" s="288">
        <f t="shared" si="26"/>
        <v>45565</v>
      </c>
      <c r="D313" s="70" t="s">
        <v>482</v>
      </c>
      <c r="E313" s="70">
        <v>5</v>
      </c>
      <c r="F313" s="236" t="s">
        <v>481</v>
      </c>
      <c r="H313" s="235">
        <f>'4-Отчет за собствения капитал'!G20</f>
        <v>0</v>
      </c>
    </row>
    <row r="314" spans="1:8">
      <c r="A314" s="70" t="str">
        <f t="shared" si="24"/>
        <v>Уеб медия груп АД</v>
      </c>
      <c r="B314" s="70" t="str">
        <f t="shared" si="25"/>
        <v>131387286</v>
      </c>
      <c r="C314" s="288">
        <f t="shared" si="26"/>
        <v>45565</v>
      </c>
      <c r="D314" s="70" t="s">
        <v>484</v>
      </c>
      <c r="E314" s="70">
        <v>5</v>
      </c>
      <c r="F314" s="236" t="s">
        <v>483</v>
      </c>
      <c r="H314" s="235">
        <f>'4-Отчет за собствения капитал'!G21</f>
        <v>0</v>
      </c>
    </row>
    <row r="315" spans="1:8">
      <c r="A315" s="70" t="str">
        <f t="shared" si="24"/>
        <v>Уеб медия груп АД</v>
      </c>
      <c r="B315" s="70" t="str">
        <f t="shared" si="25"/>
        <v>131387286</v>
      </c>
      <c r="C315" s="288">
        <f t="shared" si="26"/>
        <v>45565</v>
      </c>
      <c r="D315" s="70" t="s">
        <v>486</v>
      </c>
      <c r="E315" s="70">
        <v>5</v>
      </c>
      <c r="F315" s="236" t="s">
        <v>485</v>
      </c>
      <c r="H315" s="235">
        <f>'4-Отчет за собствения капитал'!G22</f>
        <v>0</v>
      </c>
    </row>
    <row r="316" spans="1:8">
      <c r="A316" s="70" t="str">
        <f t="shared" si="24"/>
        <v>Уеб медия груп АД</v>
      </c>
      <c r="B316" s="70" t="str">
        <f t="shared" si="25"/>
        <v>131387286</v>
      </c>
      <c r="C316" s="288">
        <f t="shared" si="26"/>
        <v>45565</v>
      </c>
      <c r="D316" s="70" t="s">
        <v>488</v>
      </c>
      <c r="E316" s="70">
        <v>5</v>
      </c>
      <c r="F316" s="236" t="s">
        <v>487</v>
      </c>
      <c r="H316" s="235">
        <f>'4-Отчет за собствения капитал'!G23</f>
        <v>0</v>
      </c>
    </row>
    <row r="317" spans="1:8">
      <c r="A317" s="70" t="str">
        <f t="shared" si="24"/>
        <v>Уеб медия груп АД</v>
      </c>
      <c r="B317" s="70" t="str">
        <f t="shared" si="25"/>
        <v>131387286</v>
      </c>
      <c r="C317" s="288">
        <f t="shared" si="26"/>
        <v>45565</v>
      </c>
      <c r="D317" s="70" t="s">
        <v>490</v>
      </c>
      <c r="E317" s="70">
        <v>5</v>
      </c>
      <c r="F317" s="236" t="s">
        <v>489</v>
      </c>
      <c r="H317" s="235">
        <f>'4-Отчет за собствения капитал'!G24</f>
        <v>0</v>
      </c>
    </row>
    <row r="318" spans="1:8">
      <c r="A318" s="70" t="str">
        <f t="shared" si="24"/>
        <v>Уеб медия груп АД</v>
      </c>
      <c r="B318" s="70" t="str">
        <f t="shared" si="25"/>
        <v>131387286</v>
      </c>
      <c r="C318" s="288">
        <f t="shared" si="26"/>
        <v>45565</v>
      </c>
      <c r="D318" s="70" t="s">
        <v>492</v>
      </c>
      <c r="E318" s="70">
        <v>5</v>
      </c>
      <c r="F318" s="236" t="s">
        <v>491</v>
      </c>
      <c r="H318" s="235">
        <f>'4-Отчет за собствения капитал'!G25</f>
        <v>0</v>
      </c>
    </row>
    <row r="319" spans="1:8">
      <c r="A319" s="70" t="str">
        <f t="shared" si="24"/>
        <v>Уеб медия груп АД</v>
      </c>
      <c r="B319" s="70" t="str">
        <f t="shared" si="25"/>
        <v>131387286</v>
      </c>
      <c r="C319" s="288">
        <f t="shared" si="26"/>
        <v>45565</v>
      </c>
      <c r="D319" s="70" t="s">
        <v>494</v>
      </c>
      <c r="E319" s="70">
        <v>5</v>
      </c>
      <c r="F319" s="236" t="s">
        <v>493</v>
      </c>
      <c r="H319" s="235">
        <f>'4-Отчет за собствения капитал'!G26</f>
        <v>0</v>
      </c>
    </row>
    <row r="320" spans="1:8">
      <c r="A320" s="70" t="str">
        <f t="shared" si="24"/>
        <v>Уеб медия груп АД</v>
      </c>
      <c r="B320" s="70" t="str">
        <f t="shared" si="25"/>
        <v>131387286</v>
      </c>
      <c r="C320" s="288">
        <f t="shared" si="26"/>
        <v>45565</v>
      </c>
      <c r="D320" s="70" t="s">
        <v>495</v>
      </c>
      <c r="E320" s="70">
        <v>5</v>
      </c>
      <c r="F320" s="236" t="s">
        <v>489</v>
      </c>
      <c r="H320" s="235">
        <f>'4-Отчет за собствения капитал'!G27</f>
        <v>0</v>
      </c>
    </row>
    <row r="321" spans="1:8">
      <c r="A321" s="70" t="str">
        <f t="shared" si="24"/>
        <v>Уеб медия груп АД</v>
      </c>
      <c r="B321" s="70" t="str">
        <f t="shared" si="25"/>
        <v>131387286</v>
      </c>
      <c r="C321" s="288">
        <f t="shared" si="26"/>
        <v>45565</v>
      </c>
      <c r="D321" s="70" t="s">
        <v>496</v>
      </c>
      <c r="E321" s="70">
        <v>5</v>
      </c>
      <c r="F321" s="236" t="s">
        <v>491</v>
      </c>
      <c r="H321" s="235">
        <f>'4-Отчет за собствения капитал'!G28</f>
        <v>0</v>
      </c>
    </row>
    <row r="322" spans="1:8">
      <c r="A322" s="70" t="str">
        <f t="shared" si="24"/>
        <v>Уеб медия груп АД</v>
      </c>
      <c r="B322" s="70" t="str">
        <f t="shared" si="25"/>
        <v>131387286</v>
      </c>
      <c r="C322" s="288">
        <f t="shared" si="26"/>
        <v>45565</v>
      </c>
      <c r="D322" s="70" t="s">
        <v>498</v>
      </c>
      <c r="E322" s="70">
        <v>5</v>
      </c>
      <c r="F322" s="236" t="s">
        <v>497</v>
      </c>
      <c r="H322" s="235">
        <f>'4-Отчет за собствения капитал'!G29</f>
        <v>0</v>
      </c>
    </row>
    <row r="323" spans="1:8">
      <c r="A323" s="70" t="str">
        <f t="shared" si="24"/>
        <v>Уеб медия груп АД</v>
      </c>
      <c r="B323" s="70" t="str">
        <f t="shared" si="25"/>
        <v>131387286</v>
      </c>
      <c r="C323" s="288">
        <f t="shared" si="26"/>
        <v>45565</v>
      </c>
      <c r="D323" s="70" t="s">
        <v>500</v>
      </c>
      <c r="E323" s="70">
        <v>5</v>
      </c>
      <c r="F323" s="236" t="s">
        <v>499</v>
      </c>
      <c r="H323" s="235">
        <f>'4-Отчет за собствения капитал'!G30</f>
        <v>0</v>
      </c>
    </row>
    <row r="324" spans="1:8">
      <c r="A324" s="70" t="str">
        <f t="shared" si="24"/>
        <v>Уеб медия груп АД</v>
      </c>
      <c r="B324" s="70" t="str">
        <f t="shared" si="25"/>
        <v>131387286</v>
      </c>
      <c r="C324" s="288">
        <f t="shared" si="26"/>
        <v>45565</v>
      </c>
      <c r="D324" s="70" t="s">
        <v>502</v>
      </c>
      <c r="E324" s="70">
        <v>5</v>
      </c>
      <c r="F324" s="236" t="s">
        <v>501</v>
      </c>
      <c r="H324" s="235">
        <f>'4-Отчет за собствения капитал'!G31</f>
        <v>0</v>
      </c>
    </row>
    <row r="325" spans="1:8">
      <c r="A325" s="70" t="str">
        <f t="shared" si="24"/>
        <v>Уеб медия груп АД</v>
      </c>
      <c r="B325" s="70" t="str">
        <f t="shared" si="25"/>
        <v>131387286</v>
      </c>
      <c r="C325" s="288">
        <f t="shared" si="26"/>
        <v>45565</v>
      </c>
      <c r="D325" s="70" t="s">
        <v>504</v>
      </c>
      <c r="E325" s="70">
        <v>5</v>
      </c>
      <c r="F325" s="236" t="s">
        <v>503</v>
      </c>
      <c r="H325" s="235">
        <f>'4-Отчет за собствения капитал'!G32</f>
        <v>0</v>
      </c>
    </row>
    <row r="326" spans="1:8">
      <c r="A326" s="70" t="str">
        <f t="shared" si="24"/>
        <v>Уеб медия груп АД</v>
      </c>
      <c r="B326" s="70" t="str">
        <f t="shared" si="25"/>
        <v>131387286</v>
      </c>
      <c r="C326" s="288">
        <f t="shared" si="26"/>
        <v>45565</v>
      </c>
      <c r="D326" s="70" t="s">
        <v>506</v>
      </c>
      <c r="E326" s="70">
        <v>5</v>
      </c>
      <c r="F326" s="236" t="s">
        <v>505</v>
      </c>
      <c r="H326" s="235">
        <f>'4-Отчет за собствения капитал'!G33</f>
        <v>0</v>
      </c>
    </row>
    <row r="327" spans="1:8">
      <c r="A327" s="70" t="str">
        <f t="shared" si="24"/>
        <v>Уеб медия груп АД</v>
      </c>
      <c r="B327" s="70" t="str">
        <f t="shared" si="25"/>
        <v>131387286</v>
      </c>
      <c r="C327" s="288">
        <f t="shared" si="26"/>
        <v>45565</v>
      </c>
      <c r="D327" s="70" t="s">
        <v>508</v>
      </c>
      <c r="E327" s="70">
        <v>5</v>
      </c>
      <c r="F327" s="236" t="s">
        <v>507</v>
      </c>
      <c r="H327" s="235">
        <f>'4-Отчет за собствения капитал'!G34</f>
        <v>0</v>
      </c>
    </row>
    <row r="328" spans="1:8">
      <c r="A328" s="70" t="str">
        <f t="shared" si="24"/>
        <v>Уеб медия груп АД</v>
      </c>
      <c r="B328" s="70" t="str">
        <f t="shared" si="25"/>
        <v>131387286</v>
      </c>
      <c r="C328" s="288">
        <f t="shared" si="26"/>
        <v>45565</v>
      </c>
      <c r="D328" s="70" t="s">
        <v>468</v>
      </c>
      <c r="E328" s="70">
        <v>6</v>
      </c>
      <c r="F328" s="236" t="s">
        <v>467</v>
      </c>
      <c r="H328" s="235">
        <f>'4-Отчет за собствения капитал'!H13</f>
        <v>0</v>
      </c>
    </row>
    <row r="329" spans="1:8">
      <c r="A329" s="70" t="str">
        <f t="shared" si="24"/>
        <v>Уеб медия груп АД</v>
      </c>
      <c r="B329" s="70" t="str">
        <f t="shared" si="25"/>
        <v>131387286</v>
      </c>
      <c r="C329" s="288">
        <f t="shared" si="26"/>
        <v>45565</v>
      </c>
      <c r="D329" s="70" t="s">
        <v>470</v>
      </c>
      <c r="E329" s="70">
        <v>6</v>
      </c>
      <c r="F329" s="236" t="s">
        <v>469</v>
      </c>
      <c r="H329" s="235">
        <f>'4-Отчет за собствения капитал'!H14</f>
        <v>0</v>
      </c>
    </row>
    <row r="330" spans="1:8">
      <c r="A330" s="70" t="str">
        <f t="shared" si="24"/>
        <v>Уеб медия груп АД</v>
      </c>
      <c r="B330" s="70" t="str">
        <f t="shared" si="25"/>
        <v>131387286</v>
      </c>
      <c r="C330" s="288">
        <f t="shared" si="26"/>
        <v>45565</v>
      </c>
      <c r="D330" s="70" t="s">
        <v>472</v>
      </c>
      <c r="E330" s="70">
        <v>6</v>
      </c>
      <c r="F330" s="236" t="s">
        <v>471</v>
      </c>
      <c r="H330" s="235">
        <f>'4-Отчет за собствения капитал'!H15</f>
        <v>0</v>
      </c>
    </row>
    <row r="331" spans="1:8">
      <c r="A331" s="70" t="str">
        <f t="shared" si="24"/>
        <v>Уеб медия груп АД</v>
      </c>
      <c r="B331" s="70" t="str">
        <f t="shared" si="25"/>
        <v>131387286</v>
      </c>
      <c r="C331" s="288">
        <f t="shared" si="26"/>
        <v>45565</v>
      </c>
      <c r="D331" s="70" t="s">
        <v>474</v>
      </c>
      <c r="E331" s="70">
        <v>6</v>
      </c>
      <c r="F331" s="236" t="s">
        <v>473</v>
      </c>
      <c r="H331" s="235">
        <f>'4-Отчет за собствения капитал'!H16</f>
        <v>0</v>
      </c>
    </row>
    <row r="332" spans="1:8">
      <c r="A332" s="70" t="str">
        <f t="shared" si="24"/>
        <v>Уеб медия груп АД</v>
      </c>
      <c r="B332" s="70" t="str">
        <f t="shared" si="25"/>
        <v>131387286</v>
      </c>
      <c r="C332" s="288">
        <f t="shared" si="26"/>
        <v>45565</v>
      </c>
      <c r="D332" s="70" t="s">
        <v>476</v>
      </c>
      <c r="E332" s="70">
        <v>6</v>
      </c>
      <c r="F332" s="236" t="s">
        <v>475</v>
      </c>
      <c r="H332" s="235">
        <f>'4-Отчет за собствения капитал'!H17</f>
        <v>0</v>
      </c>
    </row>
    <row r="333" spans="1:8">
      <c r="A333" s="70" t="str">
        <f t="shared" si="24"/>
        <v>Уеб медия груп АД</v>
      </c>
      <c r="B333" s="70" t="str">
        <f t="shared" si="25"/>
        <v>131387286</v>
      </c>
      <c r="C333" s="288">
        <f t="shared" si="26"/>
        <v>45565</v>
      </c>
      <c r="D333" s="70" t="s">
        <v>478</v>
      </c>
      <c r="E333" s="70">
        <v>6</v>
      </c>
      <c r="F333" s="236" t="s">
        <v>477</v>
      </c>
      <c r="H333" s="235">
        <f>'4-Отчет за собствения капитал'!H18</f>
        <v>0</v>
      </c>
    </row>
    <row r="334" spans="1:8">
      <c r="A334" s="70" t="str">
        <f t="shared" si="24"/>
        <v>Уеб медия груп АД</v>
      </c>
      <c r="B334" s="70" t="str">
        <f t="shared" si="25"/>
        <v>131387286</v>
      </c>
      <c r="C334" s="288">
        <f t="shared" si="26"/>
        <v>45565</v>
      </c>
      <c r="D334" s="70" t="s">
        <v>480</v>
      </c>
      <c r="E334" s="70">
        <v>6</v>
      </c>
      <c r="F334" s="236" t="s">
        <v>479</v>
      </c>
      <c r="H334" s="235">
        <f>'4-Отчет за собствения капитал'!H19</f>
        <v>0</v>
      </c>
    </row>
    <row r="335" spans="1:8">
      <c r="A335" s="70" t="str">
        <f t="shared" si="24"/>
        <v>Уеб медия груп АД</v>
      </c>
      <c r="B335" s="70" t="str">
        <f t="shared" si="25"/>
        <v>131387286</v>
      </c>
      <c r="C335" s="288">
        <f t="shared" si="26"/>
        <v>45565</v>
      </c>
      <c r="D335" s="70" t="s">
        <v>482</v>
      </c>
      <c r="E335" s="70">
        <v>6</v>
      </c>
      <c r="F335" s="236" t="s">
        <v>481</v>
      </c>
      <c r="H335" s="235">
        <f>'4-Отчет за собствения капитал'!H20</f>
        <v>0</v>
      </c>
    </row>
    <row r="336" spans="1:8">
      <c r="A336" s="70" t="str">
        <f t="shared" si="24"/>
        <v>Уеб медия груп АД</v>
      </c>
      <c r="B336" s="70" t="str">
        <f t="shared" si="25"/>
        <v>131387286</v>
      </c>
      <c r="C336" s="288">
        <f t="shared" si="26"/>
        <v>45565</v>
      </c>
      <c r="D336" s="70" t="s">
        <v>484</v>
      </c>
      <c r="E336" s="70">
        <v>6</v>
      </c>
      <c r="F336" s="236" t="s">
        <v>483</v>
      </c>
      <c r="H336" s="235">
        <f>'4-Отчет за собствения капитал'!H21</f>
        <v>0</v>
      </c>
    </row>
    <row r="337" spans="1:8">
      <c r="A337" s="70" t="str">
        <f t="shared" si="24"/>
        <v>Уеб медия груп АД</v>
      </c>
      <c r="B337" s="70" t="str">
        <f t="shared" si="25"/>
        <v>131387286</v>
      </c>
      <c r="C337" s="288">
        <f t="shared" si="26"/>
        <v>45565</v>
      </c>
      <c r="D337" s="70" t="s">
        <v>486</v>
      </c>
      <c r="E337" s="70">
        <v>6</v>
      </c>
      <c r="F337" s="236" t="s">
        <v>485</v>
      </c>
      <c r="H337" s="235">
        <f>'4-Отчет за собствения капитал'!H22</f>
        <v>0</v>
      </c>
    </row>
    <row r="338" spans="1:8">
      <c r="A338" s="70" t="str">
        <f t="shared" si="24"/>
        <v>Уеб медия груп АД</v>
      </c>
      <c r="B338" s="70" t="str">
        <f t="shared" si="25"/>
        <v>131387286</v>
      </c>
      <c r="C338" s="288">
        <f t="shared" si="26"/>
        <v>45565</v>
      </c>
      <c r="D338" s="70" t="s">
        <v>488</v>
      </c>
      <c r="E338" s="70">
        <v>6</v>
      </c>
      <c r="F338" s="236" t="s">
        <v>487</v>
      </c>
      <c r="H338" s="235">
        <f>'4-Отчет за собствения капитал'!H23</f>
        <v>0</v>
      </c>
    </row>
    <row r="339" spans="1:8">
      <c r="A339" s="70" t="str">
        <f t="shared" si="24"/>
        <v>Уеб медия груп АД</v>
      </c>
      <c r="B339" s="70" t="str">
        <f t="shared" si="25"/>
        <v>131387286</v>
      </c>
      <c r="C339" s="288">
        <f t="shared" si="26"/>
        <v>45565</v>
      </c>
      <c r="D339" s="70" t="s">
        <v>490</v>
      </c>
      <c r="E339" s="70">
        <v>6</v>
      </c>
      <c r="F339" s="236" t="s">
        <v>489</v>
      </c>
      <c r="H339" s="235">
        <f>'4-Отчет за собствения капитал'!H24</f>
        <v>0</v>
      </c>
    </row>
    <row r="340" spans="1:8">
      <c r="A340" s="70" t="str">
        <f t="shared" si="24"/>
        <v>Уеб медия груп АД</v>
      </c>
      <c r="B340" s="70" t="str">
        <f t="shared" si="25"/>
        <v>131387286</v>
      </c>
      <c r="C340" s="288">
        <f t="shared" si="26"/>
        <v>45565</v>
      </c>
      <c r="D340" s="70" t="s">
        <v>492</v>
      </c>
      <c r="E340" s="70">
        <v>6</v>
      </c>
      <c r="F340" s="236" t="s">
        <v>491</v>
      </c>
      <c r="H340" s="235">
        <f>'4-Отчет за собствения капитал'!H25</f>
        <v>0</v>
      </c>
    </row>
    <row r="341" spans="1:8">
      <c r="A341" s="70" t="str">
        <f t="shared" si="24"/>
        <v>Уеб медия груп АД</v>
      </c>
      <c r="B341" s="70" t="str">
        <f t="shared" si="25"/>
        <v>131387286</v>
      </c>
      <c r="C341" s="288">
        <f t="shared" si="26"/>
        <v>45565</v>
      </c>
      <c r="D341" s="70" t="s">
        <v>494</v>
      </c>
      <c r="E341" s="70">
        <v>6</v>
      </c>
      <c r="F341" s="236" t="s">
        <v>493</v>
      </c>
      <c r="H341" s="235">
        <f>'4-Отчет за собствения капитал'!H26</f>
        <v>0</v>
      </c>
    </row>
    <row r="342" spans="1:8">
      <c r="A342" s="70" t="str">
        <f t="shared" si="24"/>
        <v>Уеб медия груп АД</v>
      </c>
      <c r="B342" s="70" t="str">
        <f t="shared" si="25"/>
        <v>131387286</v>
      </c>
      <c r="C342" s="288">
        <f t="shared" si="26"/>
        <v>45565</v>
      </c>
      <c r="D342" s="70" t="s">
        <v>495</v>
      </c>
      <c r="E342" s="70">
        <v>6</v>
      </c>
      <c r="F342" s="236" t="s">
        <v>489</v>
      </c>
      <c r="H342" s="235">
        <f>'4-Отчет за собствения капитал'!H27</f>
        <v>0</v>
      </c>
    </row>
    <row r="343" spans="1:8">
      <c r="A343" s="70" t="str">
        <f t="shared" si="24"/>
        <v>Уеб медия груп АД</v>
      </c>
      <c r="B343" s="70" t="str">
        <f t="shared" si="25"/>
        <v>131387286</v>
      </c>
      <c r="C343" s="288">
        <f t="shared" si="26"/>
        <v>45565</v>
      </c>
      <c r="D343" s="70" t="s">
        <v>496</v>
      </c>
      <c r="E343" s="70">
        <v>6</v>
      </c>
      <c r="F343" s="236" t="s">
        <v>491</v>
      </c>
      <c r="H343" s="235">
        <f>'4-Отчет за собствения капитал'!H28</f>
        <v>0</v>
      </c>
    </row>
    <row r="344" spans="1:8">
      <c r="A344" s="70" t="str">
        <f t="shared" si="24"/>
        <v>Уеб медия груп АД</v>
      </c>
      <c r="B344" s="70" t="str">
        <f t="shared" si="25"/>
        <v>131387286</v>
      </c>
      <c r="C344" s="288">
        <f t="shared" si="26"/>
        <v>45565</v>
      </c>
      <c r="D344" s="70" t="s">
        <v>498</v>
      </c>
      <c r="E344" s="70">
        <v>6</v>
      </c>
      <c r="F344" s="236" t="s">
        <v>497</v>
      </c>
      <c r="H344" s="235">
        <f>'4-Отчет за собствения капитал'!H29</f>
        <v>0</v>
      </c>
    </row>
    <row r="345" spans="1:8">
      <c r="A345" s="70" t="str">
        <f t="shared" si="24"/>
        <v>Уеб медия груп АД</v>
      </c>
      <c r="B345" s="70" t="str">
        <f t="shared" si="25"/>
        <v>131387286</v>
      </c>
      <c r="C345" s="288">
        <f t="shared" si="26"/>
        <v>45565</v>
      </c>
      <c r="D345" s="70" t="s">
        <v>500</v>
      </c>
      <c r="E345" s="70">
        <v>6</v>
      </c>
      <c r="F345" s="236" t="s">
        <v>499</v>
      </c>
      <c r="H345" s="235">
        <f>'4-Отчет за собствения капитал'!H30</f>
        <v>0</v>
      </c>
    </row>
    <row r="346" spans="1:8">
      <c r="A346" s="70" t="str">
        <f t="shared" ref="A346:A409" si="27">pdeName</f>
        <v>Уеб медия груп АД</v>
      </c>
      <c r="B346" s="70" t="str">
        <f t="shared" ref="B346:B409" si="28">pdeBulstat</f>
        <v>131387286</v>
      </c>
      <c r="C346" s="288">
        <f t="shared" ref="C346:C409" si="29">endDate</f>
        <v>45565</v>
      </c>
      <c r="D346" s="70" t="s">
        <v>502</v>
      </c>
      <c r="E346" s="70">
        <v>6</v>
      </c>
      <c r="F346" s="236" t="s">
        <v>501</v>
      </c>
      <c r="H346" s="235">
        <f>'4-Отчет за собствения капитал'!H31</f>
        <v>0</v>
      </c>
    </row>
    <row r="347" spans="1:8">
      <c r="A347" s="70" t="str">
        <f t="shared" si="27"/>
        <v>Уеб медия груп АД</v>
      </c>
      <c r="B347" s="70" t="str">
        <f t="shared" si="28"/>
        <v>131387286</v>
      </c>
      <c r="C347" s="288">
        <f t="shared" si="29"/>
        <v>45565</v>
      </c>
      <c r="D347" s="70" t="s">
        <v>504</v>
      </c>
      <c r="E347" s="70">
        <v>6</v>
      </c>
      <c r="F347" s="236" t="s">
        <v>503</v>
      </c>
      <c r="H347" s="235">
        <f>'4-Отчет за собствения капитал'!H32</f>
        <v>0</v>
      </c>
    </row>
    <row r="348" spans="1:8">
      <c r="A348" s="70" t="str">
        <f t="shared" si="27"/>
        <v>Уеб медия груп АД</v>
      </c>
      <c r="B348" s="70" t="str">
        <f t="shared" si="28"/>
        <v>131387286</v>
      </c>
      <c r="C348" s="288">
        <f t="shared" si="29"/>
        <v>45565</v>
      </c>
      <c r="D348" s="70" t="s">
        <v>506</v>
      </c>
      <c r="E348" s="70">
        <v>6</v>
      </c>
      <c r="F348" s="236" t="s">
        <v>505</v>
      </c>
      <c r="H348" s="235">
        <f>'4-Отчет за собствения капитал'!H33</f>
        <v>0</v>
      </c>
    </row>
    <row r="349" spans="1:8">
      <c r="A349" s="70" t="str">
        <f t="shared" si="27"/>
        <v>Уеб медия груп АД</v>
      </c>
      <c r="B349" s="70" t="str">
        <f t="shared" si="28"/>
        <v>131387286</v>
      </c>
      <c r="C349" s="288">
        <f t="shared" si="29"/>
        <v>45565</v>
      </c>
      <c r="D349" s="70" t="s">
        <v>508</v>
      </c>
      <c r="E349" s="70">
        <v>6</v>
      </c>
      <c r="F349" s="236" t="s">
        <v>507</v>
      </c>
      <c r="H349" s="235">
        <f>'4-Отчет за собствения капитал'!H34</f>
        <v>0</v>
      </c>
    </row>
    <row r="350" spans="1:8">
      <c r="A350" s="70" t="str">
        <f t="shared" si="27"/>
        <v>Уеб медия груп АД</v>
      </c>
      <c r="B350" s="70" t="str">
        <f t="shared" si="28"/>
        <v>131387286</v>
      </c>
      <c r="C350" s="288">
        <f t="shared" si="29"/>
        <v>45565</v>
      </c>
      <c r="D350" s="70" t="s">
        <v>468</v>
      </c>
      <c r="E350" s="70">
        <v>7</v>
      </c>
      <c r="F350" s="236" t="s">
        <v>467</v>
      </c>
      <c r="H350" s="235">
        <f>'4-Отчет за собствения капитал'!I13</f>
        <v>0</v>
      </c>
    </row>
    <row r="351" spans="1:8">
      <c r="A351" s="70" t="str">
        <f t="shared" si="27"/>
        <v>Уеб медия груп АД</v>
      </c>
      <c r="B351" s="70" t="str">
        <f t="shared" si="28"/>
        <v>131387286</v>
      </c>
      <c r="C351" s="288">
        <f t="shared" si="29"/>
        <v>45565</v>
      </c>
      <c r="D351" s="70" t="s">
        <v>470</v>
      </c>
      <c r="E351" s="70">
        <v>7</v>
      </c>
      <c r="F351" s="236" t="s">
        <v>469</v>
      </c>
      <c r="H351" s="235">
        <f>'4-Отчет за собствения капитал'!I14</f>
        <v>0</v>
      </c>
    </row>
    <row r="352" spans="1:8">
      <c r="A352" s="70" t="str">
        <f t="shared" si="27"/>
        <v>Уеб медия груп АД</v>
      </c>
      <c r="B352" s="70" t="str">
        <f t="shared" si="28"/>
        <v>131387286</v>
      </c>
      <c r="C352" s="288">
        <f t="shared" si="29"/>
        <v>45565</v>
      </c>
      <c r="D352" s="70" t="s">
        <v>472</v>
      </c>
      <c r="E352" s="70">
        <v>7</v>
      </c>
      <c r="F352" s="236" t="s">
        <v>471</v>
      </c>
      <c r="H352" s="235">
        <f>'4-Отчет за собствения капитал'!I15</f>
        <v>0</v>
      </c>
    </row>
    <row r="353" spans="1:8">
      <c r="A353" s="70" t="str">
        <f t="shared" si="27"/>
        <v>Уеб медия груп АД</v>
      </c>
      <c r="B353" s="70" t="str">
        <f t="shared" si="28"/>
        <v>131387286</v>
      </c>
      <c r="C353" s="288">
        <f t="shared" si="29"/>
        <v>45565</v>
      </c>
      <c r="D353" s="70" t="s">
        <v>474</v>
      </c>
      <c r="E353" s="70">
        <v>7</v>
      </c>
      <c r="F353" s="236" t="s">
        <v>473</v>
      </c>
      <c r="H353" s="235">
        <f>'4-Отчет за собствения капитал'!I16</f>
        <v>0</v>
      </c>
    </row>
    <row r="354" spans="1:8">
      <c r="A354" s="70" t="str">
        <f t="shared" si="27"/>
        <v>Уеб медия груп АД</v>
      </c>
      <c r="B354" s="70" t="str">
        <f t="shared" si="28"/>
        <v>131387286</v>
      </c>
      <c r="C354" s="288">
        <f t="shared" si="29"/>
        <v>45565</v>
      </c>
      <c r="D354" s="70" t="s">
        <v>476</v>
      </c>
      <c r="E354" s="70">
        <v>7</v>
      </c>
      <c r="F354" s="236" t="s">
        <v>475</v>
      </c>
      <c r="H354" s="235">
        <f>'4-Отчет за собствения капитал'!I17</f>
        <v>0</v>
      </c>
    </row>
    <row r="355" spans="1:8">
      <c r="A355" s="70" t="str">
        <f t="shared" si="27"/>
        <v>Уеб медия груп АД</v>
      </c>
      <c r="B355" s="70" t="str">
        <f t="shared" si="28"/>
        <v>131387286</v>
      </c>
      <c r="C355" s="288">
        <f t="shared" si="29"/>
        <v>45565</v>
      </c>
      <c r="D355" s="70" t="s">
        <v>478</v>
      </c>
      <c r="E355" s="70">
        <v>7</v>
      </c>
      <c r="F355" s="236" t="s">
        <v>477</v>
      </c>
      <c r="H355" s="235">
        <f>'4-Отчет за собствения капитал'!I18</f>
        <v>0</v>
      </c>
    </row>
    <row r="356" spans="1:8">
      <c r="A356" s="70" t="str">
        <f t="shared" si="27"/>
        <v>Уеб медия груп АД</v>
      </c>
      <c r="B356" s="70" t="str">
        <f t="shared" si="28"/>
        <v>131387286</v>
      </c>
      <c r="C356" s="288">
        <f t="shared" si="29"/>
        <v>45565</v>
      </c>
      <c r="D356" s="70" t="s">
        <v>480</v>
      </c>
      <c r="E356" s="70">
        <v>7</v>
      </c>
      <c r="F356" s="236" t="s">
        <v>479</v>
      </c>
      <c r="H356" s="235">
        <f>'4-Отчет за собствения капитал'!I19</f>
        <v>0</v>
      </c>
    </row>
    <row r="357" spans="1:8">
      <c r="A357" s="70" t="str">
        <f t="shared" si="27"/>
        <v>Уеб медия груп АД</v>
      </c>
      <c r="B357" s="70" t="str">
        <f t="shared" si="28"/>
        <v>131387286</v>
      </c>
      <c r="C357" s="288">
        <f t="shared" si="29"/>
        <v>45565</v>
      </c>
      <c r="D357" s="70" t="s">
        <v>482</v>
      </c>
      <c r="E357" s="70">
        <v>7</v>
      </c>
      <c r="F357" s="236" t="s">
        <v>481</v>
      </c>
      <c r="H357" s="235">
        <f>'4-Отчет за собствения капитал'!I20</f>
        <v>0</v>
      </c>
    </row>
    <row r="358" spans="1:8">
      <c r="A358" s="70" t="str">
        <f t="shared" si="27"/>
        <v>Уеб медия груп АД</v>
      </c>
      <c r="B358" s="70" t="str">
        <f t="shared" si="28"/>
        <v>131387286</v>
      </c>
      <c r="C358" s="288">
        <f t="shared" si="29"/>
        <v>45565</v>
      </c>
      <c r="D358" s="70" t="s">
        <v>484</v>
      </c>
      <c r="E358" s="70">
        <v>7</v>
      </c>
      <c r="F358" s="236" t="s">
        <v>483</v>
      </c>
      <c r="H358" s="235">
        <f>'4-Отчет за собствения капитал'!I21</f>
        <v>0</v>
      </c>
    </row>
    <row r="359" spans="1:8">
      <c r="A359" s="70" t="str">
        <f t="shared" si="27"/>
        <v>Уеб медия груп АД</v>
      </c>
      <c r="B359" s="70" t="str">
        <f t="shared" si="28"/>
        <v>131387286</v>
      </c>
      <c r="C359" s="288">
        <f t="shared" si="29"/>
        <v>45565</v>
      </c>
      <c r="D359" s="70" t="s">
        <v>486</v>
      </c>
      <c r="E359" s="70">
        <v>7</v>
      </c>
      <c r="F359" s="236" t="s">
        <v>485</v>
      </c>
      <c r="H359" s="235">
        <f>'4-Отчет за собствения капитал'!I22</f>
        <v>0</v>
      </c>
    </row>
    <row r="360" spans="1:8">
      <c r="A360" s="70" t="str">
        <f t="shared" si="27"/>
        <v>Уеб медия груп АД</v>
      </c>
      <c r="B360" s="70" t="str">
        <f t="shared" si="28"/>
        <v>131387286</v>
      </c>
      <c r="C360" s="288">
        <f t="shared" si="29"/>
        <v>45565</v>
      </c>
      <c r="D360" s="70" t="s">
        <v>488</v>
      </c>
      <c r="E360" s="70">
        <v>7</v>
      </c>
      <c r="F360" s="236" t="s">
        <v>487</v>
      </c>
      <c r="H360" s="235">
        <f>'4-Отчет за собствения капитал'!I23</f>
        <v>0</v>
      </c>
    </row>
    <row r="361" spans="1:8">
      <c r="A361" s="70" t="str">
        <f t="shared" si="27"/>
        <v>Уеб медия груп АД</v>
      </c>
      <c r="B361" s="70" t="str">
        <f t="shared" si="28"/>
        <v>131387286</v>
      </c>
      <c r="C361" s="288">
        <f t="shared" si="29"/>
        <v>45565</v>
      </c>
      <c r="D361" s="70" t="s">
        <v>490</v>
      </c>
      <c r="E361" s="70">
        <v>7</v>
      </c>
      <c r="F361" s="236" t="s">
        <v>489</v>
      </c>
      <c r="H361" s="235">
        <f>'4-Отчет за собствения капитал'!I24</f>
        <v>0</v>
      </c>
    </row>
    <row r="362" spans="1:8">
      <c r="A362" s="70" t="str">
        <f t="shared" si="27"/>
        <v>Уеб медия груп АД</v>
      </c>
      <c r="B362" s="70" t="str">
        <f t="shared" si="28"/>
        <v>131387286</v>
      </c>
      <c r="C362" s="288">
        <f t="shared" si="29"/>
        <v>45565</v>
      </c>
      <c r="D362" s="70" t="s">
        <v>492</v>
      </c>
      <c r="E362" s="70">
        <v>7</v>
      </c>
      <c r="F362" s="236" t="s">
        <v>491</v>
      </c>
      <c r="H362" s="235">
        <f>'4-Отчет за собствения капитал'!I25</f>
        <v>0</v>
      </c>
    </row>
    <row r="363" spans="1:8">
      <c r="A363" s="70" t="str">
        <f t="shared" si="27"/>
        <v>Уеб медия груп АД</v>
      </c>
      <c r="B363" s="70" t="str">
        <f t="shared" si="28"/>
        <v>131387286</v>
      </c>
      <c r="C363" s="288">
        <f t="shared" si="29"/>
        <v>45565</v>
      </c>
      <c r="D363" s="70" t="s">
        <v>494</v>
      </c>
      <c r="E363" s="70">
        <v>7</v>
      </c>
      <c r="F363" s="236" t="s">
        <v>493</v>
      </c>
      <c r="H363" s="235">
        <f>'4-Отчет за собствения капитал'!I26</f>
        <v>0</v>
      </c>
    </row>
    <row r="364" spans="1:8">
      <c r="A364" s="70" t="str">
        <f t="shared" si="27"/>
        <v>Уеб медия груп АД</v>
      </c>
      <c r="B364" s="70" t="str">
        <f t="shared" si="28"/>
        <v>131387286</v>
      </c>
      <c r="C364" s="288">
        <f t="shared" si="29"/>
        <v>45565</v>
      </c>
      <c r="D364" s="70" t="s">
        <v>495</v>
      </c>
      <c r="E364" s="70">
        <v>7</v>
      </c>
      <c r="F364" s="236" t="s">
        <v>489</v>
      </c>
      <c r="H364" s="235">
        <f>'4-Отчет за собствения капитал'!I27</f>
        <v>0</v>
      </c>
    </row>
    <row r="365" spans="1:8">
      <c r="A365" s="70" t="str">
        <f t="shared" si="27"/>
        <v>Уеб медия груп АД</v>
      </c>
      <c r="B365" s="70" t="str">
        <f t="shared" si="28"/>
        <v>131387286</v>
      </c>
      <c r="C365" s="288">
        <f t="shared" si="29"/>
        <v>45565</v>
      </c>
      <c r="D365" s="70" t="s">
        <v>496</v>
      </c>
      <c r="E365" s="70">
        <v>7</v>
      </c>
      <c r="F365" s="236" t="s">
        <v>491</v>
      </c>
      <c r="H365" s="235">
        <f>'4-Отчет за собствения капитал'!I28</f>
        <v>0</v>
      </c>
    </row>
    <row r="366" spans="1:8">
      <c r="A366" s="70" t="str">
        <f t="shared" si="27"/>
        <v>Уеб медия груп АД</v>
      </c>
      <c r="B366" s="70" t="str">
        <f t="shared" si="28"/>
        <v>131387286</v>
      </c>
      <c r="C366" s="288">
        <f t="shared" si="29"/>
        <v>45565</v>
      </c>
      <c r="D366" s="70" t="s">
        <v>498</v>
      </c>
      <c r="E366" s="70">
        <v>7</v>
      </c>
      <c r="F366" s="236" t="s">
        <v>497</v>
      </c>
      <c r="H366" s="235">
        <f>'4-Отчет за собствения капитал'!I29</f>
        <v>0</v>
      </c>
    </row>
    <row r="367" spans="1:8">
      <c r="A367" s="70" t="str">
        <f t="shared" si="27"/>
        <v>Уеб медия груп АД</v>
      </c>
      <c r="B367" s="70" t="str">
        <f t="shared" si="28"/>
        <v>131387286</v>
      </c>
      <c r="C367" s="288">
        <f t="shared" si="29"/>
        <v>45565</v>
      </c>
      <c r="D367" s="70" t="s">
        <v>500</v>
      </c>
      <c r="E367" s="70">
        <v>7</v>
      </c>
      <c r="F367" s="236" t="s">
        <v>499</v>
      </c>
      <c r="H367" s="235">
        <f>'4-Отчет за собствения капитал'!I30</f>
        <v>0</v>
      </c>
    </row>
    <row r="368" spans="1:8">
      <c r="A368" s="70" t="str">
        <f t="shared" si="27"/>
        <v>Уеб медия груп АД</v>
      </c>
      <c r="B368" s="70" t="str">
        <f t="shared" si="28"/>
        <v>131387286</v>
      </c>
      <c r="C368" s="288">
        <f t="shared" si="29"/>
        <v>45565</v>
      </c>
      <c r="D368" s="70" t="s">
        <v>502</v>
      </c>
      <c r="E368" s="70">
        <v>7</v>
      </c>
      <c r="F368" s="236" t="s">
        <v>501</v>
      </c>
      <c r="H368" s="235">
        <f>'4-Отчет за собствения капитал'!I31</f>
        <v>0</v>
      </c>
    </row>
    <row r="369" spans="1:8">
      <c r="A369" s="70" t="str">
        <f t="shared" si="27"/>
        <v>Уеб медия груп АД</v>
      </c>
      <c r="B369" s="70" t="str">
        <f t="shared" si="28"/>
        <v>131387286</v>
      </c>
      <c r="C369" s="288">
        <f t="shared" si="29"/>
        <v>45565</v>
      </c>
      <c r="D369" s="70" t="s">
        <v>504</v>
      </c>
      <c r="E369" s="70">
        <v>7</v>
      </c>
      <c r="F369" s="236" t="s">
        <v>503</v>
      </c>
      <c r="H369" s="235">
        <f>'4-Отчет за собствения капитал'!I32</f>
        <v>0</v>
      </c>
    </row>
    <row r="370" spans="1:8">
      <c r="A370" s="70" t="str">
        <f t="shared" si="27"/>
        <v>Уеб медия груп АД</v>
      </c>
      <c r="B370" s="70" t="str">
        <f t="shared" si="28"/>
        <v>131387286</v>
      </c>
      <c r="C370" s="288">
        <f t="shared" si="29"/>
        <v>45565</v>
      </c>
      <c r="D370" s="70" t="s">
        <v>506</v>
      </c>
      <c r="E370" s="70">
        <v>7</v>
      </c>
      <c r="F370" s="236" t="s">
        <v>505</v>
      </c>
      <c r="H370" s="235">
        <f>'4-Отчет за собствения капитал'!I33</f>
        <v>0</v>
      </c>
    </row>
    <row r="371" spans="1:8">
      <c r="A371" s="70" t="str">
        <f t="shared" si="27"/>
        <v>Уеб медия груп АД</v>
      </c>
      <c r="B371" s="70" t="str">
        <f t="shared" si="28"/>
        <v>131387286</v>
      </c>
      <c r="C371" s="288">
        <f t="shared" si="29"/>
        <v>45565</v>
      </c>
      <c r="D371" s="70" t="s">
        <v>508</v>
      </c>
      <c r="E371" s="70">
        <v>7</v>
      </c>
      <c r="F371" s="236" t="s">
        <v>507</v>
      </c>
      <c r="H371" s="235">
        <f>'4-Отчет за собствения капитал'!I34</f>
        <v>0</v>
      </c>
    </row>
    <row r="372" spans="1:8">
      <c r="A372" s="70" t="str">
        <f t="shared" si="27"/>
        <v>Уеб медия груп АД</v>
      </c>
      <c r="B372" s="70" t="str">
        <f t="shared" si="28"/>
        <v>131387286</v>
      </c>
      <c r="C372" s="288">
        <f t="shared" si="29"/>
        <v>45565</v>
      </c>
      <c r="D372" s="70" t="s">
        <v>468</v>
      </c>
      <c r="E372" s="70">
        <v>8</v>
      </c>
      <c r="F372" s="236" t="s">
        <v>467</v>
      </c>
      <c r="H372" s="235">
        <f>'4-Отчет за собствения капитал'!J13</f>
        <v>-8252</v>
      </c>
    </row>
    <row r="373" spans="1:8">
      <c r="A373" s="70" t="str">
        <f t="shared" si="27"/>
        <v>Уеб медия груп АД</v>
      </c>
      <c r="B373" s="70" t="str">
        <f t="shared" si="28"/>
        <v>131387286</v>
      </c>
      <c r="C373" s="288">
        <f t="shared" si="29"/>
        <v>45565</v>
      </c>
      <c r="D373" s="70" t="s">
        <v>470</v>
      </c>
      <c r="E373" s="70">
        <v>8</v>
      </c>
      <c r="F373" s="236" t="s">
        <v>469</v>
      </c>
      <c r="H373" s="235">
        <f>'4-Отчет за собствения капитал'!J14</f>
        <v>0</v>
      </c>
    </row>
    <row r="374" spans="1:8">
      <c r="A374" s="70" t="str">
        <f t="shared" si="27"/>
        <v>Уеб медия груп АД</v>
      </c>
      <c r="B374" s="70" t="str">
        <f t="shared" si="28"/>
        <v>131387286</v>
      </c>
      <c r="C374" s="288">
        <f t="shared" si="29"/>
        <v>45565</v>
      </c>
      <c r="D374" s="70" t="s">
        <v>472</v>
      </c>
      <c r="E374" s="70">
        <v>8</v>
      </c>
      <c r="F374" s="236" t="s">
        <v>471</v>
      </c>
      <c r="H374" s="235">
        <f>'4-Отчет за собствения капитал'!J15</f>
        <v>0</v>
      </c>
    </row>
    <row r="375" spans="1:8">
      <c r="A375" s="70" t="str">
        <f t="shared" si="27"/>
        <v>Уеб медия груп АД</v>
      </c>
      <c r="B375" s="70" t="str">
        <f t="shared" si="28"/>
        <v>131387286</v>
      </c>
      <c r="C375" s="288">
        <f t="shared" si="29"/>
        <v>45565</v>
      </c>
      <c r="D375" s="70" t="s">
        <v>474</v>
      </c>
      <c r="E375" s="70">
        <v>8</v>
      </c>
      <c r="F375" s="236" t="s">
        <v>473</v>
      </c>
      <c r="H375" s="235">
        <f>'4-Отчет за собствения капитал'!J16</f>
        <v>0</v>
      </c>
    </row>
    <row r="376" spans="1:8">
      <c r="A376" s="70" t="str">
        <f t="shared" si="27"/>
        <v>Уеб медия груп АД</v>
      </c>
      <c r="B376" s="70" t="str">
        <f t="shared" si="28"/>
        <v>131387286</v>
      </c>
      <c r="C376" s="288">
        <f t="shared" si="29"/>
        <v>45565</v>
      </c>
      <c r="D376" s="70" t="s">
        <v>476</v>
      </c>
      <c r="E376" s="70">
        <v>8</v>
      </c>
      <c r="F376" s="236" t="s">
        <v>475</v>
      </c>
      <c r="H376" s="235">
        <f>'4-Отчет за собствения капитал'!J17</f>
        <v>-8252</v>
      </c>
    </row>
    <row r="377" spans="1:8">
      <c r="A377" s="70" t="str">
        <f t="shared" si="27"/>
        <v>Уеб медия груп АД</v>
      </c>
      <c r="B377" s="70" t="str">
        <f t="shared" si="28"/>
        <v>131387286</v>
      </c>
      <c r="C377" s="288">
        <f t="shared" si="29"/>
        <v>45565</v>
      </c>
      <c r="D377" s="70" t="s">
        <v>478</v>
      </c>
      <c r="E377" s="70">
        <v>8</v>
      </c>
      <c r="F377" s="236" t="s">
        <v>477</v>
      </c>
      <c r="H377" s="235">
        <f>'4-Отчет за собствения капитал'!J18</f>
        <v>-929</v>
      </c>
    </row>
    <row r="378" spans="1:8">
      <c r="A378" s="70" t="str">
        <f t="shared" si="27"/>
        <v>Уеб медия груп АД</v>
      </c>
      <c r="B378" s="70" t="str">
        <f t="shared" si="28"/>
        <v>131387286</v>
      </c>
      <c r="C378" s="288">
        <f t="shared" si="29"/>
        <v>45565</v>
      </c>
      <c r="D378" s="70" t="s">
        <v>480</v>
      </c>
      <c r="E378" s="70">
        <v>8</v>
      </c>
      <c r="F378" s="236" t="s">
        <v>479</v>
      </c>
      <c r="H378" s="235">
        <f>'4-Отчет за собствения капитал'!J19</f>
        <v>0</v>
      </c>
    </row>
    <row r="379" spans="1:8">
      <c r="A379" s="70" t="str">
        <f t="shared" si="27"/>
        <v>Уеб медия груп АД</v>
      </c>
      <c r="B379" s="70" t="str">
        <f t="shared" si="28"/>
        <v>131387286</v>
      </c>
      <c r="C379" s="288">
        <f t="shared" si="29"/>
        <v>45565</v>
      </c>
      <c r="D379" s="70" t="s">
        <v>482</v>
      </c>
      <c r="E379" s="70">
        <v>8</v>
      </c>
      <c r="F379" s="236" t="s">
        <v>481</v>
      </c>
      <c r="H379" s="235">
        <f>'4-Отчет за собствения капитал'!J20</f>
        <v>0</v>
      </c>
    </row>
    <row r="380" spans="1:8">
      <c r="A380" s="70" t="str">
        <f t="shared" si="27"/>
        <v>Уеб медия груп АД</v>
      </c>
      <c r="B380" s="70" t="str">
        <f t="shared" si="28"/>
        <v>131387286</v>
      </c>
      <c r="C380" s="288">
        <f t="shared" si="29"/>
        <v>45565</v>
      </c>
      <c r="D380" s="70" t="s">
        <v>484</v>
      </c>
      <c r="E380" s="70">
        <v>8</v>
      </c>
      <c r="F380" s="236" t="s">
        <v>483</v>
      </c>
      <c r="H380" s="235">
        <f>'4-Отчет за собствения капитал'!J21</f>
        <v>0</v>
      </c>
    </row>
    <row r="381" spans="1:8">
      <c r="A381" s="70" t="str">
        <f t="shared" si="27"/>
        <v>Уеб медия груп АД</v>
      </c>
      <c r="B381" s="70" t="str">
        <f t="shared" si="28"/>
        <v>131387286</v>
      </c>
      <c r="C381" s="288">
        <f t="shared" si="29"/>
        <v>45565</v>
      </c>
      <c r="D381" s="70" t="s">
        <v>486</v>
      </c>
      <c r="E381" s="70">
        <v>8</v>
      </c>
      <c r="F381" s="236" t="s">
        <v>485</v>
      </c>
      <c r="H381" s="235">
        <f>'4-Отчет за собствения капитал'!J22</f>
        <v>0</v>
      </c>
    </row>
    <row r="382" spans="1:8">
      <c r="A382" s="70" t="str">
        <f t="shared" si="27"/>
        <v>Уеб медия груп АД</v>
      </c>
      <c r="B382" s="70" t="str">
        <f t="shared" si="28"/>
        <v>131387286</v>
      </c>
      <c r="C382" s="288">
        <f t="shared" si="29"/>
        <v>45565</v>
      </c>
      <c r="D382" s="70" t="s">
        <v>488</v>
      </c>
      <c r="E382" s="70">
        <v>8</v>
      </c>
      <c r="F382" s="236" t="s">
        <v>487</v>
      </c>
      <c r="H382" s="235">
        <f>'4-Отчет за собствения капитал'!J23</f>
        <v>0</v>
      </c>
    </row>
    <row r="383" spans="1:8">
      <c r="A383" s="70" t="str">
        <f t="shared" si="27"/>
        <v>Уеб медия груп АД</v>
      </c>
      <c r="B383" s="70" t="str">
        <f t="shared" si="28"/>
        <v>131387286</v>
      </c>
      <c r="C383" s="288">
        <f t="shared" si="29"/>
        <v>45565</v>
      </c>
      <c r="D383" s="70" t="s">
        <v>490</v>
      </c>
      <c r="E383" s="70">
        <v>8</v>
      </c>
      <c r="F383" s="236" t="s">
        <v>489</v>
      </c>
      <c r="H383" s="235">
        <f>'4-Отчет за собствения капитал'!J24</f>
        <v>0</v>
      </c>
    </row>
    <row r="384" spans="1:8">
      <c r="A384" s="70" t="str">
        <f t="shared" si="27"/>
        <v>Уеб медия груп АД</v>
      </c>
      <c r="B384" s="70" t="str">
        <f t="shared" si="28"/>
        <v>131387286</v>
      </c>
      <c r="C384" s="288">
        <f t="shared" si="29"/>
        <v>45565</v>
      </c>
      <c r="D384" s="70" t="s">
        <v>492</v>
      </c>
      <c r="E384" s="70">
        <v>8</v>
      </c>
      <c r="F384" s="236" t="s">
        <v>491</v>
      </c>
      <c r="H384" s="235">
        <f>'4-Отчет за собствения капитал'!J25</f>
        <v>0</v>
      </c>
    </row>
    <row r="385" spans="1:8">
      <c r="A385" s="70" t="str">
        <f t="shared" si="27"/>
        <v>Уеб медия груп АД</v>
      </c>
      <c r="B385" s="70" t="str">
        <f t="shared" si="28"/>
        <v>131387286</v>
      </c>
      <c r="C385" s="288">
        <f t="shared" si="29"/>
        <v>45565</v>
      </c>
      <c r="D385" s="70" t="s">
        <v>494</v>
      </c>
      <c r="E385" s="70">
        <v>8</v>
      </c>
      <c r="F385" s="236" t="s">
        <v>493</v>
      </c>
      <c r="H385" s="235">
        <f>'4-Отчет за собствения капитал'!J26</f>
        <v>0</v>
      </c>
    </row>
    <row r="386" spans="1:8">
      <c r="A386" s="70" t="str">
        <f t="shared" si="27"/>
        <v>Уеб медия груп АД</v>
      </c>
      <c r="B386" s="70" t="str">
        <f t="shared" si="28"/>
        <v>131387286</v>
      </c>
      <c r="C386" s="288">
        <f t="shared" si="29"/>
        <v>45565</v>
      </c>
      <c r="D386" s="70" t="s">
        <v>495</v>
      </c>
      <c r="E386" s="70">
        <v>8</v>
      </c>
      <c r="F386" s="236" t="s">
        <v>489</v>
      </c>
      <c r="H386" s="235">
        <f>'4-Отчет за собствения капитал'!J27</f>
        <v>0</v>
      </c>
    </row>
    <row r="387" spans="1:8">
      <c r="A387" s="70" t="str">
        <f t="shared" si="27"/>
        <v>Уеб медия груп АД</v>
      </c>
      <c r="B387" s="70" t="str">
        <f t="shared" si="28"/>
        <v>131387286</v>
      </c>
      <c r="C387" s="288">
        <f t="shared" si="29"/>
        <v>45565</v>
      </c>
      <c r="D387" s="70" t="s">
        <v>496</v>
      </c>
      <c r="E387" s="70">
        <v>8</v>
      </c>
      <c r="F387" s="236" t="s">
        <v>491</v>
      </c>
      <c r="H387" s="235">
        <f>'4-Отчет за собствения капитал'!J28</f>
        <v>0</v>
      </c>
    </row>
    <row r="388" spans="1:8">
      <c r="A388" s="70" t="str">
        <f t="shared" si="27"/>
        <v>Уеб медия груп АД</v>
      </c>
      <c r="B388" s="70" t="str">
        <f t="shared" si="28"/>
        <v>131387286</v>
      </c>
      <c r="C388" s="288">
        <f t="shared" si="29"/>
        <v>45565</v>
      </c>
      <c r="D388" s="70" t="s">
        <v>498</v>
      </c>
      <c r="E388" s="70">
        <v>8</v>
      </c>
      <c r="F388" s="236" t="s">
        <v>497</v>
      </c>
      <c r="H388" s="235">
        <f>'4-Отчет за собствения капитал'!J29</f>
        <v>0</v>
      </c>
    </row>
    <row r="389" spans="1:8">
      <c r="A389" s="70" t="str">
        <f t="shared" si="27"/>
        <v>Уеб медия груп АД</v>
      </c>
      <c r="B389" s="70" t="str">
        <f t="shared" si="28"/>
        <v>131387286</v>
      </c>
      <c r="C389" s="288">
        <f t="shared" si="29"/>
        <v>45565</v>
      </c>
      <c r="D389" s="70" t="s">
        <v>500</v>
      </c>
      <c r="E389" s="70">
        <v>8</v>
      </c>
      <c r="F389" s="236" t="s">
        <v>499</v>
      </c>
      <c r="H389" s="235">
        <f>'4-Отчет за собствения капитал'!J30</f>
        <v>0</v>
      </c>
    </row>
    <row r="390" spans="1:8">
      <c r="A390" s="70" t="str">
        <f t="shared" si="27"/>
        <v>Уеб медия груп АД</v>
      </c>
      <c r="B390" s="70" t="str">
        <f t="shared" si="28"/>
        <v>131387286</v>
      </c>
      <c r="C390" s="288">
        <f t="shared" si="29"/>
        <v>45565</v>
      </c>
      <c r="D390" s="70" t="s">
        <v>502</v>
      </c>
      <c r="E390" s="70">
        <v>8</v>
      </c>
      <c r="F390" s="236" t="s">
        <v>501</v>
      </c>
      <c r="H390" s="235">
        <f>'4-Отчет за собствения капитал'!J31</f>
        <v>-9181</v>
      </c>
    </row>
    <row r="391" spans="1:8">
      <c r="A391" s="70" t="str">
        <f t="shared" si="27"/>
        <v>Уеб медия груп АД</v>
      </c>
      <c r="B391" s="70" t="str">
        <f t="shared" si="28"/>
        <v>131387286</v>
      </c>
      <c r="C391" s="288">
        <f t="shared" si="29"/>
        <v>45565</v>
      </c>
      <c r="D391" s="70" t="s">
        <v>504</v>
      </c>
      <c r="E391" s="70">
        <v>8</v>
      </c>
      <c r="F391" s="236" t="s">
        <v>503</v>
      </c>
      <c r="H391" s="235">
        <f>'4-Отчет за собствения капитал'!J32</f>
        <v>0</v>
      </c>
    </row>
    <row r="392" spans="1:8">
      <c r="A392" s="70" t="str">
        <f t="shared" si="27"/>
        <v>Уеб медия груп АД</v>
      </c>
      <c r="B392" s="70" t="str">
        <f t="shared" si="28"/>
        <v>131387286</v>
      </c>
      <c r="C392" s="288">
        <f t="shared" si="29"/>
        <v>45565</v>
      </c>
      <c r="D392" s="70" t="s">
        <v>506</v>
      </c>
      <c r="E392" s="70">
        <v>8</v>
      </c>
      <c r="F392" s="236" t="s">
        <v>505</v>
      </c>
      <c r="H392" s="235">
        <f>'4-Отчет за собствения капитал'!J33</f>
        <v>0</v>
      </c>
    </row>
    <row r="393" spans="1:8">
      <c r="A393" s="70" t="str">
        <f t="shared" si="27"/>
        <v>Уеб медия груп АД</v>
      </c>
      <c r="B393" s="70" t="str">
        <f t="shared" si="28"/>
        <v>131387286</v>
      </c>
      <c r="C393" s="288">
        <f t="shared" si="29"/>
        <v>45565</v>
      </c>
      <c r="D393" s="70" t="s">
        <v>508</v>
      </c>
      <c r="E393" s="70">
        <v>8</v>
      </c>
      <c r="F393" s="236" t="s">
        <v>507</v>
      </c>
      <c r="H393" s="235">
        <f>'4-Отчет за собствения капитал'!J34</f>
        <v>-9181</v>
      </c>
    </row>
    <row r="394" spans="1:8">
      <c r="A394" s="70" t="str">
        <f t="shared" si="27"/>
        <v>Уеб медия груп АД</v>
      </c>
      <c r="B394" s="70" t="str">
        <f t="shared" si="28"/>
        <v>131387286</v>
      </c>
      <c r="C394" s="288">
        <f t="shared" si="29"/>
        <v>45565</v>
      </c>
      <c r="D394" s="70" t="s">
        <v>468</v>
      </c>
      <c r="E394" s="70">
        <v>9</v>
      </c>
      <c r="F394" s="236" t="s">
        <v>467</v>
      </c>
      <c r="H394" s="235">
        <f>'4-Отчет за собствения капитал'!K13</f>
        <v>0</v>
      </c>
    </row>
    <row r="395" spans="1:8">
      <c r="A395" s="70" t="str">
        <f t="shared" si="27"/>
        <v>Уеб медия груп АД</v>
      </c>
      <c r="B395" s="70" t="str">
        <f t="shared" si="28"/>
        <v>131387286</v>
      </c>
      <c r="C395" s="288">
        <f t="shared" si="29"/>
        <v>45565</v>
      </c>
      <c r="D395" s="70" t="s">
        <v>470</v>
      </c>
      <c r="E395" s="70">
        <v>9</v>
      </c>
      <c r="F395" s="236" t="s">
        <v>469</v>
      </c>
      <c r="H395" s="235">
        <f>'4-Отчет за собствения капитал'!K14</f>
        <v>0</v>
      </c>
    </row>
    <row r="396" spans="1:8">
      <c r="A396" s="70" t="str">
        <f t="shared" si="27"/>
        <v>Уеб медия груп АД</v>
      </c>
      <c r="B396" s="70" t="str">
        <f t="shared" si="28"/>
        <v>131387286</v>
      </c>
      <c r="C396" s="288">
        <f t="shared" si="29"/>
        <v>45565</v>
      </c>
      <c r="D396" s="70" t="s">
        <v>472</v>
      </c>
      <c r="E396" s="70">
        <v>9</v>
      </c>
      <c r="F396" s="236" t="s">
        <v>471</v>
      </c>
      <c r="H396" s="235">
        <f>'4-Отчет за собствения капитал'!K15</f>
        <v>0</v>
      </c>
    </row>
    <row r="397" spans="1:8">
      <c r="A397" s="70" t="str">
        <f t="shared" si="27"/>
        <v>Уеб медия груп АД</v>
      </c>
      <c r="B397" s="70" t="str">
        <f t="shared" si="28"/>
        <v>131387286</v>
      </c>
      <c r="C397" s="288">
        <f t="shared" si="29"/>
        <v>45565</v>
      </c>
      <c r="D397" s="70" t="s">
        <v>474</v>
      </c>
      <c r="E397" s="70">
        <v>9</v>
      </c>
      <c r="F397" s="236" t="s">
        <v>473</v>
      </c>
      <c r="H397" s="235">
        <f>'4-Отчет за собствения капитал'!K16</f>
        <v>0</v>
      </c>
    </row>
    <row r="398" spans="1:8">
      <c r="A398" s="70" t="str">
        <f t="shared" si="27"/>
        <v>Уеб медия груп АД</v>
      </c>
      <c r="B398" s="70" t="str">
        <f t="shared" si="28"/>
        <v>131387286</v>
      </c>
      <c r="C398" s="288">
        <f t="shared" si="29"/>
        <v>45565</v>
      </c>
      <c r="D398" s="70" t="s">
        <v>476</v>
      </c>
      <c r="E398" s="70">
        <v>9</v>
      </c>
      <c r="F398" s="236" t="s">
        <v>475</v>
      </c>
      <c r="H398" s="235">
        <f>'4-Отчет за собствения капитал'!K17</f>
        <v>0</v>
      </c>
    </row>
    <row r="399" spans="1:8">
      <c r="A399" s="70" t="str">
        <f t="shared" si="27"/>
        <v>Уеб медия груп АД</v>
      </c>
      <c r="B399" s="70" t="str">
        <f t="shared" si="28"/>
        <v>131387286</v>
      </c>
      <c r="C399" s="288">
        <f t="shared" si="29"/>
        <v>45565</v>
      </c>
      <c r="D399" s="70" t="s">
        <v>478</v>
      </c>
      <c r="E399" s="70">
        <v>9</v>
      </c>
      <c r="F399" s="236" t="s">
        <v>477</v>
      </c>
      <c r="H399" s="235">
        <f>'4-Отчет за собствения капитал'!K18</f>
        <v>0</v>
      </c>
    </row>
    <row r="400" spans="1:8">
      <c r="A400" s="70" t="str">
        <f t="shared" si="27"/>
        <v>Уеб медия груп АД</v>
      </c>
      <c r="B400" s="70" t="str">
        <f t="shared" si="28"/>
        <v>131387286</v>
      </c>
      <c r="C400" s="288">
        <f t="shared" si="29"/>
        <v>45565</v>
      </c>
      <c r="D400" s="70" t="s">
        <v>480</v>
      </c>
      <c r="E400" s="70">
        <v>9</v>
      </c>
      <c r="F400" s="236" t="s">
        <v>479</v>
      </c>
      <c r="H400" s="235">
        <f>'4-Отчет за собствения капитал'!K19</f>
        <v>0</v>
      </c>
    </row>
    <row r="401" spans="1:8">
      <c r="A401" s="70" t="str">
        <f t="shared" si="27"/>
        <v>Уеб медия груп АД</v>
      </c>
      <c r="B401" s="70" t="str">
        <f t="shared" si="28"/>
        <v>131387286</v>
      </c>
      <c r="C401" s="288">
        <f t="shared" si="29"/>
        <v>45565</v>
      </c>
      <c r="D401" s="70" t="s">
        <v>482</v>
      </c>
      <c r="E401" s="70">
        <v>9</v>
      </c>
      <c r="F401" s="236" t="s">
        <v>481</v>
      </c>
      <c r="H401" s="235">
        <f>'4-Отчет за собствения капитал'!K20</f>
        <v>0</v>
      </c>
    </row>
    <row r="402" spans="1:8">
      <c r="A402" s="70" t="str">
        <f t="shared" si="27"/>
        <v>Уеб медия груп АД</v>
      </c>
      <c r="B402" s="70" t="str">
        <f t="shared" si="28"/>
        <v>131387286</v>
      </c>
      <c r="C402" s="288">
        <f t="shared" si="29"/>
        <v>45565</v>
      </c>
      <c r="D402" s="70" t="s">
        <v>484</v>
      </c>
      <c r="E402" s="70">
        <v>9</v>
      </c>
      <c r="F402" s="236" t="s">
        <v>483</v>
      </c>
      <c r="H402" s="235">
        <f>'4-Отчет за собствения капитал'!K21</f>
        <v>0</v>
      </c>
    </row>
    <row r="403" spans="1:8">
      <c r="A403" s="70" t="str">
        <f t="shared" si="27"/>
        <v>Уеб медия груп АД</v>
      </c>
      <c r="B403" s="70" t="str">
        <f t="shared" si="28"/>
        <v>131387286</v>
      </c>
      <c r="C403" s="288">
        <f t="shared" si="29"/>
        <v>45565</v>
      </c>
      <c r="D403" s="70" t="s">
        <v>486</v>
      </c>
      <c r="E403" s="70">
        <v>9</v>
      </c>
      <c r="F403" s="236" t="s">
        <v>485</v>
      </c>
      <c r="H403" s="235">
        <f>'4-Отчет за собствения капитал'!K22</f>
        <v>0</v>
      </c>
    </row>
    <row r="404" spans="1:8">
      <c r="A404" s="70" t="str">
        <f t="shared" si="27"/>
        <v>Уеб медия груп АД</v>
      </c>
      <c r="B404" s="70" t="str">
        <f t="shared" si="28"/>
        <v>131387286</v>
      </c>
      <c r="C404" s="288">
        <f t="shared" si="29"/>
        <v>45565</v>
      </c>
      <c r="D404" s="70" t="s">
        <v>488</v>
      </c>
      <c r="E404" s="70">
        <v>9</v>
      </c>
      <c r="F404" s="236" t="s">
        <v>487</v>
      </c>
      <c r="H404" s="235">
        <f>'4-Отчет за собствения капитал'!K23</f>
        <v>0</v>
      </c>
    </row>
    <row r="405" spans="1:8">
      <c r="A405" s="70" t="str">
        <f t="shared" si="27"/>
        <v>Уеб медия груп АД</v>
      </c>
      <c r="B405" s="70" t="str">
        <f t="shared" si="28"/>
        <v>131387286</v>
      </c>
      <c r="C405" s="288">
        <f t="shared" si="29"/>
        <v>45565</v>
      </c>
      <c r="D405" s="70" t="s">
        <v>490</v>
      </c>
      <c r="E405" s="70">
        <v>9</v>
      </c>
      <c r="F405" s="236" t="s">
        <v>489</v>
      </c>
      <c r="H405" s="235">
        <f>'4-Отчет за собствения капитал'!K24</f>
        <v>0</v>
      </c>
    </row>
    <row r="406" spans="1:8">
      <c r="A406" s="70" t="str">
        <f t="shared" si="27"/>
        <v>Уеб медия груп АД</v>
      </c>
      <c r="B406" s="70" t="str">
        <f t="shared" si="28"/>
        <v>131387286</v>
      </c>
      <c r="C406" s="288">
        <f t="shared" si="29"/>
        <v>45565</v>
      </c>
      <c r="D406" s="70" t="s">
        <v>492</v>
      </c>
      <c r="E406" s="70">
        <v>9</v>
      </c>
      <c r="F406" s="236" t="s">
        <v>491</v>
      </c>
      <c r="H406" s="235">
        <f>'4-Отчет за собствения капитал'!K25</f>
        <v>0</v>
      </c>
    </row>
    <row r="407" spans="1:8">
      <c r="A407" s="70" t="str">
        <f t="shared" si="27"/>
        <v>Уеб медия груп АД</v>
      </c>
      <c r="B407" s="70" t="str">
        <f t="shared" si="28"/>
        <v>131387286</v>
      </c>
      <c r="C407" s="288">
        <f t="shared" si="29"/>
        <v>45565</v>
      </c>
      <c r="D407" s="70" t="s">
        <v>494</v>
      </c>
      <c r="E407" s="70">
        <v>9</v>
      </c>
      <c r="F407" s="236" t="s">
        <v>493</v>
      </c>
      <c r="H407" s="235">
        <f>'4-Отчет за собствения капитал'!K26</f>
        <v>0</v>
      </c>
    </row>
    <row r="408" spans="1:8">
      <c r="A408" s="70" t="str">
        <f t="shared" si="27"/>
        <v>Уеб медия груп АД</v>
      </c>
      <c r="B408" s="70" t="str">
        <f t="shared" si="28"/>
        <v>131387286</v>
      </c>
      <c r="C408" s="288">
        <f t="shared" si="29"/>
        <v>45565</v>
      </c>
      <c r="D408" s="70" t="s">
        <v>495</v>
      </c>
      <c r="E408" s="70">
        <v>9</v>
      </c>
      <c r="F408" s="236" t="s">
        <v>489</v>
      </c>
      <c r="H408" s="235">
        <f>'4-Отчет за собствения капитал'!K27</f>
        <v>0</v>
      </c>
    </row>
    <row r="409" spans="1:8">
      <c r="A409" s="70" t="str">
        <f t="shared" si="27"/>
        <v>Уеб медия груп АД</v>
      </c>
      <c r="B409" s="70" t="str">
        <f t="shared" si="28"/>
        <v>131387286</v>
      </c>
      <c r="C409" s="288">
        <f t="shared" si="29"/>
        <v>45565</v>
      </c>
      <c r="D409" s="70" t="s">
        <v>496</v>
      </c>
      <c r="E409" s="70">
        <v>9</v>
      </c>
      <c r="F409" s="236" t="s">
        <v>491</v>
      </c>
      <c r="H409" s="235">
        <f>'4-Отчет за собствения капитал'!K28</f>
        <v>0</v>
      </c>
    </row>
    <row r="410" spans="1:8">
      <c r="A410" s="70" t="str">
        <f t="shared" ref="A410:A459" si="30">pdeName</f>
        <v>Уеб медия груп АД</v>
      </c>
      <c r="B410" s="70" t="str">
        <f t="shared" ref="B410:B459" si="31">pdeBulstat</f>
        <v>131387286</v>
      </c>
      <c r="C410" s="288">
        <f t="shared" ref="C410:C459" si="32">endDate</f>
        <v>45565</v>
      </c>
      <c r="D410" s="70" t="s">
        <v>498</v>
      </c>
      <c r="E410" s="70">
        <v>9</v>
      </c>
      <c r="F410" s="236" t="s">
        <v>497</v>
      </c>
      <c r="H410" s="235">
        <f>'4-Отчет за собствения капитал'!K29</f>
        <v>0</v>
      </c>
    </row>
    <row r="411" spans="1:8">
      <c r="A411" s="70" t="str">
        <f t="shared" si="30"/>
        <v>Уеб медия груп АД</v>
      </c>
      <c r="B411" s="70" t="str">
        <f t="shared" si="31"/>
        <v>131387286</v>
      </c>
      <c r="C411" s="288">
        <f t="shared" si="32"/>
        <v>45565</v>
      </c>
      <c r="D411" s="70" t="s">
        <v>500</v>
      </c>
      <c r="E411" s="70">
        <v>9</v>
      </c>
      <c r="F411" s="236" t="s">
        <v>499</v>
      </c>
      <c r="H411" s="235">
        <f>'4-Отчет за собствения капитал'!K30</f>
        <v>0</v>
      </c>
    </row>
    <row r="412" spans="1:8">
      <c r="A412" s="70" t="str">
        <f t="shared" si="30"/>
        <v>Уеб медия груп АД</v>
      </c>
      <c r="B412" s="70" t="str">
        <f t="shared" si="31"/>
        <v>131387286</v>
      </c>
      <c r="C412" s="288">
        <f t="shared" si="32"/>
        <v>45565</v>
      </c>
      <c r="D412" s="70" t="s">
        <v>502</v>
      </c>
      <c r="E412" s="70">
        <v>9</v>
      </c>
      <c r="F412" s="236" t="s">
        <v>501</v>
      </c>
      <c r="H412" s="235">
        <f>'4-Отчет за собствения капитал'!K31</f>
        <v>0</v>
      </c>
    </row>
    <row r="413" spans="1:8">
      <c r="A413" s="70" t="str">
        <f t="shared" si="30"/>
        <v>Уеб медия груп АД</v>
      </c>
      <c r="B413" s="70" t="str">
        <f t="shared" si="31"/>
        <v>131387286</v>
      </c>
      <c r="C413" s="288">
        <f t="shared" si="32"/>
        <v>45565</v>
      </c>
      <c r="D413" s="70" t="s">
        <v>504</v>
      </c>
      <c r="E413" s="70">
        <v>9</v>
      </c>
      <c r="F413" s="236" t="s">
        <v>503</v>
      </c>
      <c r="H413" s="235">
        <f>'4-Отчет за собствения капитал'!K32</f>
        <v>0</v>
      </c>
    </row>
    <row r="414" spans="1:8">
      <c r="A414" s="70" t="str">
        <f t="shared" si="30"/>
        <v>Уеб медия груп АД</v>
      </c>
      <c r="B414" s="70" t="str">
        <f t="shared" si="31"/>
        <v>131387286</v>
      </c>
      <c r="C414" s="288">
        <f t="shared" si="32"/>
        <v>45565</v>
      </c>
      <c r="D414" s="70" t="s">
        <v>506</v>
      </c>
      <c r="E414" s="70">
        <v>9</v>
      </c>
      <c r="F414" s="236" t="s">
        <v>505</v>
      </c>
      <c r="H414" s="235">
        <f>'4-Отчет за собствения капитал'!K33</f>
        <v>0</v>
      </c>
    </row>
    <row r="415" spans="1:8">
      <c r="A415" s="70" t="str">
        <f t="shared" si="30"/>
        <v>Уеб медия груп АД</v>
      </c>
      <c r="B415" s="70" t="str">
        <f t="shared" si="31"/>
        <v>131387286</v>
      </c>
      <c r="C415" s="288">
        <f t="shared" si="32"/>
        <v>45565</v>
      </c>
      <c r="D415" s="70" t="s">
        <v>508</v>
      </c>
      <c r="E415" s="70">
        <v>9</v>
      </c>
      <c r="F415" s="236" t="s">
        <v>507</v>
      </c>
      <c r="H415" s="235">
        <f>'4-Отчет за собствения капитал'!K34</f>
        <v>0</v>
      </c>
    </row>
    <row r="416" spans="1:8">
      <c r="A416" s="70" t="str">
        <f t="shared" si="30"/>
        <v>Уеб медия груп АД</v>
      </c>
      <c r="B416" s="70" t="str">
        <f t="shared" si="31"/>
        <v>131387286</v>
      </c>
      <c r="C416" s="288">
        <f t="shared" si="32"/>
        <v>45565</v>
      </c>
      <c r="D416" s="70" t="s">
        <v>468</v>
      </c>
      <c r="E416" s="70">
        <v>10</v>
      </c>
      <c r="F416" s="236" t="s">
        <v>467</v>
      </c>
      <c r="H416" s="235">
        <f>'4-Отчет за собствения капитал'!L13</f>
        <v>3659</v>
      </c>
    </row>
    <row r="417" spans="1:8">
      <c r="A417" s="70" t="str">
        <f t="shared" si="30"/>
        <v>Уеб медия груп АД</v>
      </c>
      <c r="B417" s="70" t="str">
        <f t="shared" si="31"/>
        <v>131387286</v>
      </c>
      <c r="C417" s="288">
        <f t="shared" si="32"/>
        <v>45565</v>
      </c>
      <c r="D417" s="70" t="s">
        <v>470</v>
      </c>
      <c r="E417" s="70">
        <v>10</v>
      </c>
      <c r="F417" s="236" t="s">
        <v>469</v>
      </c>
      <c r="H417" s="235">
        <f>'4-Отчет за собствения капитал'!L14</f>
        <v>0</v>
      </c>
    </row>
    <row r="418" spans="1:8">
      <c r="A418" s="70" t="str">
        <f t="shared" si="30"/>
        <v>Уеб медия груп АД</v>
      </c>
      <c r="B418" s="70" t="str">
        <f t="shared" si="31"/>
        <v>131387286</v>
      </c>
      <c r="C418" s="288">
        <f t="shared" si="32"/>
        <v>45565</v>
      </c>
      <c r="D418" s="70" t="s">
        <v>472</v>
      </c>
      <c r="E418" s="70">
        <v>10</v>
      </c>
      <c r="F418" s="236" t="s">
        <v>471</v>
      </c>
      <c r="H418" s="235">
        <f>'4-Отчет за собствения капитал'!L15</f>
        <v>0</v>
      </c>
    </row>
    <row r="419" spans="1:8">
      <c r="A419" s="70" t="str">
        <f t="shared" si="30"/>
        <v>Уеб медия груп АД</v>
      </c>
      <c r="B419" s="70" t="str">
        <f t="shared" si="31"/>
        <v>131387286</v>
      </c>
      <c r="C419" s="288">
        <f t="shared" si="32"/>
        <v>45565</v>
      </c>
      <c r="D419" s="70" t="s">
        <v>474</v>
      </c>
      <c r="E419" s="70">
        <v>10</v>
      </c>
      <c r="F419" s="236" t="s">
        <v>473</v>
      </c>
      <c r="H419" s="235">
        <f>'4-Отчет за собствения капитал'!L16</f>
        <v>0</v>
      </c>
    </row>
    <row r="420" spans="1:8">
      <c r="A420" s="70" t="str">
        <f t="shared" si="30"/>
        <v>Уеб медия груп АД</v>
      </c>
      <c r="B420" s="70" t="str">
        <f t="shared" si="31"/>
        <v>131387286</v>
      </c>
      <c r="C420" s="288">
        <f t="shared" si="32"/>
        <v>45565</v>
      </c>
      <c r="D420" s="70" t="s">
        <v>476</v>
      </c>
      <c r="E420" s="70">
        <v>10</v>
      </c>
      <c r="F420" s="236" t="s">
        <v>475</v>
      </c>
      <c r="H420" s="235">
        <f>'4-Отчет за собствения капитал'!L17</f>
        <v>3659</v>
      </c>
    </row>
    <row r="421" spans="1:8">
      <c r="A421" s="70" t="str">
        <f t="shared" si="30"/>
        <v>Уеб медия груп АД</v>
      </c>
      <c r="B421" s="70" t="str">
        <f t="shared" si="31"/>
        <v>131387286</v>
      </c>
      <c r="C421" s="288">
        <f t="shared" si="32"/>
        <v>45565</v>
      </c>
      <c r="D421" s="70" t="s">
        <v>478</v>
      </c>
      <c r="E421" s="70">
        <v>10</v>
      </c>
      <c r="F421" s="236" t="s">
        <v>477</v>
      </c>
      <c r="H421" s="235">
        <f>'4-Отчет за собствения капитал'!L18</f>
        <v>-929</v>
      </c>
    </row>
    <row r="422" spans="1:8">
      <c r="A422" s="70" t="str">
        <f t="shared" si="30"/>
        <v>Уеб медия груп АД</v>
      </c>
      <c r="B422" s="70" t="str">
        <f t="shared" si="31"/>
        <v>131387286</v>
      </c>
      <c r="C422" s="288">
        <f t="shared" si="32"/>
        <v>45565</v>
      </c>
      <c r="D422" s="70" t="s">
        <v>480</v>
      </c>
      <c r="E422" s="70">
        <v>10</v>
      </c>
      <c r="F422" s="236" t="s">
        <v>479</v>
      </c>
      <c r="H422" s="235">
        <f>'4-Отчет за собствения капитал'!L19</f>
        <v>0</v>
      </c>
    </row>
    <row r="423" spans="1:8">
      <c r="A423" s="70" t="str">
        <f t="shared" si="30"/>
        <v>Уеб медия груп АД</v>
      </c>
      <c r="B423" s="70" t="str">
        <f t="shared" si="31"/>
        <v>131387286</v>
      </c>
      <c r="C423" s="288">
        <f t="shared" si="32"/>
        <v>45565</v>
      </c>
      <c r="D423" s="70" t="s">
        <v>482</v>
      </c>
      <c r="E423" s="70">
        <v>10</v>
      </c>
      <c r="F423" s="236" t="s">
        <v>481</v>
      </c>
      <c r="H423" s="235">
        <f>'4-Отчет за собствения капитал'!L20</f>
        <v>0</v>
      </c>
    </row>
    <row r="424" spans="1:8">
      <c r="A424" s="70" t="str">
        <f t="shared" si="30"/>
        <v>Уеб медия груп АД</v>
      </c>
      <c r="B424" s="70" t="str">
        <f t="shared" si="31"/>
        <v>131387286</v>
      </c>
      <c r="C424" s="288">
        <f t="shared" si="32"/>
        <v>45565</v>
      </c>
      <c r="D424" s="70" t="s">
        <v>484</v>
      </c>
      <c r="E424" s="70">
        <v>10</v>
      </c>
      <c r="F424" s="236" t="s">
        <v>483</v>
      </c>
      <c r="H424" s="235">
        <f>'4-Отчет за собствения капитал'!L21</f>
        <v>0</v>
      </c>
    </row>
    <row r="425" spans="1:8">
      <c r="A425" s="70" t="str">
        <f t="shared" si="30"/>
        <v>Уеб медия груп АД</v>
      </c>
      <c r="B425" s="70" t="str">
        <f t="shared" si="31"/>
        <v>131387286</v>
      </c>
      <c r="C425" s="288">
        <f t="shared" si="32"/>
        <v>45565</v>
      </c>
      <c r="D425" s="70" t="s">
        <v>486</v>
      </c>
      <c r="E425" s="70">
        <v>10</v>
      </c>
      <c r="F425" s="236" t="s">
        <v>485</v>
      </c>
      <c r="H425" s="235">
        <f>'4-Отчет за собствения капитал'!L22</f>
        <v>0</v>
      </c>
    </row>
    <row r="426" spans="1:8">
      <c r="A426" s="70" t="str">
        <f t="shared" si="30"/>
        <v>Уеб медия груп АД</v>
      </c>
      <c r="B426" s="70" t="str">
        <f t="shared" si="31"/>
        <v>131387286</v>
      </c>
      <c r="C426" s="288">
        <f t="shared" si="32"/>
        <v>45565</v>
      </c>
      <c r="D426" s="70" t="s">
        <v>488</v>
      </c>
      <c r="E426" s="70">
        <v>10</v>
      </c>
      <c r="F426" s="236" t="s">
        <v>487</v>
      </c>
      <c r="H426" s="235">
        <f>'4-Отчет за собствения капитал'!L23</f>
        <v>0</v>
      </c>
    </row>
    <row r="427" spans="1:8">
      <c r="A427" s="70" t="str">
        <f t="shared" si="30"/>
        <v>Уеб медия груп АД</v>
      </c>
      <c r="B427" s="70" t="str">
        <f t="shared" si="31"/>
        <v>131387286</v>
      </c>
      <c r="C427" s="288">
        <f t="shared" si="32"/>
        <v>45565</v>
      </c>
      <c r="D427" s="70" t="s">
        <v>490</v>
      </c>
      <c r="E427" s="70">
        <v>10</v>
      </c>
      <c r="F427" s="236" t="s">
        <v>489</v>
      </c>
      <c r="H427" s="235">
        <f>'4-Отчет за собствения капитал'!L24</f>
        <v>0</v>
      </c>
    </row>
    <row r="428" spans="1:8">
      <c r="A428" s="70" t="str">
        <f t="shared" si="30"/>
        <v>Уеб медия груп АД</v>
      </c>
      <c r="B428" s="70" t="str">
        <f t="shared" si="31"/>
        <v>131387286</v>
      </c>
      <c r="C428" s="288">
        <f t="shared" si="32"/>
        <v>45565</v>
      </c>
      <c r="D428" s="70" t="s">
        <v>492</v>
      </c>
      <c r="E428" s="70">
        <v>10</v>
      </c>
      <c r="F428" s="236" t="s">
        <v>491</v>
      </c>
      <c r="H428" s="235">
        <f>'4-Отчет за собствения капитал'!L25</f>
        <v>0</v>
      </c>
    </row>
    <row r="429" spans="1:8">
      <c r="A429" s="70" t="str">
        <f t="shared" si="30"/>
        <v>Уеб медия груп АД</v>
      </c>
      <c r="B429" s="70" t="str">
        <f t="shared" si="31"/>
        <v>131387286</v>
      </c>
      <c r="C429" s="288">
        <f t="shared" si="32"/>
        <v>45565</v>
      </c>
      <c r="D429" s="70" t="s">
        <v>494</v>
      </c>
      <c r="E429" s="70">
        <v>10</v>
      </c>
      <c r="F429" s="236" t="s">
        <v>493</v>
      </c>
      <c r="H429" s="235">
        <f>'4-Отчет за собствения капитал'!L26</f>
        <v>0</v>
      </c>
    </row>
    <row r="430" spans="1:8">
      <c r="A430" s="70" t="str">
        <f t="shared" si="30"/>
        <v>Уеб медия груп АД</v>
      </c>
      <c r="B430" s="70" t="str">
        <f t="shared" si="31"/>
        <v>131387286</v>
      </c>
      <c r="C430" s="288">
        <f t="shared" si="32"/>
        <v>45565</v>
      </c>
      <c r="D430" s="70" t="s">
        <v>495</v>
      </c>
      <c r="E430" s="70">
        <v>10</v>
      </c>
      <c r="F430" s="236" t="s">
        <v>489</v>
      </c>
      <c r="H430" s="235">
        <f>'4-Отчет за собствения капитал'!L27</f>
        <v>0</v>
      </c>
    </row>
    <row r="431" spans="1:8">
      <c r="A431" s="70" t="str">
        <f t="shared" si="30"/>
        <v>Уеб медия груп АД</v>
      </c>
      <c r="B431" s="70" t="str">
        <f t="shared" si="31"/>
        <v>131387286</v>
      </c>
      <c r="C431" s="288">
        <f t="shared" si="32"/>
        <v>45565</v>
      </c>
      <c r="D431" s="70" t="s">
        <v>496</v>
      </c>
      <c r="E431" s="70">
        <v>10</v>
      </c>
      <c r="F431" s="236" t="s">
        <v>491</v>
      </c>
      <c r="H431" s="235">
        <f>'4-Отчет за собствения капитал'!L28</f>
        <v>0</v>
      </c>
    </row>
    <row r="432" spans="1:8">
      <c r="A432" s="70" t="str">
        <f t="shared" si="30"/>
        <v>Уеб медия груп АД</v>
      </c>
      <c r="B432" s="70" t="str">
        <f t="shared" si="31"/>
        <v>131387286</v>
      </c>
      <c r="C432" s="288">
        <f t="shared" si="32"/>
        <v>45565</v>
      </c>
      <c r="D432" s="70" t="s">
        <v>498</v>
      </c>
      <c r="E432" s="70">
        <v>10</v>
      </c>
      <c r="F432" s="236" t="s">
        <v>497</v>
      </c>
      <c r="H432" s="235">
        <f>'4-Отчет за собствения капитал'!L29</f>
        <v>0</v>
      </c>
    </row>
    <row r="433" spans="1:8">
      <c r="A433" s="70" t="str">
        <f t="shared" si="30"/>
        <v>Уеб медия груп АД</v>
      </c>
      <c r="B433" s="70" t="str">
        <f t="shared" si="31"/>
        <v>131387286</v>
      </c>
      <c r="C433" s="288">
        <f t="shared" si="32"/>
        <v>45565</v>
      </c>
      <c r="D433" s="70" t="s">
        <v>500</v>
      </c>
      <c r="E433" s="70">
        <v>10</v>
      </c>
      <c r="F433" s="236" t="s">
        <v>499</v>
      </c>
      <c r="H433" s="235">
        <f>'4-Отчет за собствения капитал'!L30</f>
        <v>0</v>
      </c>
    </row>
    <row r="434" spans="1:8">
      <c r="A434" s="70" t="str">
        <f t="shared" si="30"/>
        <v>Уеб медия груп АД</v>
      </c>
      <c r="B434" s="70" t="str">
        <f t="shared" si="31"/>
        <v>131387286</v>
      </c>
      <c r="C434" s="288">
        <f t="shared" si="32"/>
        <v>45565</v>
      </c>
      <c r="D434" s="70" t="s">
        <v>502</v>
      </c>
      <c r="E434" s="70">
        <v>10</v>
      </c>
      <c r="F434" s="236" t="s">
        <v>501</v>
      </c>
      <c r="H434" s="235">
        <f>'4-Отчет за собствения капитал'!L31</f>
        <v>2730</v>
      </c>
    </row>
    <row r="435" spans="1:8">
      <c r="A435" s="70" t="str">
        <f t="shared" si="30"/>
        <v>Уеб медия груп АД</v>
      </c>
      <c r="B435" s="70" t="str">
        <f t="shared" si="31"/>
        <v>131387286</v>
      </c>
      <c r="C435" s="288">
        <f t="shared" si="32"/>
        <v>45565</v>
      </c>
      <c r="D435" s="70" t="s">
        <v>504</v>
      </c>
      <c r="E435" s="70">
        <v>10</v>
      </c>
      <c r="F435" s="236" t="s">
        <v>503</v>
      </c>
      <c r="H435" s="235">
        <f>'4-Отчет за собствения капитал'!L32</f>
        <v>0</v>
      </c>
    </row>
    <row r="436" spans="1:8">
      <c r="A436" s="70" t="str">
        <f t="shared" si="30"/>
        <v>Уеб медия груп АД</v>
      </c>
      <c r="B436" s="70" t="str">
        <f t="shared" si="31"/>
        <v>131387286</v>
      </c>
      <c r="C436" s="288">
        <f t="shared" si="32"/>
        <v>45565</v>
      </c>
      <c r="D436" s="70" t="s">
        <v>506</v>
      </c>
      <c r="E436" s="70">
        <v>10</v>
      </c>
      <c r="F436" s="236" t="s">
        <v>505</v>
      </c>
      <c r="H436" s="235">
        <f>'4-Отчет за собствения капитал'!L33</f>
        <v>0</v>
      </c>
    </row>
    <row r="437" spans="1:8">
      <c r="A437" s="70" t="str">
        <f t="shared" si="30"/>
        <v>Уеб медия груп АД</v>
      </c>
      <c r="B437" s="70" t="str">
        <f t="shared" si="31"/>
        <v>131387286</v>
      </c>
      <c r="C437" s="288">
        <f t="shared" si="32"/>
        <v>45565</v>
      </c>
      <c r="D437" s="70" t="s">
        <v>508</v>
      </c>
      <c r="E437" s="70">
        <v>10</v>
      </c>
      <c r="F437" s="236" t="s">
        <v>507</v>
      </c>
      <c r="H437" s="235">
        <f>'4-Отчет за собствения капитал'!L34</f>
        <v>2730</v>
      </c>
    </row>
    <row r="438" spans="1:8">
      <c r="A438" s="70" t="str">
        <f t="shared" si="30"/>
        <v>Уеб медия груп АД</v>
      </c>
      <c r="B438" s="70" t="str">
        <f t="shared" si="31"/>
        <v>131387286</v>
      </c>
      <c r="C438" s="288">
        <f t="shared" si="32"/>
        <v>45565</v>
      </c>
      <c r="D438" s="70" t="s">
        <v>468</v>
      </c>
      <c r="E438" s="70">
        <v>11</v>
      </c>
      <c r="F438" s="236" t="s">
        <v>467</v>
      </c>
      <c r="H438" s="235">
        <f>'4-Отчет за собствения капитал'!M13</f>
        <v>-35</v>
      </c>
    </row>
    <row r="439" spans="1:8">
      <c r="A439" s="70" t="str">
        <f t="shared" si="30"/>
        <v>Уеб медия груп АД</v>
      </c>
      <c r="B439" s="70" t="str">
        <f t="shared" si="31"/>
        <v>131387286</v>
      </c>
      <c r="C439" s="288">
        <f t="shared" si="32"/>
        <v>45565</v>
      </c>
      <c r="D439" s="70" t="s">
        <v>470</v>
      </c>
      <c r="E439" s="70">
        <v>11</v>
      </c>
      <c r="F439" s="236" t="s">
        <v>469</v>
      </c>
      <c r="H439" s="235">
        <f>'4-Отчет за собствения капитал'!M14</f>
        <v>0</v>
      </c>
    </row>
    <row r="440" spans="1:8">
      <c r="A440" s="70" t="str">
        <f t="shared" si="30"/>
        <v>Уеб медия груп АД</v>
      </c>
      <c r="B440" s="70" t="str">
        <f t="shared" si="31"/>
        <v>131387286</v>
      </c>
      <c r="C440" s="288">
        <f t="shared" si="32"/>
        <v>45565</v>
      </c>
      <c r="D440" s="70" t="s">
        <v>472</v>
      </c>
      <c r="E440" s="70">
        <v>11</v>
      </c>
      <c r="F440" s="236" t="s">
        <v>471</v>
      </c>
      <c r="H440" s="235">
        <f>'4-Отчет за собствения капитал'!M15</f>
        <v>0</v>
      </c>
    </row>
    <row r="441" spans="1:8">
      <c r="A441" s="70" t="str">
        <f t="shared" si="30"/>
        <v>Уеб медия груп АД</v>
      </c>
      <c r="B441" s="70" t="str">
        <f t="shared" si="31"/>
        <v>131387286</v>
      </c>
      <c r="C441" s="288">
        <f t="shared" si="32"/>
        <v>45565</v>
      </c>
      <c r="D441" s="70" t="s">
        <v>474</v>
      </c>
      <c r="E441" s="70">
        <v>11</v>
      </c>
      <c r="F441" s="236" t="s">
        <v>473</v>
      </c>
      <c r="H441" s="235">
        <f>'4-Отчет за собствения капитал'!M16</f>
        <v>0</v>
      </c>
    </row>
    <row r="442" spans="1:8">
      <c r="A442" s="70" t="str">
        <f t="shared" si="30"/>
        <v>Уеб медия груп АД</v>
      </c>
      <c r="B442" s="70" t="str">
        <f t="shared" si="31"/>
        <v>131387286</v>
      </c>
      <c r="C442" s="288">
        <f t="shared" si="32"/>
        <v>45565</v>
      </c>
      <c r="D442" s="70" t="s">
        <v>476</v>
      </c>
      <c r="E442" s="70">
        <v>11</v>
      </c>
      <c r="F442" s="236" t="s">
        <v>475</v>
      </c>
      <c r="H442" s="235">
        <f>'4-Отчет за собствения капитал'!M17</f>
        <v>-35</v>
      </c>
    </row>
    <row r="443" spans="1:8">
      <c r="A443" s="70" t="str">
        <f t="shared" si="30"/>
        <v>Уеб медия груп АД</v>
      </c>
      <c r="B443" s="70" t="str">
        <f t="shared" si="31"/>
        <v>131387286</v>
      </c>
      <c r="C443" s="288">
        <f t="shared" si="32"/>
        <v>45565</v>
      </c>
      <c r="D443" s="70" t="s">
        <v>478</v>
      </c>
      <c r="E443" s="70">
        <v>11</v>
      </c>
      <c r="F443" s="236" t="s">
        <v>477</v>
      </c>
      <c r="H443" s="235">
        <f>'4-Отчет за собствения капитал'!M18</f>
        <v>0</v>
      </c>
    </row>
    <row r="444" spans="1:8">
      <c r="A444" s="70" t="str">
        <f t="shared" si="30"/>
        <v>Уеб медия груп АД</v>
      </c>
      <c r="B444" s="70" t="str">
        <f t="shared" si="31"/>
        <v>131387286</v>
      </c>
      <c r="C444" s="288">
        <f t="shared" si="32"/>
        <v>45565</v>
      </c>
      <c r="D444" s="70" t="s">
        <v>480</v>
      </c>
      <c r="E444" s="70">
        <v>11</v>
      </c>
      <c r="F444" s="236" t="s">
        <v>479</v>
      </c>
      <c r="H444" s="235">
        <f>'4-Отчет за собствения капитал'!M19</f>
        <v>0</v>
      </c>
    </row>
    <row r="445" spans="1:8">
      <c r="A445" s="70" t="str">
        <f t="shared" si="30"/>
        <v>Уеб медия груп АД</v>
      </c>
      <c r="B445" s="70" t="str">
        <f t="shared" si="31"/>
        <v>131387286</v>
      </c>
      <c r="C445" s="288">
        <f t="shared" si="32"/>
        <v>45565</v>
      </c>
      <c r="D445" s="70" t="s">
        <v>482</v>
      </c>
      <c r="E445" s="70">
        <v>11</v>
      </c>
      <c r="F445" s="236" t="s">
        <v>481</v>
      </c>
      <c r="H445" s="235">
        <f>'4-Отчет за собствения капитал'!M20</f>
        <v>0</v>
      </c>
    </row>
    <row r="446" spans="1:8">
      <c r="A446" s="70" t="str">
        <f t="shared" si="30"/>
        <v>Уеб медия груп АД</v>
      </c>
      <c r="B446" s="70" t="str">
        <f t="shared" si="31"/>
        <v>131387286</v>
      </c>
      <c r="C446" s="288">
        <f t="shared" si="32"/>
        <v>45565</v>
      </c>
      <c r="D446" s="70" t="s">
        <v>484</v>
      </c>
      <c r="E446" s="70">
        <v>11</v>
      </c>
      <c r="F446" s="236" t="s">
        <v>483</v>
      </c>
      <c r="H446" s="235">
        <f>'4-Отчет за собствения капитал'!M21</f>
        <v>0</v>
      </c>
    </row>
    <row r="447" spans="1:8">
      <c r="A447" s="70" t="str">
        <f t="shared" si="30"/>
        <v>Уеб медия груп АД</v>
      </c>
      <c r="B447" s="70" t="str">
        <f t="shared" si="31"/>
        <v>131387286</v>
      </c>
      <c r="C447" s="288">
        <f t="shared" si="32"/>
        <v>45565</v>
      </c>
      <c r="D447" s="70" t="s">
        <v>486</v>
      </c>
      <c r="E447" s="70">
        <v>11</v>
      </c>
      <c r="F447" s="236" t="s">
        <v>485</v>
      </c>
      <c r="H447" s="235">
        <f>'4-Отчет за собствения капитал'!M22</f>
        <v>0</v>
      </c>
    </row>
    <row r="448" spans="1:8">
      <c r="A448" s="70" t="str">
        <f t="shared" si="30"/>
        <v>Уеб медия груп АД</v>
      </c>
      <c r="B448" s="70" t="str">
        <f t="shared" si="31"/>
        <v>131387286</v>
      </c>
      <c r="C448" s="288">
        <f t="shared" si="32"/>
        <v>45565</v>
      </c>
      <c r="D448" s="70" t="s">
        <v>488</v>
      </c>
      <c r="E448" s="70">
        <v>11</v>
      </c>
      <c r="F448" s="236" t="s">
        <v>487</v>
      </c>
      <c r="H448" s="235">
        <f>'4-Отчет за собствения капитал'!M23</f>
        <v>0</v>
      </c>
    </row>
    <row r="449" spans="1:8">
      <c r="A449" s="70" t="str">
        <f t="shared" si="30"/>
        <v>Уеб медия груп АД</v>
      </c>
      <c r="B449" s="70" t="str">
        <f t="shared" si="31"/>
        <v>131387286</v>
      </c>
      <c r="C449" s="288">
        <f t="shared" si="32"/>
        <v>45565</v>
      </c>
      <c r="D449" s="70" t="s">
        <v>490</v>
      </c>
      <c r="E449" s="70">
        <v>11</v>
      </c>
      <c r="F449" s="236" t="s">
        <v>489</v>
      </c>
      <c r="H449" s="235">
        <f>'4-Отчет за собствения капитал'!M24</f>
        <v>0</v>
      </c>
    </row>
    <row r="450" spans="1:8">
      <c r="A450" s="70" t="str">
        <f t="shared" si="30"/>
        <v>Уеб медия груп АД</v>
      </c>
      <c r="B450" s="70" t="str">
        <f t="shared" si="31"/>
        <v>131387286</v>
      </c>
      <c r="C450" s="288">
        <f t="shared" si="32"/>
        <v>45565</v>
      </c>
      <c r="D450" s="70" t="s">
        <v>492</v>
      </c>
      <c r="E450" s="70">
        <v>11</v>
      </c>
      <c r="F450" s="236" t="s">
        <v>491</v>
      </c>
      <c r="H450" s="235">
        <f>'4-Отчет за собствения капитал'!M25</f>
        <v>0</v>
      </c>
    </row>
    <row r="451" spans="1:8">
      <c r="A451" s="70" t="str">
        <f t="shared" si="30"/>
        <v>Уеб медия груп АД</v>
      </c>
      <c r="B451" s="70" t="str">
        <f t="shared" si="31"/>
        <v>131387286</v>
      </c>
      <c r="C451" s="288">
        <f t="shared" si="32"/>
        <v>45565</v>
      </c>
      <c r="D451" s="70" t="s">
        <v>494</v>
      </c>
      <c r="E451" s="70">
        <v>11</v>
      </c>
      <c r="F451" s="236" t="s">
        <v>493</v>
      </c>
      <c r="H451" s="235">
        <f>'4-Отчет за собствения капитал'!M26</f>
        <v>0</v>
      </c>
    </row>
    <row r="452" spans="1:8">
      <c r="A452" s="70" t="str">
        <f t="shared" si="30"/>
        <v>Уеб медия груп АД</v>
      </c>
      <c r="B452" s="70" t="str">
        <f t="shared" si="31"/>
        <v>131387286</v>
      </c>
      <c r="C452" s="288">
        <f t="shared" si="32"/>
        <v>45565</v>
      </c>
      <c r="D452" s="70" t="s">
        <v>495</v>
      </c>
      <c r="E452" s="70">
        <v>11</v>
      </c>
      <c r="F452" s="236" t="s">
        <v>489</v>
      </c>
      <c r="H452" s="235">
        <f>'4-Отчет за собствения капитал'!M27</f>
        <v>0</v>
      </c>
    </row>
    <row r="453" spans="1:8">
      <c r="A453" s="70" t="str">
        <f t="shared" si="30"/>
        <v>Уеб медия груп АД</v>
      </c>
      <c r="B453" s="70" t="str">
        <f t="shared" si="31"/>
        <v>131387286</v>
      </c>
      <c r="C453" s="288">
        <f t="shared" si="32"/>
        <v>45565</v>
      </c>
      <c r="D453" s="70" t="s">
        <v>496</v>
      </c>
      <c r="E453" s="70">
        <v>11</v>
      </c>
      <c r="F453" s="236" t="s">
        <v>491</v>
      </c>
      <c r="H453" s="235">
        <f>'4-Отчет за собствения капитал'!M28</f>
        <v>0</v>
      </c>
    </row>
    <row r="454" spans="1:8">
      <c r="A454" s="70" t="str">
        <f t="shared" si="30"/>
        <v>Уеб медия груп АД</v>
      </c>
      <c r="B454" s="70" t="str">
        <f t="shared" si="31"/>
        <v>131387286</v>
      </c>
      <c r="C454" s="288">
        <f t="shared" si="32"/>
        <v>45565</v>
      </c>
      <c r="D454" s="70" t="s">
        <v>498</v>
      </c>
      <c r="E454" s="70">
        <v>11</v>
      </c>
      <c r="F454" s="236" t="s">
        <v>497</v>
      </c>
      <c r="H454" s="235">
        <f>'4-Отчет за собствения капитал'!M29</f>
        <v>0</v>
      </c>
    </row>
    <row r="455" spans="1:8">
      <c r="A455" s="70" t="str">
        <f t="shared" si="30"/>
        <v>Уеб медия груп АД</v>
      </c>
      <c r="B455" s="70" t="str">
        <f t="shared" si="31"/>
        <v>131387286</v>
      </c>
      <c r="C455" s="288">
        <f t="shared" si="32"/>
        <v>45565</v>
      </c>
      <c r="D455" s="70" t="s">
        <v>500</v>
      </c>
      <c r="E455" s="70">
        <v>11</v>
      </c>
      <c r="F455" s="236" t="s">
        <v>499</v>
      </c>
      <c r="H455" s="235">
        <f>'4-Отчет за собствения капитал'!M30</f>
        <v>-1</v>
      </c>
    </row>
    <row r="456" spans="1:8">
      <c r="A456" s="70" t="str">
        <f t="shared" si="30"/>
        <v>Уеб медия груп АД</v>
      </c>
      <c r="B456" s="70" t="str">
        <f t="shared" si="31"/>
        <v>131387286</v>
      </c>
      <c r="C456" s="288">
        <f t="shared" si="32"/>
        <v>45565</v>
      </c>
      <c r="D456" s="70" t="s">
        <v>502</v>
      </c>
      <c r="E456" s="70">
        <v>11</v>
      </c>
      <c r="F456" s="236" t="s">
        <v>501</v>
      </c>
      <c r="H456" s="235">
        <f>'4-Отчет за собствения капитал'!M31</f>
        <v>-36</v>
      </c>
    </row>
    <row r="457" spans="1:8">
      <c r="A457" s="70" t="str">
        <f t="shared" si="30"/>
        <v>Уеб медия груп АД</v>
      </c>
      <c r="B457" s="70" t="str">
        <f t="shared" si="31"/>
        <v>131387286</v>
      </c>
      <c r="C457" s="288">
        <f t="shared" si="32"/>
        <v>45565</v>
      </c>
      <c r="D457" s="70" t="s">
        <v>504</v>
      </c>
      <c r="E457" s="70">
        <v>11</v>
      </c>
      <c r="F457" s="236" t="s">
        <v>503</v>
      </c>
      <c r="H457" s="235">
        <f>'4-Отчет за собствения капитал'!M32</f>
        <v>0</v>
      </c>
    </row>
    <row r="458" spans="1:8">
      <c r="A458" s="70" t="str">
        <f t="shared" si="30"/>
        <v>Уеб медия груп АД</v>
      </c>
      <c r="B458" s="70" t="str">
        <f t="shared" si="31"/>
        <v>131387286</v>
      </c>
      <c r="C458" s="288">
        <f t="shared" si="32"/>
        <v>45565</v>
      </c>
      <c r="D458" s="70" t="s">
        <v>506</v>
      </c>
      <c r="E458" s="70">
        <v>11</v>
      </c>
      <c r="F458" s="236" t="s">
        <v>505</v>
      </c>
      <c r="H458" s="235">
        <f>'4-Отчет за собствения капитал'!M33</f>
        <v>0</v>
      </c>
    </row>
    <row r="459" spans="1:8">
      <c r="A459" s="70" t="str">
        <f t="shared" si="30"/>
        <v>Уеб медия груп АД</v>
      </c>
      <c r="B459" s="70" t="str">
        <f t="shared" si="31"/>
        <v>131387286</v>
      </c>
      <c r="C459" s="288">
        <f t="shared" si="32"/>
        <v>45565</v>
      </c>
      <c r="D459" s="70" t="s">
        <v>508</v>
      </c>
      <c r="E459" s="70">
        <v>11</v>
      </c>
      <c r="F459" s="236" t="s">
        <v>507</v>
      </c>
      <c r="H459" s="235">
        <f>'4-Отчет за собствения капитал'!M34</f>
        <v>-36</v>
      </c>
    </row>
    <row r="460" spans="1:8" s="234" customFormat="1">
      <c r="C460" s="287"/>
      <c r="F460" s="237" t="s">
        <v>545</v>
      </c>
    </row>
    <row r="461" spans="1:8" s="234" customFormat="1">
      <c r="C461" s="287"/>
      <c r="F461" s="237" t="s">
        <v>542</v>
      </c>
    </row>
    <row r="462" spans="1:8" s="234" customFormat="1">
      <c r="C462" s="287"/>
      <c r="F462" s="237" t="s">
        <v>543</v>
      </c>
    </row>
    <row r="463" spans="1:8" s="234" customFormat="1">
      <c r="C463" s="287"/>
      <c r="F463" s="237" t="s">
        <v>544</v>
      </c>
    </row>
  </sheetData>
  <sheetProtection password="D554" sheet="1" objects="1" scenarios="1" insertRows="0"/>
  <autoFilter ref="H1:H463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624</v>
      </c>
    </row>
    <row r="2" spans="1:1">
      <c r="A2" t="s">
        <v>625</v>
      </c>
    </row>
    <row r="5" spans="1:1">
      <c r="A5" t="s">
        <v>588</v>
      </c>
    </row>
    <row r="6" spans="1:1">
      <c r="A6" t="s">
        <v>636</v>
      </c>
    </row>
    <row r="7" spans="1:1">
      <c r="A7" t="s">
        <v>637</v>
      </c>
    </row>
    <row r="8" spans="1:1">
      <c r="A8" t="s">
        <v>593</v>
      </c>
    </row>
    <row r="9" spans="1:1">
      <c r="A9" t="s">
        <v>589</v>
      </c>
    </row>
    <row r="11" spans="1:1">
      <c r="A11" t="s">
        <v>590</v>
      </c>
    </row>
    <row r="12" spans="1:1">
      <c r="A12" t="s">
        <v>591</v>
      </c>
    </row>
    <row r="13" spans="1:1">
      <c r="A13" t="s">
        <v>592</v>
      </c>
    </row>
  </sheetData>
  <sheetProtection password="D554" sheet="1" objects="1" scenarios="1" insertRows="0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03f1d68-d06a-407f-bdf9-1e65fbbc2901}" enabled="1" method="Standard" siteId="{55410a2b-5ece-4cd0-828c-3a3ac66669b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2024-11-28T10:43:02Z</dcterms:modified>
</cp:coreProperties>
</file>