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1700" tabRatio="814" activeTab="3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D15" i="5"/>
  <c r="C76" i="4"/>
  <c r="D75"/>
  <c r="D71"/>
  <c r="C92"/>
  <c r="H56" i="2"/>
  <c r="G61" i="4"/>
  <c r="H49" i="2"/>
  <c r="AA3" i="1"/>
  <c r="B40" i="7" s="1"/>
  <c r="AA2" i="1"/>
  <c r="B50" i="5" s="1"/>
  <c r="AA1" i="1"/>
  <c r="C96" i="2" s="1"/>
  <c r="H8"/>
  <c r="A2" i="14"/>
  <c r="C15"/>
  <c r="C14"/>
  <c r="C13"/>
  <c r="C12"/>
  <c r="E9"/>
  <c r="B503" i="2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483"/>
  <c r="H482"/>
  <c r="H481"/>
  <c r="H480"/>
  <c r="H479"/>
  <c r="H478"/>
  <c r="H477"/>
  <c r="H476"/>
  <c r="H475"/>
  <c r="H474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5"/>
  <c r="H96"/>
  <c r="H97"/>
  <c r="H98"/>
  <c r="H99"/>
  <c r="H100"/>
  <c r="H101"/>
  <c r="H103"/>
  <c r="H104"/>
  <c r="H105"/>
  <c r="H106"/>
  <c r="H108"/>
  <c r="H109"/>
  <c r="H111"/>
  <c r="H112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5"/>
  <c r="H54"/>
  <c r="H53"/>
  <c r="H52"/>
  <c r="H51"/>
  <c r="H50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5" i="7"/>
  <c r="A5" i="6"/>
  <c r="A5" i="5"/>
  <c r="A5" i="4"/>
  <c r="A4"/>
  <c r="A3" i="11"/>
  <c r="A2" i="7"/>
  <c r="A4"/>
  <c r="A2" i="6"/>
  <c r="A4" i="5"/>
  <c r="A2"/>
  <c r="A2" i="4"/>
  <c r="A4" i="6"/>
  <c r="E148" i="11"/>
  <c r="C148"/>
  <c r="H472" i="2"/>
  <c r="F147" i="11"/>
  <c r="F146"/>
  <c r="F145"/>
  <c r="F144"/>
  <c r="F143"/>
  <c r="F142"/>
  <c r="F141"/>
  <c r="F140"/>
  <c r="F139"/>
  <c r="F138"/>
  <c r="F137"/>
  <c r="F136"/>
  <c r="F135"/>
  <c r="F134"/>
  <c r="F133"/>
  <c r="E131"/>
  <c r="H491" i="2" s="1"/>
  <c r="C131" i="11"/>
  <c r="E14" i="14" s="1"/>
  <c r="F130" i="11"/>
  <c r="F129"/>
  <c r="F128"/>
  <c r="F127"/>
  <c r="F126"/>
  <c r="F125"/>
  <c r="F124"/>
  <c r="F123"/>
  <c r="F122"/>
  <c r="F121"/>
  <c r="F120"/>
  <c r="F119"/>
  <c r="F118"/>
  <c r="F117"/>
  <c r="F116"/>
  <c r="F131"/>
  <c r="H501" i="2" s="1"/>
  <c r="E114" i="11"/>
  <c r="C114"/>
  <c r="E13" i="14" s="1"/>
  <c r="D13" s="1"/>
  <c r="H470" i="2"/>
  <c r="F113" i="11"/>
  <c r="F112"/>
  <c r="F111"/>
  <c r="F110"/>
  <c r="F109"/>
  <c r="F108"/>
  <c r="F107"/>
  <c r="F106"/>
  <c r="F105"/>
  <c r="F104"/>
  <c r="F103"/>
  <c r="F102"/>
  <c r="F101"/>
  <c r="F100"/>
  <c r="F99"/>
  <c r="F114" s="1"/>
  <c r="E97"/>
  <c r="H489" i="2" s="1"/>
  <c r="C97" i="11"/>
  <c r="H469" i="2"/>
  <c r="F96" i="11"/>
  <c r="F95"/>
  <c r="F94"/>
  <c r="F93"/>
  <c r="F92"/>
  <c r="F91"/>
  <c r="F90"/>
  <c r="F89"/>
  <c r="F88"/>
  <c r="F87"/>
  <c r="F86"/>
  <c r="F85"/>
  <c r="F84"/>
  <c r="F97" s="1"/>
  <c r="H499" i="2" s="1"/>
  <c r="F83" i="11"/>
  <c r="F82"/>
  <c r="E78"/>
  <c r="H487" i="2"/>
  <c r="C78" i="11"/>
  <c r="E15" i="14" s="1"/>
  <c r="D15" s="1"/>
  <c r="F77" i="11"/>
  <c r="F76"/>
  <c r="F75"/>
  <c r="F74"/>
  <c r="F73"/>
  <c r="F72"/>
  <c r="F71"/>
  <c r="F70"/>
  <c r="F69"/>
  <c r="F68"/>
  <c r="F67"/>
  <c r="F66"/>
  <c r="F65"/>
  <c r="F64"/>
  <c r="F78" s="1"/>
  <c r="F63"/>
  <c r="E61"/>
  <c r="H486" i="2" s="1"/>
  <c r="C61" i="11"/>
  <c r="F60"/>
  <c r="F59"/>
  <c r="F58"/>
  <c r="F57"/>
  <c r="F56"/>
  <c r="F55"/>
  <c r="F54"/>
  <c r="F53"/>
  <c r="F52"/>
  <c r="F51"/>
  <c r="F50"/>
  <c r="F49"/>
  <c r="F48"/>
  <c r="F47"/>
  <c r="F46"/>
  <c r="F61" s="1"/>
  <c r="H496" i="2" s="1"/>
  <c r="E44" i="11"/>
  <c r="C44"/>
  <c r="F43"/>
  <c r="F42"/>
  <c r="F41"/>
  <c r="F40"/>
  <c r="F39"/>
  <c r="F38"/>
  <c r="F37"/>
  <c r="F36"/>
  <c r="F35"/>
  <c r="F34"/>
  <c r="F33"/>
  <c r="F32"/>
  <c r="F31"/>
  <c r="F30"/>
  <c r="F29"/>
  <c r="E27"/>
  <c r="H484" i="2" s="1"/>
  <c r="C27" i="11"/>
  <c r="H464" i="2" s="1"/>
  <c r="F26" i="11"/>
  <c r="F25"/>
  <c r="F24"/>
  <c r="F23"/>
  <c r="F22"/>
  <c r="F21"/>
  <c r="F20"/>
  <c r="F19"/>
  <c r="F18"/>
  <c r="F17"/>
  <c r="F16"/>
  <c r="F15"/>
  <c r="F14"/>
  <c r="F13"/>
  <c r="F12"/>
  <c r="L33" i="7"/>
  <c r="H436" i="2" s="1"/>
  <c r="L32" i="7"/>
  <c r="H435" i="2"/>
  <c r="L30" i="7"/>
  <c r="H433" i="2" s="1"/>
  <c r="L29" i="7"/>
  <c r="H432" i="2"/>
  <c r="L28" i="7"/>
  <c r="H431" i="2" s="1"/>
  <c r="L27" i="7"/>
  <c r="H430" i="2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/>
  <c r="D26" i="7"/>
  <c r="H253" i="2" s="1"/>
  <c r="C26" i="7"/>
  <c r="L25"/>
  <c r="H428" i="2"/>
  <c r="L24" i="7"/>
  <c r="H427" i="2" s="1"/>
  <c r="M23" i="7"/>
  <c r="H448" i="2"/>
  <c r="K23" i="7"/>
  <c r="H404" i="2" s="1"/>
  <c r="J23" i="7"/>
  <c r="H382" i="2"/>
  <c r="I23" i="7"/>
  <c r="H360" i="2" s="1"/>
  <c r="H23" i="7"/>
  <c r="H338" i="2"/>
  <c r="G23" i="7"/>
  <c r="H316" i="2" s="1"/>
  <c r="F23" i="7"/>
  <c r="H294" i="2"/>
  <c r="E23" i="7"/>
  <c r="H272" i="2" s="1"/>
  <c r="D23" i="7"/>
  <c r="H250" i="2"/>
  <c r="C23" i="7"/>
  <c r="H228" i="2" s="1"/>
  <c r="L22" i="7"/>
  <c r="H425" i="2"/>
  <c r="L21" i="7"/>
  <c r="H424" i="2" s="1"/>
  <c r="L20" i="7"/>
  <c r="H423" i="2"/>
  <c r="M19" i="7"/>
  <c r="H444" i="2" s="1"/>
  <c r="K19" i="7"/>
  <c r="J19"/>
  <c r="H378" i="2"/>
  <c r="I19" i="7"/>
  <c r="H356" i="2" s="1"/>
  <c r="H19" i="7"/>
  <c r="G19"/>
  <c r="H312" i="2" s="1"/>
  <c r="F19" i="7"/>
  <c r="H290" i="2"/>
  <c r="E19" i="7"/>
  <c r="D19"/>
  <c r="H246" i="2" s="1"/>
  <c r="C19" i="7"/>
  <c r="I18"/>
  <c r="H355" i="2" s="1"/>
  <c r="L16" i="7"/>
  <c r="H419" i="2" s="1"/>
  <c r="L15" i="7"/>
  <c r="H418" i="2"/>
  <c r="M14" i="7"/>
  <c r="K14"/>
  <c r="H395" i="2" s="1"/>
  <c r="J14" i="7"/>
  <c r="H373" i="2"/>
  <c r="I14" i="7"/>
  <c r="H351" i="2" s="1"/>
  <c r="H14" i="7"/>
  <c r="H329" i="2" s="1"/>
  <c r="H17" i="7"/>
  <c r="G14"/>
  <c r="H307" i="2" s="1"/>
  <c r="F14" i="7"/>
  <c r="H285" i="2"/>
  <c r="E14" i="7"/>
  <c r="H263" i="2" s="1"/>
  <c r="D14" i="7"/>
  <c r="H241" i="2"/>
  <c r="C14" i="7"/>
  <c r="M13"/>
  <c r="H438" i="2" s="1"/>
  <c r="J13" i="7"/>
  <c r="H372" i="2" s="1"/>
  <c r="I13" i="7"/>
  <c r="I17" s="1"/>
  <c r="G13"/>
  <c r="F13"/>
  <c r="H284" i="2" s="1"/>
  <c r="E13" i="7"/>
  <c r="H262" i="2" s="1"/>
  <c r="D13" i="7"/>
  <c r="H240" i="2" s="1"/>
  <c r="D43" i="6"/>
  <c r="C43"/>
  <c r="H211" i="2" s="1"/>
  <c r="D33" i="6"/>
  <c r="C33"/>
  <c r="H202" i="2" s="1"/>
  <c r="D21" i="6"/>
  <c r="C21"/>
  <c r="H191" i="2" s="1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G16"/>
  <c r="D3" i="12" s="1"/>
  <c r="D92" i="4"/>
  <c r="C9" i="14"/>
  <c r="D9" s="1"/>
  <c r="D79" i="4"/>
  <c r="D85" s="1"/>
  <c r="D94" s="1"/>
  <c r="D95" s="1"/>
  <c r="C79"/>
  <c r="C85" s="1"/>
  <c r="H58" i="2"/>
  <c r="D76" i="4"/>
  <c r="D65"/>
  <c r="C65"/>
  <c r="H61"/>
  <c r="H71" s="1"/>
  <c r="H79" s="1"/>
  <c r="D52"/>
  <c r="C52"/>
  <c r="H38" i="2" s="1"/>
  <c r="H50" i="4"/>
  <c r="H56"/>
  <c r="G50"/>
  <c r="G56" s="1"/>
  <c r="D40"/>
  <c r="C40"/>
  <c r="H27" i="2"/>
  <c r="D35" i="4"/>
  <c r="D46" s="1"/>
  <c r="D56" s="1"/>
  <c r="C35"/>
  <c r="H22" i="2" s="1"/>
  <c r="D33" i="4"/>
  <c r="C33"/>
  <c r="H21" i="2" s="1"/>
  <c r="H28" i="4"/>
  <c r="H34"/>
  <c r="G28"/>
  <c r="D28"/>
  <c r="C28"/>
  <c r="H18" i="2" s="1"/>
  <c r="H22" i="4"/>
  <c r="H26"/>
  <c r="H37" s="1"/>
  <c r="H95" s="1"/>
  <c r="G22"/>
  <c r="H82" i="2" s="1"/>
  <c r="D20" i="4"/>
  <c r="C20"/>
  <c r="H11" i="2" s="1"/>
  <c r="H18" i="4"/>
  <c r="C13" i="7" s="1"/>
  <c r="G18" i="4"/>
  <c r="E7" i="14" s="1"/>
  <c r="H471" i="2"/>
  <c r="H467"/>
  <c r="K17" i="7"/>
  <c r="H398" i="2"/>
  <c r="C149" i="11"/>
  <c r="H473" i="2" s="1"/>
  <c r="H48"/>
  <c r="H332"/>
  <c r="H439"/>
  <c r="F148" i="11"/>
  <c r="H502" i="2" s="1"/>
  <c r="H492"/>
  <c r="L23" i="7"/>
  <c r="H426" i="2"/>
  <c r="H231"/>
  <c r="H466"/>
  <c r="F44" i="11"/>
  <c r="H495" i="2" s="1"/>
  <c r="H306"/>
  <c r="J17" i="7"/>
  <c r="H376" i="2" s="1"/>
  <c r="C423"/>
  <c r="B151" i="11"/>
  <c r="C456" i="2"/>
  <c r="C163"/>
  <c r="H87"/>
  <c r="G71" i="4"/>
  <c r="H120" i="2" s="1"/>
  <c r="H110"/>
  <c r="H113"/>
  <c r="H69"/>
  <c r="C10" i="14"/>
  <c r="C179" i="2"/>
  <c r="C72"/>
  <c r="C380"/>
  <c r="C66"/>
  <c r="C271"/>
  <c r="C106"/>
  <c r="C129"/>
  <c r="C235"/>
  <c r="C294"/>
  <c r="C227"/>
  <c r="C197"/>
  <c r="C317"/>
  <c r="C281"/>
  <c r="C226"/>
  <c r="C239"/>
  <c r="C306"/>
  <c r="C308"/>
  <c r="C289"/>
  <c r="C241"/>
  <c r="C416"/>
  <c r="C467"/>
  <c r="C111"/>
  <c r="C266"/>
  <c r="C485"/>
  <c r="C174"/>
  <c r="H224"/>
  <c r="L19" i="7"/>
  <c r="H422" i="2" s="1"/>
  <c r="C237"/>
  <c r="C401"/>
  <c r="C20"/>
  <c r="L14" i="7"/>
  <c r="H417" i="2"/>
  <c r="H219"/>
  <c r="C370"/>
  <c r="C100"/>
  <c r="H490"/>
  <c r="E149" i="11"/>
  <c r="H493" i="2" s="1"/>
  <c r="H465"/>
  <c r="H268"/>
  <c r="H334"/>
  <c r="H31" i="7"/>
  <c r="H34" s="1"/>
  <c r="H349" i="2" s="1"/>
  <c r="K31" i="7"/>
  <c r="K34" s="1"/>
  <c r="H415" i="2" s="1"/>
  <c r="H400"/>
  <c r="L26" i="7"/>
  <c r="H429" i="2" s="1"/>
  <c r="B153" i="11"/>
  <c r="B100" i="4"/>
  <c r="B52" i="5"/>
  <c r="J18" i="7"/>
  <c r="C8" i="14"/>
  <c r="H92" i="2"/>
  <c r="G34" i="4"/>
  <c r="H93" i="2"/>
  <c r="H31" i="5"/>
  <c r="C270" i="2"/>
  <c r="C23"/>
  <c r="C387"/>
  <c r="C165"/>
  <c r="C91"/>
  <c r="C265"/>
  <c r="C104"/>
  <c r="C338"/>
  <c r="C57"/>
  <c r="C372"/>
  <c r="C117"/>
  <c r="C123"/>
  <c r="C102"/>
  <c r="C209"/>
  <c r="C280"/>
  <c r="C134"/>
  <c r="C489"/>
  <c r="C258"/>
  <c r="C94"/>
  <c r="C404"/>
  <c r="C30"/>
  <c r="C40"/>
  <c r="C82"/>
  <c r="C350"/>
  <c r="C310"/>
  <c r="C375"/>
  <c r="C389"/>
  <c r="C213"/>
  <c r="C335"/>
  <c r="C394"/>
  <c r="M17" i="7"/>
  <c r="H442" i="2" s="1"/>
  <c r="C267"/>
  <c r="C477"/>
  <c r="C228"/>
  <c r="C260"/>
  <c r="C473"/>
  <c r="C242"/>
  <c r="C203"/>
  <c r="A6" i="5"/>
  <c r="C268" i="2"/>
  <c r="C199"/>
  <c r="C138"/>
  <c r="C42"/>
  <c r="C44"/>
  <c r="C417"/>
  <c r="C459"/>
  <c r="C248"/>
  <c r="C478"/>
  <c r="C160"/>
  <c r="C435"/>
  <c r="C193"/>
  <c r="C481"/>
  <c r="C298"/>
  <c r="C402"/>
  <c r="C278"/>
  <c r="C499"/>
  <c r="C143"/>
  <c r="C105"/>
  <c r="C315"/>
  <c r="C158"/>
  <c r="C48"/>
  <c r="C466"/>
  <c r="C175"/>
  <c r="C202"/>
  <c r="C503"/>
  <c r="C77"/>
  <c r="C43"/>
  <c r="C444"/>
  <c r="C45"/>
  <c r="C139"/>
  <c r="C450"/>
  <c r="C356"/>
  <c r="C433"/>
  <c r="C292"/>
  <c r="C114"/>
  <c r="C369"/>
  <c r="C288"/>
  <c r="C454"/>
  <c r="C491"/>
  <c r="C261"/>
  <c r="C453"/>
  <c r="C364"/>
  <c r="C428"/>
  <c r="C198"/>
  <c r="C429"/>
  <c r="C32"/>
  <c r="C128"/>
  <c r="C88"/>
  <c r="C122"/>
  <c r="C328"/>
  <c r="C208"/>
  <c r="C312"/>
  <c r="C427"/>
  <c r="C276"/>
  <c r="C97"/>
  <c r="B56" i="6" l="1"/>
  <c r="J31" i="7"/>
  <c r="E79" i="11"/>
  <c r="H488" i="2" s="1"/>
  <c r="H102"/>
  <c r="C46" i="4"/>
  <c r="H33" i="2" s="1"/>
  <c r="H161"/>
  <c r="M31" i="7"/>
  <c r="H456" i="2" s="1"/>
  <c r="D17" i="7"/>
  <c r="B98" i="4"/>
  <c r="B38" i="7"/>
  <c r="B54" i="6"/>
  <c r="F27" i="11"/>
  <c r="H494" i="2" s="1"/>
  <c r="C79" i="11"/>
  <c r="H468" i="2" s="1"/>
  <c r="C44" i="6"/>
  <c r="C46" s="1"/>
  <c r="G79" i="4"/>
  <c r="D5" i="12" s="1"/>
  <c r="D15"/>
  <c r="C31" i="5"/>
  <c r="H143" i="2" s="1"/>
  <c r="D44" i="6"/>
  <c r="D46" s="1"/>
  <c r="D31" i="5"/>
  <c r="H33" s="1"/>
  <c r="C411" i="2"/>
  <c r="C496"/>
  <c r="C493"/>
  <c r="C302"/>
  <c r="C221"/>
  <c r="C252"/>
  <c r="C421"/>
  <c r="C333"/>
  <c r="C455"/>
  <c r="C293"/>
  <c r="C113"/>
  <c r="C325"/>
  <c r="C381"/>
  <c r="C52"/>
  <c r="C339"/>
  <c r="C189"/>
  <c r="A3" i="14"/>
  <c r="C346" i="2"/>
  <c r="C286"/>
  <c r="C400"/>
  <c r="C313"/>
  <c r="C118"/>
  <c r="C74"/>
  <c r="C191"/>
  <c r="C425"/>
  <c r="C249"/>
  <c r="C413"/>
  <c r="C232"/>
  <c r="C307"/>
  <c r="C487"/>
  <c r="C124"/>
  <c r="C79"/>
  <c r="C342"/>
  <c r="C362"/>
  <c r="C445"/>
  <c r="C119"/>
  <c r="C95"/>
  <c r="C109"/>
  <c r="C438"/>
  <c r="C13"/>
  <c r="C50"/>
  <c r="C247"/>
  <c r="C55"/>
  <c r="C133"/>
  <c r="C277"/>
  <c r="C183"/>
  <c r="C116"/>
  <c r="C16"/>
  <c r="C240"/>
  <c r="C233"/>
  <c r="C54"/>
  <c r="C37"/>
  <c r="C28"/>
  <c r="A6" i="7"/>
  <c r="C92" i="2"/>
  <c r="C103"/>
  <c r="C295"/>
  <c r="C132"/>
  <c r="C172"/>
  <c r="C469"/>
  <c r="C377"/>
  <c r="C56"/>
  <c r="C176"/>
  <c r="C15"/>
  <c r="C135"/>
  <c r="C201"/>
  <c r="C6"/>
  <c r="C236"/>
  <c r="C84"/>
  <c r="C142"/>
  <c r="C112"/>
  <c r="C182"/>
  <c r="C144"/>
  <c r="C464"/>
  <c r="C314"/>
  <c r="C398"/>
  <c r="C184"/>
  <c r="C154"/>
  <c r="C190"/>
  <c r="C166"/>
  <c r="C99"/>
  <c r="C415"/>
  <c r="C14"/>
  <c r="C164"/>
  <c r="C35"/>
  <c r="C90"/>
  <c r="C390"/>
  <c r="C480"/>
  <c r="C10"/>
  <c r="C51"/>
  <c r="C86"/>
  <c r="C374"/>
  <c r="C393"/>
  <c r="C412"/>
  <c r="C385"/>
  <c r="C432"/>
  <c r="C391"/>
  <c r="C155"/>
  <c r="C363"/>
  <c r="A6" i="6"/>
  <c r="C159" i="2"/>
  <c r="C71"/>
  <c r="C439"/>
  <c r="C449"/>
  <c r="C59"/>
  <c r="C359"/>
  <c r="C146"/>
  <c r="C223"/>
  <c r="C399"/>
  <c r="C69"/>
  <c r="C303"/>
  <c r="C498"/>
  <c r="C471"/>
  <c r="C419"/>
  <c r="C273"/>
  <c r="C168"/>
  <c r="C275"/>
  <c r="C340"/>
  <c r="C11"/>
  <c r="C224"/>
  <c r="C46"/>
  <c r="C495"/>
  <c r="C108"/>
  <c r="C205"/>
  <c r="C25"/>
  <c r="C396"/>
  <c r="C150"/>
  <c r="C352"/>
  <c r="C22"/>
  <c r="C140"/>
  <c r="C148"/>
  <c r="C137"/>
  <c r="C85"/>
  <c r="C187"/>
  <c r="C331"/>
  <c r="C330"/>
  <c r="C486"/>
  <c r="C153"/>
  <c r="C68"/>
  <c r="C47"/>
  <c r="C161"/>
  <c r="C476"/>
  <c r="C244"/>
  <c r="C358"/>
  <c r="C272"/>
  <c r="C329"/>
  <c r="C34"/>
  <c r="C214"/>
  <c r="C474"/>
  <c r="C431"/>
  <c r="C434"/>
  <c r="C115"/>
  <c r="C162"/>
  <c r="C262"/>
  <c r="C192"/>
  <c r="C360"/>
  <c r="C78"/>
  <c r="C80"/>
  <c r="C332"/>
  <c r="C19"/>
  <c r="C446"/>
  <c r="C41"/>
  <c r="C378"/>
  <c r="C305"/>
  <c r="C422"/>
  <c r="C253"/>
  <c r="C149"/>
  <c r="C75"/>
  <c r="C83"/>
  <c r="C24"/>
  <c r="C60"/>
  <c r="C39"/>
  <c r="C475"/>
  <c r="C327"/>
  <c r="C204"/>
  <c r="C501"/>
  <c r="C257"/>
  <c r="C222"/>
  <c r="C101"/>
  <c r="C219"/>
  <c r="C365"/>
  <c r="C321"/>
  <c r="C447"/>
  <c r="C33"/>
  <c r="C322"/>
  <c r="C81"/>
  <c r="C279"/>
  <c r="C210"/>
  <c r="C121"/>
  <c r="C36"/>
  <c r="C156"/>
  <c r="C29"/>
  <c r="C169"/>
  <c r="A5" i="11"/>
  <c r="C178" i="2"/>
  <c r="C251"/>
  <c r="C5"/>
  <c r="C89"/>
  <c r="C470"/>
  <c r="C246"/>
  <c r="C334"/>
  <c r="C443"/>
  <c r="C216"/>
  <c r="C451"/>
  <c r="C211"/>
  <c r="C245"/>
  <c r="C297"/>
  <c r="C500"/>
  <c r="C131"/>
  <c r="C440"/>
  <c r="C482"/>
  <c r="C64"/>
  <c r="C206"/>
  <c r="C285"/>
  <c r="C127"/>
  <c r="C311"/>
  <c r="C259"/>
  <c r="C410"/>
  <c r="C441"/>
  <c r="C282"/>
  <c r="C320"/>
  <c r="C420"/>
  <c r="C383"/>
  <c r="C318"/>
  <c r="C468"/>
  <c r="C403"/>
  <c r="C31"/>
  <c r="C316"/>
  <c r="C234"/>
  <c r="C492"/>
  <c r="C395"/>
  <c r="A6" i="4"/>
  <c r="C70" i="2"/>
  <c r="C309"/>
  <c r="C220"/>
  <c r="C502"/>
  <c r="C386"/>
  <c r="C274"/>
  <c r="C26"/>
  <c r="C347"/>
  <c r="C120"/>
  <c r="C196"/>
  <c r="C152"/>
  <c r="C269"/>
  <c r="C107"/>
  <c r="C38"/>
  <c r="C458"/>
  <c r="C299"/>
  <c r="C136"/>
  <c r="C76"/>
  <c r="C426"/>
  <c r="C186"/>
  <c r="C353"/>
  <c r="C452"/>
  <c r="C408"/>
  <c r="C373"/>
  <c r="C409"/>
  <c r="C157"/>
  <c r="C167"/>
  <c r="C230"/>
  <c r="C49"/>
  <c r="C170"/>
  <c r="C379"/>
  <c r="C229"/>
  <c r="C442"/>
  <c r="C141"/>
  <c r="C58"/>
  <c r="C397"/>
  <c r="C349"/>
  <c r="C497"/>
  <c r="C145"/>
  <c r="C188"/>
  <c r="C472"/>
  <c r="C348"/>
  <c r="C388"/>
  <c r="C324"/>
  <c r="C21"/>
  <c r="C254"/>
  <c r="C345"/>
  <c r="C357"/>
  <c r="C436"/>
  <c r="C361"/>
  <c r="C243"/>
  <c r="C73"/>
  <c r="C368"/>
  <c r="C406"/>
  <c r="C355"/>
  <c r="C354"/>
  <c r="C7"/>
  <c r="C87"/>
  <c r="C207"/>
  <c r="C62"/>
  <c r="C67"/>
  <c r="C4"/>
  <c r="C231"/>
  <c r="C255"/>
  <c r="C151"/>
  <c r="C147"/>
  <c r="C323"/>
  <c r="C173"/>
  <c r="C63"/>
  <c r="C12"/>
  <c r="C465"/>
  <c r="C494"/>
  <c r="C17"/>
  <c r="C371"/>
  <c r="C414"/>
  <c r="C351"/>
  <c r="C290"/>
  <c r="C479"/>
  <c r="C18"/>
  <c r="C319"/>
  <c r="C418"/>
  <c r="C195"/>
  <c r="C27"/>
  <c r="C392"/>
  <c r="C284"/>
  <c r="C430"/>
  <c r="C283"/>
  <c r="C194"/>
  <c r="C287"/>
  <c r="C177"/>
  <c r="C225"/>
  <c r="C8"/>
  <c r="C215"/>
  <c r="C448"/>
  <c r="C344"/>
  <c r="C238"/>
  <c r="C484"/>
  <c r="C3"/>
  <c r="C181"/>
  <c r="C326"/>
  <c r="C490"/>
  <c r="C200"/>
  <c r="C61"/>
  <c r="C301"/>
  <c r="C337"/>
  <c r="C488"/>
  <c r="C376"/>
  <c r="C437"/>
  <c r="C296"/>
  <c r="C53"/>
  <c r="C483"/>
  <c r="C264"/>
  <c r="C256"/>
  <c r="C218"/>
  <c r="C341"/>
  <c r="C300"/>
  <c r="C98"/>
  <c r="C384"/>
  <c r="C424"/>
  <c r="C65"/>
  <c r="C457"/>
  <c r="C9"/>
  <c r="C405"/>
  <c r="C110"/>
  <c r="C336"/>
  <c r="C263"/>
  <c r="C171"/>
  <c r="C366"/>
  <c r="C407"/>
  <c r="C367"/>
  <c r="C291"/>
  <c r="C93"/>
  <c r="C130"/>
  <c r="C250"/>
  <c r="C185"/>
  <c r="C304"/>
  <c r="C212"/>
  <c r="C343"/>
  <c r="C125"/>
  <c r="C382"/>
  <c r="H64"/>
  <c r="H500"/>
  <c r="F149" i="11"/>
  <c r="H503" i="2" s="1"/>
  <c r="H57"/>
  <c r="C94" i="4"/>
  <c r="C17" i="7"/>
  <c r="H222" i="2" s="1"/>
  <c r="L13" i="7"/>
  <c r="H416" i="2" s="1"/>
  <c r="H218"/>
  <c r="H497"/>
  <c r="F79" i="11"/>
  <c r="H498" i="2" s="1"/>
  <c r="H107"/>
  <c r="H36" i="5"/>
  <c r="H412" i="2"/>
  <c r="H79"/>
  <c r="E12" i="14"/>
  <c r="D12" s="1"/>
  <c r="H485" i="2"/>
  <c r="D14" i="14"/>
  <c r="H350" i="2"/>
  <c r="G26" i="4"/>
  <c r="H346" i="2"/>
  <c r="E17" i="7"/>
  <c r="H266" i="2" s="1"/>
  <c r="G31" i="5"/>
  <c r="G17" i="7"/>
  <c r="H310" i="2" s="1"/>
  <c r="I31" i="7"/>
  <c r="H354" i="2"/>
  <c r="C31" i="7"/>
  <c r="J34"/>
  <c r="H393" i="2" s="1"/>
  <c r="H390"/>
  <c r="L18" i="7"/>
  <c r="H421" i="2" s="1"/>
  <c r="F17" i="7"/>
  <c r="M34"/>
  <c r="H459" i="2" s="1"/>
  <c r="H377"/>
  <c r="C56" i="4" l="1"/>
  <c r="H41" i="2" s="1"/>
  <c r="D33" i="5"/>
  <c r="D36"/>
  <c r="H244" i="2"/>
  <c r="D31" i="7"/>
  <c r="L17"/>
  <c r="H420" i="2" s="1"/>
  <c r="H212"/>
  <c r="D13" i="12"/>
  <c r="H124" i="2"/>
  <c r="D11" i="12"/>
  <c r="D12"/>
  <c r="C36" i="5"/>
  <c r="H147" i="2" s="1"/>
  <c r="G33" i="5"/>
  <c r="H171" i="2" s="1"/>
  <c r="D37" i="5"/>
  <c r="D42"/>
  <c r="D45" s="1"/>
  <c r="D10" i="12"/>
  <c r="H71" i="2"/>
  <c r="E31" i="7"/>
  <c r="E10" i="14"/>
  <c r="D10" s="1"/>
  <c r="H214" i="2"/>
  <c r="H37" i="5"/>
  <c r="H42" s="1"/>
  <c r="G36"/>
  <c r="C33"/>
  <c r="H144" i="2" s="1"/>
  <c r="H170"/>
  <c r="G37" i="4"/>
  <c r="H86" i="2"/>
  <c r="G31" i="7"/>
  <c r="H324" i="2" s="1"/>
  <c r="I34" i="7"/>
  <c r="H371" i="2" s="1"/>
  <c r="H368"/>
  <c r="H288"/>
  <c r="F31" i="7"/>
  <c r="C34"/>
  <c r="H236" i="2"/>
  <c r="G34" i="7" l="1"/>
  <c r="H327" i="2" s="1"/>
  <c r="C95" i="4"/>
  <c r="C6" i="14" s="1"/>
  <c r="D34" i="7"/>
  <c r="H261" i="2" s="1"/>
  <c r="H258"/>
  <c r="G37" i="5"/>
  <c r="G42" s="1"/>
  <c r="H45"/>
  <c r="D44"/>
  <c r="C7" i="14"/>
  <c r="D7" s="1"/>
  <c r="C11"/>
  <c r="D4" i="12"/>
  <c r="D19" s="1"/>
  <c r="H94" i="2"/>
  <c r="G95" i="4"/>
  <c r="D18" i="12"/>
  <c r="C37" i="5"/>
  <c r="C42"/>
  <c r="D8" i="12"/>
  <c r="H174" i="2"/>
  <c r="H280"/>
  <c r="E34" i="7"/>
  <c r="H283" i="2" s="1"/>
  <c r="H44" i="5"/>
  <c r="H302" i="2"/>
  <c r="F34" i="7"/>
  <c r="H305" i="2" s="1"/>
  <c r="H239"/>
  <c r="L31" i="7"/>
  <c r="H434" i="2" s="1"/>
  <c r="D6" i="12" l="1"/>
  <c r="D20" s="1"/>
  <c r="D16"/>
  <c r="H72" i="2"/>
  <c r="H175"/>
  <c r="H125"/>
  <c r="E6" i="14"/>
  <c r="D6" s="1"/>
  <c r="H176" i="2"/>
  <c r="G45" i="5"/>
  <c r="H179" i="2" s="1"/>
  <c r="C44" i="5"/>
  <c r="H148" i="2"/>
  <c r="D21" i="12"/>
  <c r="G44" i="5"/>
  <c r="H178" i="2" s="1"/>
  <c r="H153"/>
  <c r="C45" i="5"/>
  <c r="H156" i="2" s="1"/>
  <c r="L34" i="7"/>
  <c r="H155" i="2" l="1"/>
  <c r="E8" i="14"/>
  <c r="D8" s="1"/>
  <c r="D24" i="12"/>
  <c r="D22"/>
  <c r="D23"/>
  <c r="E11" i="14"/>
  <c r="D11" s="1"/>
  <c r="H437" i="2"/>
</calcChain>
</file>

<file path=xl/sharedStrings.xml><?xml version="1.0" encoding="utf-8"?>
<sst xmlns="http://schemas.openxmlformats.org/spreadsheetml/2006/main" count="1998" uniqueCount="697">
  <si>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</si>
  <si>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</si>
  <si>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</si>
  <si>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</si>
  <si>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</si>
  <si>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</si>
  <si>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</si>
  <si>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</si>
  <si>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</si>
  <si>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</si>
  <si>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</si>
  <si>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</si>
  <si>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</si>
  <si>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</si>
  <si>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</si>
  <si>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</si>
  <si>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</si>
  <si>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</si>
  <si>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</si>
  <si>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</si>
  <si>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</si>
  <si>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</si>
  <si>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</si>
  <si>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</si>
  <si>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</si>
  <si>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</si>
  <si>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</si>
  <si>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</si>
  <si>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</si>
  <si>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</si>
  <si>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</si>
  <si>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</si>
  <si>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</si>
  <si>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</si>
  <si>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</si>
  <si>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</si>
  <si>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</si>
  <si>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</si>
  <si>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</si>
  <si>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</si>
  <si>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</si>
  <si>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</si>
  <si>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</si>
  <si>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</si>
  <si>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</si>
  <si>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</si>
  <si>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</si>
  <si>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</si>
  <si>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</si>
  <si>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</si>
  <si>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</si>
  <si>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</si>
  <si>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</si>
  <si>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</si>
  <si>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</si>
  <si>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</si>
  <si>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</si>
  <si>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</si>
  <si>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</si>
  <si>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</si>
  <si>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</si>
  <si>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</si>
  <si>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</si>
  <si>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</si>
  <si>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</si>
  <si>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</si>
  <si>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</si>
  <si>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</si>
  <si>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</si>
  <si>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</si>
  <si>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</si>
  <si>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</si>
  <si>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</si>
  <si>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</si>
  <si>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</si>
  <si>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</si>
  <si>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</si>
  <si>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</si>
  <si>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</si>
  <si>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</si>
  <si>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</si>
  <si>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</si>
  <si>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</si>
  <si>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</si>
  <si>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</si>
  <si>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</si>
  <si>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</si>
  <si>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</si>
  <si>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</si>
  <si>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</si>
  <si>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</si>
  <si>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</si>
  <si>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</si>
  <si>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</si>
  <si>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</si>
  <si>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</si>
  <si>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</si>
  <si>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</si>
  <si>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</si>
  <si>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</si>
  <si>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</si>
  <si>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</si>
  <si>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</si>
  <si>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</si>
  <si>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</si>
  <si>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</si>
  <si>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</si>
  <si>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</si>
  <si>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</si>
  <si>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</si>
  <si>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</si>
  <si>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</si>
  <si>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</si>
  <si>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</si>
  <si>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</si>
  <si>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</si>
  <si>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</si>
  <si>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</si>
  <si>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</si>
  <si>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</si>
  <si>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</si>
  <si>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</si>
  <si>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</si>
  <si>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</si>
  <si>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</si>
  <si>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</si>
  <si>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</si>
  <si>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</si>
  <si>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</si>
  <si>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</si>
  <si>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</si>
  <si>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</si>
  <si>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</si>
  <si>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</si>
  <si>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</si>
  <si>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</si>
  <si>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</si>
  <si>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</si>
  <si>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</si>
  <si>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</si>
  <si>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</si>
  <si>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</si>
  <si>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</si>
  <si>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</si>
  <si>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</si>
  <si>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</si>
  <si>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</si>
  <si>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</si>
  <si>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</si>
  <si>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</si>
  <si>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</si>
  <si>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</si>
  <si>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</si>
  <si>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</si>
  <si>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</si>
  <si>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</si>
  <si>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</si>
  <si>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</si>
  <si>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</si>
  <si>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</si>
  <si>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</si>
  <si>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</si>
  <si>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</si>
  <si>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</si>
  <si>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</si>
  <si>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</si>
  <si>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</si>
  <si>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</si>
  <si>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</si>
  <si>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</si>
  <si>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</si>
  <si>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</si>
  <si>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</si>
  <si>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</si>
  <si>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</si>
  <si>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</si>
  <si>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</si>
  <si>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</si>
  <si>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</si>
  <si>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</si>
  <si>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</si>
  <si>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</si>
  <si>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</si>
  <si>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</si>
  <si>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</si>
  <si>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</si>
  <si>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</si>
  <si>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</si>
  <si>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</si>
  <si>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</si>
  <si>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</si>
  <si>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</si>
  <si>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</si>
  <si>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</si>
  <si>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</si>
  <si>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</si>
  <si>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</si>
  <si>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</si>
  <si>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</si>
  <si>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</si>
  <si>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</si>
  <si>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</si>
  <si>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</si>
  <si>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</si>
  <si>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</si>
  <si>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</si>
  <si>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</si>
  <si>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</si>
  <si>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</si>
  <si>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</si>
  <si>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</si>
  <si>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</si>
  <si>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</si>
  <si>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</si>
  <si>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</si>
  <si>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</si>
  <si>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</si>
  <si>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</si>
  <si>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</si>
  <si>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</si>
  <si>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</si>
  <si>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</si>
  <si>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</si>
  <si>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</si>
  <si>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</si>
  <si>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</si>
  <si>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</si>
  <si>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</si>
  <si>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</si>
  <si>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</si>
  <si>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</si>
  <si>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</si>
  <si>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</si>
  <si>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</si>
  <si>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</si>
  <si>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</si>
  <si>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</si>
  <si>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</si>
  <si>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</si>
  <si>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</si>
  <si>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</si>
  <si>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</si>
  <si>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</si>
  <si>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</si>
  <si>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</si>
  <si>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</si>
  <si>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</si>
  <si>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</si>
  <si>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</si>
  <si>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</si>
  <si>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</si>
  <si>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</si>
  <si>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</si>
  <si>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</si>
  <si>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</si>
  <si>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</si>
  <si>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</si>
  <si>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</si>
  <si>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</si>
  <si>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</si>
  <si>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</si>
  <si>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</si>
  <si>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</si>
  <si>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</si>
  <si>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</si>
  <si>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</si>
  <si>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</si>
  <si>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</si>
  <si>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</si>
  <si>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</si>
  <si>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</si>
  <si>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</si>
  <si>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</si>
  <si>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</si>
  <si>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</si>
  <si>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</si>
  <si>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</si>
  <si>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</si>
  <si>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</si>
  <si>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</si>
  <si>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</si>
  <si>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</si>
  <si>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</si>
  <si>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</si>
  <si>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</si>
  <si>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</si>
  <si>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</si>
  <si>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</si>
  <si>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</si>
  <si>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</si>
  <si>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</si>
  <si>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</si>
  <si>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</si>
  <si>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</si>
  <si>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</si>
  <si>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</si>
  <si>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</si>
  <si>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</si>
  <si>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</si>
  <si>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</si>
  <si>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</si>
  <si>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</si>
  <si>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</si>
  <si>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</si>
  <si>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</si>
  <si>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</si>
  <si>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</si>
  <si>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</si>
  <si>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</si>
  <si>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</si>
  <si>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</si>
  <si>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</si>
  <si>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</si>
  <si>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</si>
  <si>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</si>
  <si>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</si>
  <si>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</si>
  <si>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</si>
  <si>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</si>
  <si>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</si>
  <si>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</si>
  <si>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</si>
  <si>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</si>
  <si>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</si>
  <si>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</si>
  <si>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</si>
  <si>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</si>
  <si>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</si>
  <si>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</si>
  <si>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</si>
  <si>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</si>
  <si>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</si>
  <si>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</si>
  <si>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</si>
  <si>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</si>
  <si>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</si>
  <si>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</si>
  <si>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</si>
  <si>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</si>
  <si>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</si>
  <si>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</si>
  <si>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</si>
  <si>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</si>
  <si>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</si>
  <si>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</si>
  <si>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</si>
  <si>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</si>
  <si>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</si>
  <si>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</si>
  <si>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</si>
  <si>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</si>
  <si>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</si>
  <si>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</si>
  <si>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</si>
  <si>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</si>
  <si>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</si>
  <si>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</si>
  <si>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</si>
  <si>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</si>
  <si>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</si>
  <si>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</si>
  <si>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</si>
  <si>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</si>
  <si>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</si>
  <si>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</si>
  <si>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</si>
  <si>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</si>
  <si>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</si>
  <si>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</si>
  <si>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</si>
  <si>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</si>
  <si>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</si>
  <si>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</si>
  <si>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</si>
  <si>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</si>
  <si>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</si>
  <si>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</si>
  <si>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</si>
  <si>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</si>
  <si>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</si>
  <si>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</si>
  <si>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</si>
  <si>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</si>
  <si>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</si>
  <si>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</si>
  <si>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</si>
  <si>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</si>
  <si>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</si>
  <si>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</si>
  <si>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</si>
  <si>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</si>
  <si>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</si>
  <si>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</si>
  <si>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</si>
  <si>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</si>
  <si>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</si>
  <si>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</si>
  <si>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</si>
  <si>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</si>
  <si>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</si>
  <si>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</si>
  <si>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</si>
  <si>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</si>
  <si>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</si>
  <si>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</si>
  <si>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</si>
  <si>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</si>
  <si>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</si>
  <si>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</si>
  <si>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</si>
  <si>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</si>
  <si>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</si>
  <si>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</si>
  <si>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</si>
  <si>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</si>
  <si>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</si>
  <si>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</si>
  <si>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</si>
  <si>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</si>
  <si>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</si>
  <si>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</si>
  <si>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</si>
  <si>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</si>
  <si>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</si>
  <si>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</si>
  <si>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</si>
  <si>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</si>
  <si>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</si>
  <si>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</si>
  <si>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</si>
  <si>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</si>
  <si>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</si>
  <si>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</si>
  <si>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</si>
  <si>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</si>
  <si>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</si>
  <si>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</si>
  <si>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</si>
  <si>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</si>
  <si>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</si>
  <si>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</si>
  <si>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</si>
  <si>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</si>
  <si>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</si>
  <si>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</si>
  <si>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</si>
  <si>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</si>
  <si>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</si>
  <si>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</si>
  <si>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</si>
  <si>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</si>
  <si>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</si>
  <si>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</si>
  <si>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</si>
  <si>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</si>
  <si>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</si>
  <si>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</si>
  <si>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</si>
  <si>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</si>
  <si>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</si>
  <si>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</si>
  <si>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</si>
  <si>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</si>
  <si>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</si>
  <si>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</si>
  <si>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</si>
  <si>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</si>
  <si>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</si>
  <si>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</si>
  <si>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</si>
  <si>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</si>
  <si>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</si>
  <si>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</si>
  <si>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</si>
  <si>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</si>
  <si>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</si>
  <si>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</si>
  <si>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</si>
  <si>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</si>
  <si>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</si>
  <si>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</si>
  <si>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</si>
  <si>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</si>
  <si>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</si>
  <si>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</si>
  <si>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</si>
  <si>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</si>
  <si>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</si>
  <si>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</si>
  <si>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</si>
  <si>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</si>
  <si>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</si>
  <si>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</si>
  <si>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</si>
  <si>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</si>
  <si>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</si>
  <si>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</si>
  <si>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</si>
  <si>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</si>
  <si>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</si>
  <si>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</si>
  <si>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</si>
  <si>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</si>
  <si>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</si>
  <si>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</si>
  <si>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</si>
  <si>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</si>
  <si>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</si>
  <si>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</si>
  <si>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</si>
  <si>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</si>
  <si>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</si>
  <si>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</si>
  <si>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</si>
  <si>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</si>
  <si>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</si>
  <si>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</si>
  <si>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</si>
  <si>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</si>
  <si>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</si>
  <si>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</si>
  <si>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</si>
  <si>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</si>
  <si>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</si>
  <si>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</si>
  <si>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</si>
  <si>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</si>
  <si>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</si>
  <si>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</si>
  <si>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</si>
  <si>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</si>
  <si>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</si>
  <si>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</si>
  <si>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</si>
  <si>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</si>
  <si>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</si>
  <si>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</si>
  <si>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</si>
  <si>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</si>
  <si>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</si>
  <si>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</si>
  <si>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</si>
  <si>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</si>
  <si>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</si>
  <si>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</si>
  <si>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</si>
  <si>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</si>
  <si>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</si>
  <si>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</si>
  <si>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</si>
  <si>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</si>
  <si>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</si>
  <si>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</si>
  <si>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</si>
  <si>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</si>
  <si>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</si>
  <si>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</si>
  <si>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</si>
  <si>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</si>
  <si>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</si>
  <si>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</si>
  <si>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</si>
  <si>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</si>
  <si>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</si>
  <si>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</si>
  <si>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</si>
  <si>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</si>
  <si>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</si>
  <si>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</si>
  <si>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</si>
  <si>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</si>
  <si>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</si>
  <si>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</si>
  <si>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</si>
  <si>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</si>
  <si>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</si>
  <si>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</si>
  <si>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</si>
  <si>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</si>
  <si>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</si>
  <si>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</si>
  <si>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</si>
  <si>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</si>
  <si>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</si>
  <si>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</si>
  <si>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</si>
  <si>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</si>
  <si>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</si>
  <si>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</si>
  <si>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</si>
  <si>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</si>
  <si>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</si>
  <si>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</si>
  <si>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</si>
  <si>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</si>
  <si>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</si>
  <si>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</si>
  <si>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</si>
  <si>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</si>
  <si>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</si>
  <si>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</si>
  <si>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</si>
  <si>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</si>
  <si>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</si>
  <si>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</si>
  <si>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</si>
  <si>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</si>
  <si>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</si>
  <si>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</si>
  <si>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</si>
  <si>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</si>
  <si>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</si>
  <si>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</si>
  <si>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</si>
  <si>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</si>
  <si>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</si>
  <si>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</si>
  <si>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</si>
  <si>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</si>
  <si>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</si>
  <si>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</si>
  <si>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</si>
  <si>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</si>
  <si>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</si>
  <si>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</si>
  <si>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</si>
  <si>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</si>
  <si>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</si>
  <si>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</si>
  <si>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</si>
  <si>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</si>
  <si>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</si>
  <si>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</si>
  <si>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</si>
  <si>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</si>
  <si>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</si>
  <si>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</si>
  <si>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</si>
  <si>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</si>
  <si>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</si>
  <si>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</si>
  <si>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</si>
  <si>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</si>
  <si>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</si>
  <si>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</si>
  <si>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</si>
  <si>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</si>
  <si>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</si>
  <si>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</si>
  <si>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</si>
  <si>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</si>
  <si>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</si>
  <si>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</si>
  <si>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</si>
  <si>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</si>
  <si>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</si>
  <si>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</si>
  <si>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</si>
  <si>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</si>
  <si>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</si>
  <si>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</si>
  <si>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</si>
  <si>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</si>
  <si>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</si>
  <si>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</si>
  <si>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</si>
  <si>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</si>
  <si>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</si>
  <si>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</si>
  <si>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</si>
  <si>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</si>
  <si>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</si>
  <si>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</si>
  <si>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</si>
  <si>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</si>
  <si>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</si>
  <si>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</si>
  <si>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</si>
  <si>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</si>
  <si>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</si>
  <si>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</si>
  <si>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</si>
  <si>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</si>
  <si>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</si>
  <si>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</si>
  <si>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</si>
  <si>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</si>
  <si>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</si>
  <si>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</si>
  <si>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</si>
  <si>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</si>
  <si>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</si>
  <si>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Марин Стоев</t>
  </si>
  <si>
    <t>Здравко Стоев</t>
  </si>
  <si>
    <t>3. УЕБКАФЕ ЕАД</t>
  </si>
  <si>
    <t>4. СИРИС ЕООД</t>
  </si>
  <si>
    <t>5. Х КЛУБ ЕООД</t>
  </si>
</sst>
</file>

<file path=xl/styles.xml><?xml version="1.0" encoding="utf-8"?>
<styleSheet xmlns="http://schemas.openxmlformats.org/spreadsheetml/2006/main">
  <numFmts count="2">
    <numFmt numFmtId="164" formatCode="dd/m/yyyy\ &quot;г.&quot;;@"/>
    <numFmt numFmtId="165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498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3" fontId="3" fillId="3" borderId="19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3" fontId="3" fillId="3" borderId="22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6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8" fillId="7" borderId="34" xfId="0" applyFont="1" applyFill="1" applyBorder="1" applyAlignment="1">
      <alignment horizontal="left" vertical="center"/>
    </xf>
    <xf numFmtId="0" fontId="28" fillId="7" borderId="35" xfId="0" applyFont="1" applyFill="1" applyBorder="1" applyAlignment="1">
      <alignment horizontal="left" vertical="center"/>
    </xf>
    <xf numFmtId="0" fontId="29" fillId="7" borderId="36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7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2" fillId="8" borderId="37" xfId="0" applyFont="1" applyFill="1" applyBorder="1" applyAlignment="1" applyProtection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11" borderId="37" xfId="0" applyFont="1" applyFill="1" applyBorder="1" applyAlignment="1">
      <alignment horizontal="center" vertical="center"/>
    </xf>
    <xf numFmtId="3" fontId="33" fillId="0" borderId="37" xfId="0" applyNumberFormat="1" applyFont="1" applyBorder="1" applyAlignment="1">
      <alignment horizontal="right" vertical="center" indent="1"/>
    </xf>
    <xf numFmtId="4" fontId="33" fillId="0" borderId="37" xfId="0" applyNumberFormat="1" applyFont="1" applyBorder="1" applyAlignment="1">
      <alignment horizontal="right" vertical="center" indent="1"/>
    </xf>
    <xf numFmtId="0" fontId="34" fillId="0" borderId="37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5" fillId="0" borderId="28" xfId="12" applyNumberFormat="1" applyFont="1" applyFill="1" applyBorder="1" applyAlignment="1" applyProtection="1">
      <alignment horizontal="centerContinuous"/>
    </xf>
    <xf numFmtId="0" fontId="36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5" fillId="0" borderId="28" xfId="12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23" fillId="3" borderId="30" xfId="3" applyNumberFormat="1" applyFont="1" applyFill="1" applyBorder="1" applyAlignment="1" applyProtection="1">
      <protection locked="0"/>
    </xf>
    <xf numFmtId="49" fontId="23" fillId="3" borderId="2" xfId="3" applyNumberFormat="1" applyFont="1" applyFill="1" applyBorder="1" applyAlignment="1" applyProtection="1">
      <protection locked="0"/>
    </xf>
    <xf numFmtId="49" fontId="23" fillId="3" borderId="5" xfId="3" applyNumberFormat="1" applyFont="1" applyFill="1" applyBorder="1" applyAlignment="1" applyProtection="1">
      <protection locked="0"/>
    </xf>
    <xf numFmtId="1" fontId="24" fillId="3" borderId="11" xfId="8" applyNumberFormat="1" applyFont="1" applyFill="1" applyBorder="1" applyAlignment="1" applyProtection="1">
      <alignment vertical="top" wrapText="1"/>
      <protection locked="0"/>
    </xf>
    <xf numFmtId="3" fontId="36" fillId="3" borderId="5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Percent" xfId="13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Normal="100" zoomScaleSheetLayoutView="100" workbookViewId="0">
      <selection activeCell="A14" sqref="A14"/>
    </sheetView>
  </sheetViews>
  <sheetFormatPr defaultRowHeight="15.75"/>
  <cols>
    <col min="1" max="1" width="30.7109375" style="466" customWidth="1"/>
    <col min="2" max="2" width="65.7109375" style="466" customWidth="1"/>
    <col min="3" max="26" width="9.140625" style="466"/>
    <col min="27" max="27" width="9.85546875" style="466" bestFit="1" customWidth="1"/>
    <col min="28" max="16384" width="9.140625" style="466"/>
  </cols>
  <sheetData>
    <row r="1" spans="1:27">
      <c r="A1" s="1" t="s">
        <v>654</v>
      </c>
      <c r="B1" s="2"/>
      <c r="Z1" s="474">
        <v>1</v>
      </c>
      <c r="AA1" s="475">
        <f>IF(ISBLANK(_endDate),"",_endDate)</f>
        <v>45291</v>
      </c>
    </row>
    <row r="2" spans="1:27">
      <c r="A2" s="465" t="s">
        <v>678</v>
      </c>
      <c r="B2" s="460"/>
      <c r="Z2" s="474">
        <v>2</v>
      </c>
      <c r="AA2" s="475">
        <f>IF(ISBLANK(_pdeReportingDate),"",_pdeReportingDate)</f>
        <v>45320</v>
      </c>
    </row>
    <row r="3" spans="1:27">
      <c r="A3" s="461" t="s">
        <v>653</v>
      </c>
      <c r="B3" s="462"/>
      <c r="Z3" s="474">
        <v>3</v>
      </c>
      <c r="AA3" s="475" t="str">
        <f>IF(ISBLANK(_authorName),"",_authorName)</f>
        <v>Мария Николова</v>
      </c>
    </row>
    <row r="4" spans="1:27">
      <c r="A4" s="459" t="s">
        <v>679</v>
      </c>
      <c r="B4" s="460"/>
    </row>
    <row r="5" spans="1:27" ht="31.5">
      <c r="A5" s="463" t="s">
        <v>680</v>
      </c>
      <c r="B5" s="46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7">
        <v>44927</v>
      </c>
    </row>
    <row r="10" spans="1:27">
      <c r="A10" s="7" t="s">
        <v>2</v>
      </c>
      <c r="B10" s="357">
        <v>45291</v>
      </c>
    </row>
    <row r="11" spans="1:27">
      <c r="A11" s="7" t="s">
        <v>666</v>
      </c>
      <c r="B11" s="357">
        <v>45320</v>
      </c>
    </row>
    <row r="12" spans="1:27">
      <c r="A12" s="8"/>
      <c r="B12" s="9"/>
    </row>
    <row r="13" spans="1:27">
      <c r="A13" s="3" t="s">
        <v>662</v>
      </c>
      <c r="B13" s="4"/>
    </row>
    <row r="14" spans="1:27">
      <c r="A14" s="7" t="s">
        <v>661</v>
      </c>
      <c r="B14" s="356" t="s">
        <v>682</v>
      </c>
    </row>
    <row r="15" spans="1:27">
      <c r="A15" s="10" t="s">
        <v>658</v>
      </c>
      <c r="B15" s="358" t="s">
        <v>616</v>
      </c>
    </row>
    <row r="16" spans="1:27">
      <c r="A16" s="7" t="s">
        <v>3</v>
      </c>
      <c r="B16" s="356" t="s">
        <v>683</v>
      </c>
    </row>
    <row r="17" spans="1:2">
      <c r="A17" s="7" t="s">
        <v>614</v>
      </c>
      <c r="B17" s="356" t="s">
        <v>684</v>
      </c>
    </row>
    <row r="18" spans="1:2">
      <c r="A18" s="7" t="s">
        <v>613</v>
      </c>
      <c r="B18" s="356" t="s">
        <v>685</v>
      </c>
    </row>
    <row r="19" spans="1:2">
      <c r="A19" s="7" t="s">
        <v>4</v>
      </c>
      <c r="B19" s="356" t="s">
        <v>686</v>
      </c>
    </row>
    <row r="20" spans="1:2">
      <c r="A20" s="7" t="s">
        <v>5</v>
      </c>
      <c r="B20" s="356" t="s">
        <v>686</v>
      </c>
    </row>
    <row r="21" spans="1:2">
      <c r="A21" s="10" t="s">
        <v>6</v>
      </c>
      <c r="B21" s="358"/>
    </row>
    <row r="22" spans="1:2">
      <c r="A22" s="10" t="s">
        <v>611</v>
      </c>
      <c r="B22" s="358"/>
    </row>
    <row r="23" spans="1:2">
      <c r="A23" s="10" t="s">
        <v>7</v>
      </c>
      <c r="B23" s="476"/>
    </row>
    <row r="24" spans="1:2">
      <c r="A24" s="10" t="s">
        <v>612</v>
      </c>
      <c r="B24" s="477" t="s">
        <v>687</v>
      </c>
    </row>
    <row r="25" spans="1:2">
      <c r="A25" s="7" t="s">
        <v>615</v>
      </c>
      <c r="B25" s="478"/>
    </row>
    <row r="26" spans="1:2">
      <c r="A26" s="10" t="s">
        <v>659</v>
      </c>
      <c r="B26" s="358" t="s">
        <v>688</v>
      </c>
    </row>
    <row r="27" spans="1:2">
      <c r="A27" s="10" t="s">
        <v>660</v>
      </c>
      <c r="B27" s="358" t="s">
        <v>689</v>
      </c>
    </row>
    <row r="28" spans="1:2">
      <c r="A28" s="11"/>
      <c r="B28" s="11"/>
    </row>
    <row r="29" spans="1:2">
      <c r="A29" s="12" t="s">
        <v>681</v>
      </c>
      <c r="B29" s="13"/>
    </row>
  </sheetData>
  <sheetProtection password="E11D" sheet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652</v>
      </c>
    </row>
    <row r="2" spans="1:1">
      <c r="A2" t="s">
        <v>653</v>
      </c>
    </row>
    <row r="5" spans="1:1">
      <c r="A5" t="s">
        <v>616</v>
      </c>
    </row>
    <row r="6" spans="1:1">
      <c r="A6" t="s">
        <v>664</v>
      </c>
    </row>
    <row r="7" spans="1:1">
      <c r="A7" t="s">
        <v>665</v>
      </c>
    </row>
    <row r="8" spans="1:1">
      <c r="A8" t="s">
        <v>621</v>
      </c>
    </row>
    <row r="9" spans="1:1">
      <c r="A9" t="s">
        <v>617</v>
      </c>
    </row>
    <row r="11" spans="1:1">
      <c r="A11" t="s">
        <v>618</v>
      </c>
    </row>
    <row r="12" spans="1:1">
      <c r="A12" t="s">
        <v>619</v>
      </c>
    </row>
    <row r="13" spans="1:1">
      <c r="A13" t="s">
        <v>620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66" zoomScaleNormal="85" zoomScaleSheetLayoutView="100" workbookViewId="0">
      <selection activeCell="C71" sqref="C71"/>
    </sheetView>
  </sheetViews>
  <sheetFormatPr defaultColWidth="9.28515625" defaultRowHeight="15.7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578125" style="39" customWidth="1"/>
    <col min="10" max="16384" width="9.285156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131387286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7840</v>
      </c>
      <c r="H12" s="479">
        <v>7840</v>
      </c>
    </row>
    <row r="13" spans="1:8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7840</v>
      </c>
      <c r="H13" s="137">
        <v>7840</v>
      </c>
    </row>
    <row r="14" spans="1:8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>
        <v>4</v>
      </c>
      <c r="D17" s="138">
        <v>4</v>
      </c>
      <c r="E17" s="141" t="s">
        <v>44</v>
      </c>
      <c r="F17" s="80" t="s">
        <v>45</v>
      </c>
      <c r="G17" s="138"/>
      <c r="H17" s="137"/>
    </row>
    <row r="18" spans="1:13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7840</v>
      </c>
      <c r="H18" s="389">
        <f>H12+H15+H16+H17</f>
        <v>7840</v>
      </c>
    </row>
    <row r="19" spans="1:13">
      <c r="A19" s="76" t="s">
        <v>49</v>
      </c>
      <c r="B19" s="78" t="s">
        <v>50</v>
      </c>
      <c r="C19" s="138">
        <v>9</v>
      </c>
      <c r="D19" s="138">
        <v>11</v>
      </c>
      <c r="E19" s="87" t="s">
        <v>51</v>
      </c>
      <c r="F19" s="82"/>
      <c r="G19" s="390"/>
      <c r="H19" s="391"/>
    </row>
    <row r="20" spans="1:13">
      <c r="A20" s="273" t="s">
        <v>52</v>
      </c>
      <c r="B20" s="83" t="s">
        <v>53</v>
      </c>
      <c r="C20" s="376">
        <f>SUM(C12:C19)</f>
        <v>13</v>
      </c>
      <c r="D20" s="377">
        <f>SUM(D12:D19)</f>
        <v>15</v>
      </c>
      <c r="E20" s="76" t="s">
        <v>54</v>
      </c>
      <c r="F20" s="80" t="s">
        <v>55</v>
      </c>
      <c r="G20" s="138">
        <v>4053</v>
      </c>
      <c r="H20" s="138">
        <v>4053</v>
      </c>
    </row>
    <row r="21" spans="1:13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8"/>
    </row>
    <row r="22" spans="1:13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</v>
      </c>
      <c r="H22" s="393">
        <f>SUM(H23:H25)</f>
        <v>18</v>
      </c>
      <c r="M22" s="85"/>
    </row>
    <row r="23" spans="1:13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79">
        <v>18</v>
      </c>
    </row>
    <row r="24" spans="1:13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/>
      <c r="D25" s="138">
        <v>1</v>
      </c>
      <c r="E25" s="76" t="s">
        <v>73</v>
      </c>
      <c r="F25" s="80" t="s">
        <v>74</v>
      </c>
      <c r="G25" s="138"/>
      <c r="H25" s="137"/>
    </row>
    <row r="26" spans="1:13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4071</v>
      </c>
      <c r="H26" s="377">
        <f>H20+H21+H22</f>
        <v>4071</v>
      </c>
      <c r="M26" s="85"/>
    </row>
    <row r="27" spans="1:13">
      <c r="A27" s="76" t="s">
        <v>79</v>
      </c>
      <c r="B27" s="78" t="s">
        <v>80</v>
      </c>
      <c r="C27" s="138">
        <v>1485</v>
      </c>
      <c r="D27" s="138">
        <v>1745</v>
      </c>
      <c r="E27" s="87" t="s">
        <v>81</v>
      </c>
      <c r="F27" s="82"/>
      <c r="G27" s="390"/>
      <c r="H27" s="391"/>
    </row>
    <row r="28" spans="1:13">
      <c r="A28" s="273" t="s">
        <v>82</v>
      </c>
      <c r="B28" s="84" t="s">
        <v>83</v>
      </c>
      <c r="C28" s="376">
        <f>SUM(C24:C27)</f>
        <v>1485</v>
      </c>
      <c r="D28" s="377">
        <f>SUM(D24:D27)</f>
        <v>1746</v>
      </c>
      <c r="E28" s="143" t="s">
        <v>84</v>
      </c>
      <c r="F28" s="80" t="s">
        <v>85</v>
      </c>
      <c r="G28" s="374">
        <f>SUM(G29:G31)</f>
        <v>-7226</v>
      </c>
      <c r="H28" s="375">
        <f>SUM(H29:H31)</f>
        <v>-6125</v>
      </c>
      <c r="M28" s="85"/>
    </row>
    <row r="29" spans="1:13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-7226</v>
      </c>
      <c r="H30" s="138">
        <v>-6125</v>
      </c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13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-656</v>
      </c>
      <c r="H33" s="138">
        <v>-1101</v>
      </c>
    </row>
    <row r="34" spans="1:13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-7882</v>
      </c>
      <c r="H34" s="377">
        <f>H28+H32+H33</f>
        <v>-7226</v>
      </c>
    </row>
    <row r="35" spans="1:13">
      <c r="A35" s="76" t="s">
        <v>106</v>
      </c>
      <c r="B35" s="81" t="s">
        <v>107</v>
      </c>
      <c r="C35" s="374">
        <f>SUM(C36:C39)</f>
        <v>3660</v>
      </c>
      <c r="D35" s="375">
        <f>SUM(D36:D39)</f>
        <v>3677</v>
      </c>
      <c r="E35" s="76"/>
      <c r="F35" s="86"/>
      <c r="G35" s="394"/>
      <c r="H35" s="395"/>
    </row>
    <row r="36" spans="1:13">
      <c r="A36" s="76" t="s">
        <v>108</v>
      </c>
      <c r="B36" s="78" t="s">
        <v>109</v>
      </c>
      <c r="C36" s="138">
        <v>3657</v>
      </c>
      <c r="D36" s="138">
        <v>3677</v>
      </c>
      <c r="E36" s="144"/>
      <c r="F36" s="88"/>
      <c r="G36" s="394"/>
      <c r="H36" s="395"/>
    </row>
    <row r="37" spans="1:13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4029</v>
      </c>
      <c r="H37" s="379">
        <f>H26+H18+H34</f>
        <v>4685</v>
      </c>
    </row>
    <row r="38" spans="1:13">
      <c r="A38" s="76" t="s">
        <v>113</v>
      </c>
      <c r="B38" s="78" t="s">
        <v>114</v>
      </c>
      <c r="C38" s="138">
        <v>3</v>
      </c>
      <c r="D38" s="138"/>
      <c r="E38" s="76"/>
      <c r="F38" s="86"/>
      <c r="G38" s="394"/>
      <c r="H38" s="395"/>
      <c r="M38" s="85"/>
    </row>
    <row r="39" spans="1:13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13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>
      <c r="A46" s="264" t="s">
        <v>137</v>
      </c>
      <c r="B46" s="83" t="s">
        <v>138</v>
      </c>
      <c r="C46" s="376">
        <f>C35+C40+C45</f>
        <v>3660</v>
      </c>
      <c r="D46" s="377">
        <f>D35+D40+D45</f>
        <v>3677</v>
      </c>
      <c r="E46" s="142" t="s">
        <v>139</v>
      </c>
      <c r="F46" s="80" t="s">
        <v>140</v>
      </c>
      <c r="G46" s="138"/>
      <c r="H46" s="138"/>
      <c r="M46" s="85"/>
    </row>
    <row r="47" spans="1:13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209</v>
      </c>
      <c r="H47" s="138"/>
    </row>
    <row r="48" spans="1:13">
      <c r="A48" s="76" t="s">
        <v>144</v>
      </c>
      <c r="B48" s="78" t="s">
        <v>145</v>
      </c>
      <c r="C48" s="138">
        <v>241</v>
      </c>
      <c r="D48" s="137"/>
      <c r="E48" s="142" t="s">
        <v>146</v>
      </c>
      <c r="F48" s="80" t="s">
        <v>147</v>
      </c>
      <c r="G48" s="138">
        <v>6000</v>
      </c>
      <c r="H48" s="138">
        <v>8000</v>
      </c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8</v>
      </c>
      <c r="H49" s="138">
        <v>5</v>
      </c>
    </row>
    <row r="50" spans="1:13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6217</v>
      </c>
      <c r="H50" s="375">
        <f>SUM(H44:H49)</f>
        <v>8005</v>
      </c>
    </row>
    <row r="51" spans="1:13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13">
      <c r="A52" s="273" t="s">
        <v>156</v>
      </c>
      <c r="B52" s="83" t="s">
        <v>157</v>
      </c>
      <c r="C52" s="376">
        <f>SUM(C48:C51)</f>
        <v>241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13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13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13">
      <c r="A55" s="87" t="s">
        <v>166</v>
      </c>
      <c r="B55" s="83" t="s">
        <v>167</v>
      </c>
      <c r="C55" s="269">
        <v>208</v>
      </c>
      <c r="D55" s="269">
        <v>190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5607</v>
      </c>
      <c r="D56" s="381">
        <f>D20+D21+D22+D28+D33+D46+D52+D54+D55</f>
        <v>5628</v>
      </c>
      <c r="E56" s="87" t="s">
        <v>557</v>
      </c>
      <c r="F56" s="86" t="s">
        <v>172</v>
      </c>
      <c r="G56" s="378">
        <f>G50+G52+G53+G54+G55</f>
        <v>6217</v>
      </c>
      <c r="H56" s="379">
        <f>H50+H52+H53+H54+H55</f>
        <v>8005</v>
      </c>
      <c r="M56" s="85"/>
    </row>
    <row r="57" spans="1:13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13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2131</v>
      </c>
      <c r="H60" s="137">
        <v>2148</v>
      </c>
      <c r="M60" s="85"/>
    </row>
    <row r="61" spans="1:13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283</v>
      </c>
      <c r="H61" s="375">
        <f>SUM(H62:H68)</f>
        <v>598</v>
      </c>
    </row>
    <row r="62" spans="1:13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87</v>
      </c>
      <c r="H62" s="138">
        <v>96</v>
      </c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>
        <v>346</v>
      </c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</v>
      </c>
      <c r="H64" s="138">
        <v>21</v>
      </c>
      <c r="M64" s="85"/>
    </row>
    <row r="65" spans="1:13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13">
      <c r="A66" s="76"/>
      <c r="B66" s="83"/>
      <c r="C66" s="374"/>
      <c r="D66" s="375"/>
      <c r="E66" s="76" t="s">
        <v>204</v>
      </c>
      <c r="F66" s="80" t="s">
        <v>205</v>
      </c>
      <c r="G66" s="138">
        <v>112</v>
      </c>
      <c r="H66" s="138">
        <v>97</v>
      </c>
    </row>
    <row r="67" spans="1:13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8">
        <v>20</v>
      </c>
    </row>
    <row r="68" spans="1:13">
      <c r="A68" s="76" t="s">
        <v>206</v>
      </c>
      <c r="B68" s="78" t="s">
        <v>207</v>
      </c>
      <c r="C68" s="138">
        <v>516</v>
      </c>
      <c r="D68" s="138">
        <v>627</v>
      </c>
      <c r="E68" s="76" t="s">
        <v>212</v>
      </c>
      <c r="F68" s="80" t="s">
        <v>213</v>
      </c>
      <c r="G68" s="138">
        <v>28</v>
      </c>
      <c r="H68" s="138">
        <v>18</v>
      </c>
    </row>
    <row r="69" spans="1:13">
      <c r="A69" s="76" t="s">
        <v>210</v>
      </c>
      <c r="B69" s="78" t="s">
        <v>211</v>
      </c>
      <c r="C69" s="138">
        <v>139</v>
      </c>
      <c r="D69" s="138">
        <v>154</v>
      </c>
      <c r="E69" s="142" t="s">
        <v>79</v>
      </c>
      <c r="F69" s="80" t="s">
        <v>216</v>
      </c>
      <c r="G69" s="138"/>
      <c r="H69" s="138"/>
    </row>
    <row r="70" spans="1:13">
      <c r="A70" s="76" t="s">
        <v>214</v>
      </c>
      <c r="B70" s="78" t="s">
        <v>215</v>
      </c>
      <c r="C70" s="480"/>
      <c r="D70" s="138"/>
      <c r="E70" s="76" t="s">
        <v>219</v>
      </c>
      <c r="F70" s="80" t="s">
        <v>220</v>
      </c>
      <c r="G70" s="138"/>
      <c r="H70" s="138"/>
    </row>
    <row r="71" spans="1:13">
      <c r="A71" s="76" t="s">
        <v>217</v>
      </c>
      <c r="B71" s="78" t="s">
        <v>218</v>
      </c>
      <c r="C71" s="138"/>
      <c r="D71" s="138">
        <f>271</f>
        <v>271</v>
      </c>
      <c r="E71" s="265" t="s">
        <v>47</v>
      </c>
      <c r="F71" s="82" t="s">
        <v>223</v>
      </c>
      <c r="G71" s="376">
        <f>G59+G60+G61+G69+G70</f>
        <v>2414</v>
      </c>
      <c r="H71" s="377">
        <f>H59+H60+H61+H69+H70</f>
        <v>2746</v>
      </c>
    </row>
    <row r="72" spans="1:13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13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13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13">
      <c r="A75" s="76" t="s">
        <v>228</v>
      </c>
      <c r="B75" s="78" t="s">
        <v>229</v>
      </c>
      <c r="C75" s="138">
        <v>6101</v>
      </c>
      <c r="D75" s="138">
        <f>4712+3798+16</f>
        <v>8526</v>
      </c>
      <c r="E75" s="276" t="s">
        <v>160</v>
      </c>
      <c r="F75" s="82" t="s">
        <v>233</v>
      </c>
      <c r="G75" s="269">
        <v>79</v>
      </c>
      <c r="H75" s="479">
        <v>125</v>
      </c>
    </row>
    <row r="76" spans="1:13">
      <c r="A76" s="273" t="s">
        <v>77</v>
      </c>
      <c r="B76" s="83" t="s">
        <v>232</v>
      </c>
      <c r="C76" s="376">
        <f>SUM(C68:C75)</f>
        <v>6756</v>
      </c>
      <c r="D76" s="377">
        <f>SUM(D68:D75)</f>
        <v>9578</v>
      </c>
      <c r="E76" s="349"/>
      <c r="F76" s="350"/>
      <c r="G76" s="374"/>
      <c r="H76" s="400"/>
    </row>
    <row r="77" spans="1:13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13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2493</v>
      </c>
      <c r="H79" s="379">
        <f>H71+H73+H75+H77</f>
        <v>2871</v>
      </c>
    </row>
    <row r="80" spans="1:13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13">
      <c r="A83" s="76" t="s">
        <v>246</v>
      </c>
      <c r="B83" s="78" t="s">
        <v>247</v>
      </c>
      <c r="C83" s="138">
        <v>52</v>
      </c>
      <c r="D83" s="137"/>
      <c r="E83" s="145"/>
      <c r="F83" s="90"/>
      <c r="G83" s="401"/>
      <c r="H83" s="402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13">
      <c r="A85" s="273" t="s">
        <v>249</v>
      </c>
      <c r="B85" s="83" t="s">
        <v>250</v>
      </c>
      <c r="C85" s="376">
        <f>C84+C83+C79</f>
        <v>52</v>
      </c>
      <c r="D85" s="377">
        <f>D84+D83+D79</f>
        <v>0</v>
      </c>
      <c r="E85" s="145"/>
      <c r="F85" s="90"/>
      <c r="G85" s="401"/>
      <c r="H85" s="402"/>
    </row>
    <row r="86" spans="1:13">
      <c r="A86" s="76"/>
      <c r="B86" s="83"/>
      <c r="C86" s="374"/>
      <c r="D86" s="375"/>
      <c r="E86" s="148"/>
      <c r="F86" s="90"/>
      <c r="G86" s="401"/>
      <c r="H86" s="402"/>
      <c r="M86" s="85"/>
    </row>
    <row r="87" spans="1:13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13">
      <c r="A89" s="76" t="s">
        <v>254</v>
      </c>
      <c r="B89" s="78" t="s">
        <v>255</v>
      </c>
      <c r="C89" s="138">
        <v>312</v>
      </c>
      <c r="D89" s="138">
        <v>334</v>
      </c>
      <c r="E89" s="145"/>
      <c r="F89" s="90"/>
      <c r="G89" s="401"/>
      <c r="H89" s="402"/>
    </row>
    <row r="90" spans="1:13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13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>
      <c r="A92" s="273" t="s">
        <v>555</v>
      </c>
      <c r="B92" s="83" t="s">
        <v>260</v>
      </c>
      <c r="C92" s="376">
        <f>SUM(C88:C91)</f>
        <v>312</v>
      </c>
      <c r="D92" s="377">
        <f>SUM(D88:D91)</f>
        <v>334</v>
      </c>
      <c r="E92" s="145"/>
      <c r="F92" s="90"/>
      <c r="G92" s="401"/>
      <c r="H92" s="402"/>
      <c r="M92" s="85"/>
    </row>
    <row r="93" spans="1:13">
      <c r="A93" s="264" t="s">
        <v>261</v>
      </c>
      <c r="B93" s="83" t="s">
        <v>262</v>
      </c>
      <c r="C93" s="269">
        <v>12</v>
      </c>
      <c r="D93" s="270">
        <v>21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7132</v>
      </c>
      <c r="D94" s="381">
        <f>D65+D76+D85+D92+D93</f>
        <v>9933</v>
      </c>
      <c r="E94" s="167"/>
      <c r="F94" s="168"/>
      <c r="G94" s="403"/>
      <c r="H94" s="404"/>
      <c r="M94" s="85"/>
    </row>
    <row r="95" spans="1:13" ht="32.25" thickBot="1">
      <c r="A95" s="278" t="s">
        <v>265</v>
      </c>
      <c r="B95" s="279" t="s">
        <v>266</v>
      </c>
      <c r="C95" s="382">
        <f>C94+C56</f>
        <v>12739</v>
      </c>
      <c r="D95" s="383">
        <f>D94+D56</f>
        <v>15561</v>
      </c>
      <c r="E95" s="169" t="s">
        <v>633</v>
      </c>
      <c r="F95" s="280" t="s">
        <v>268</v>
      </c>
      <c r="G95" s="382">
        <f>G37+G40+G56+G79</f>
        <v>12739</v>
      </c>
      <c r="H95" s="383">
        <f>H37+H40+H56+H79</f>
        <v>15561</v>
      </c>
    </row>
    <row r="96" spans="1:13">
      <c r="A96" s="115"/>
      <c r="B96" s="351"/>
      <c r="C96" s="115"/>
      <c r="D96" s="115"/>
      <c r="E96" s="352"/>
      <c r="M96" s="85"/>
    </row>
    <row r="97" spans="1:13">
      <c r="A97" s="354"/>
      <c r="B97" s="351"/>
      <c r="C97" s="115"/>
      <c r="D97" s="115"/>
      <c r="E97" s="352"/>
      <c r="M97" s="85"/>
    </row>
    <row r="98" spans="1:13">
      <c r="A98" s="469" t="s">
        <v>666</v>
      </c>
      <c r="B98" s="482">
        <f>pdeReportingDate</f>
        <v>45320</v>
      </c>
      <c r="C98" s="482"/>
      <c r="D98" s="482"/>
      <c r="E98" s="482"/>
      <c r="F98" s="482"/>
      <c r="G98" s="482"/>
      <c r="H98" s="482"/>
      <c r="M98" s="85"/>
    </row>
    <row r="99" spans="1:13">
      <c r="A99" s="469"/>
      <c r="B99" s="46"/>
      <c r="C99" s="46"/>
      <c r="D99" s="46"/>
      <c r="E99" s="46"/>
      <c r="F99" s="46"/>
      <c r="G99" s="46"/>
      <c r="H99" s="46"/>
      <c r="M99" s="85"/>
    </row>
    <row r="100" spans="1:13">
      <c r="A100" s="470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13">
      <c r="A101" s="470"/>
      <c r="B101" s="67"/>
      <c r="C101" s="67"/>
      <c r="D101" s="67"/>
      <c r="E101" s="67"/>
      <c r="F101" s="67"/>
      <c r="G101" s="67"/>
      <c r="H101" s="67"/>
    </row>
    <row r="102" spans="1:13">
      <c r="A102" s="470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1"/>
      <c r="B103" s="481" t="s">
        <v>692</v>
      </c>
      <c r="C103" s="481"/>
      <c r="D103" s="481"/>
      <c r="E103" s="481"/>
      <c r="M103" s="85"/>
    </row>
    <row r="104" spans="1:13" ht="21.75" customHeight="1">
      <c r="A104" s="471"/>
      <c r="B104" s="481" t="s">
        <v>668</v>
      </c>
      <c r="C104" s="481"/>
      <c r="D104" s="481"/>
      <c r="E104" s="481"/>
    </row>
    <row r="105" spans="1:13" ht="21.75" customHeight="1">
      <c r="A105" s="471"/>
      <c r="B105" s="481" t="s">
        <v>693</v>
      </c>
      <c r="C105" s="481"/>
      <c r="D105" s="481"/>
      <c r="E105" s="481"/>
      <c r="M105" s="85"/>
    </row>
    <row r="106" spans="1:13" ht="21.75" customHeight="1">
      <c r="A106" s="471"/>
      <c r="B106" s="481" t="s">
        <v>668</v>
      </c>
      <c r="C106" s="481"/>
      <c r="D106" s="481"/>
      <c r="E106" s="481"/>
    </row>
    <row r="107" spans="1:13" ht="21.75" customHeight="1">
      <c r="A107" s="471"/>
      <c r="B107" s="481"/>
      <c r="C107" s="481"/>
      <c r="D107" s="481"/>
      <c r="E107" s="481"/>
      <c r="M107" s="85"/>
    </row>
    <row r="108" spans="1:13" ht="21.75" customHeight="1">
      <c r="A108" s="471"/>
      <c r="B108" s="481"/>
      <c r="C108" s="481"/>
      <c r="D108" s="481"/>
      <c r="E108" s="481"/>
    </row>
    <row r="109" spans="1:13" ht="21.75" customHeight="1">
      <c r="A109" s="471"/>
      <c r="B109" s="481"/>
      <c r="C109" s="481"/>
      <c r="D109" s="481"/>
      <c r="E109" s="481"/>
      <c r="M109" s="85"/>
    </row>
    <row r="117" spans="5:13">
      <c r="E117" s="355"/>
    </row>
    <row r="119" spans="5:13">
      <c r="E119" s="355"/>
      <c r="M119" s="85"/>
    </row>
    <row r="121" spans="5:13">
      <c r="E121" s="355"/>
      <c r="M121" s="85"/>
    </row>
    <row r="123" spans="5:13">
      <c r="E123" s="355"/>
    </row>
    <row r="125" spans="5:13">
      <c r="E125" s="355"/>
      <c r="M125" s="85"/>
    </row>
    <row r="127" spans="5:13">
      <c r="E127" s="355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5"/>
      <c r="M135" s="85"/>
    </row>
    <row r="137" spans="5:13">
      <c r="E137" s="355"/>
      <c r="M137" s="85"/>
    </row>
    <row r="139" spans="5:13">
      <c r="E139" s="355"/>
      <c r="M139" s="85"/>
    </row>
    <row r="141" spans="5:13">
      <c r="E141" s="355"/>
      <c r="M141" s="85"/>
    </row>
    <row r="143" spans="5:13">
      <c r="E143" s="355"/>
    </row>
    <row r="145" spans="5:13">
      <c r="E145" s="355"/>
    </row>
    <row r="147" spans="5:13">
      <c r="E147" s="355"/>
    </row>
    <row r="149" spans="5:13">
      <c r="E149" s="355"/>
      <c r="M149" s="85"/>
    </row>
    <row r="151" spans="5:13">
      <c r="M151" s="85"/>
    </row>
    <row r="153" spans="5:13">
      <c r="M153" s="85"/>
    </row>
    <row r="159" spans="5:13">
      <c r="E159" s="355"/>
    </row>
    <row r="161" spans="1:18" s="353" customFormat="1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19" zoomScale="89" zoomScaleNormal="70" zoomScaleSheetLayoutView="89" workbookViewId="0">
      <selection activeCell="C14" sqref="C14"/>
    </sheetView>
  </sheetViews>
  <sheetFormatPr defaultColWidth="9.28515625" defaultRowHeight="15.7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5156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6">
        <v>10</v>
      </c>
      <c r="D12" s="256">
        <v>24</v>
      </c>
      <c r="E12" s="135" t="s">
        <v>277</v>
      </c>
      <c r="F12" s="180" t="s">
        <v>278</v>
      </c>
      <c r="G12" s="256"/>
      <c r="H12" s="256"/>
    </row>
    <row r="13" spans="1:8">
      <c r="A13" s="135" t="s">
        <v>279</v>
      </c>
      <c r="B13" s="131" t="s">
        <v>280</v>
      </c>
      <c r="C13" s="256">
        <v>429</v>
      </c>
      <c r="D13" s="256">
        <v>430</v>
      </c>
      <c r="E13" s="135" t="s">
        <v>281</v>
      </c>
      <c r="F13" s="180" t="s">
        <v>282</v>
      </c>
      <c r="G13" s="256"/>
      <c r="H13" s="256"/>
    </row>
    <row r="14" spans="1:8">
      <c r="A14" s="135" t="s">
        <v>283</v>
      </c>
      <c r="B14" s="131" t="s">
        <v>284</v>
      </c>
      <c r="C14" s="256">
        <v>715</v>
      </c>
      <c r="D14" s="256">
        <v>733</v>
      </c>
      <c r="E14" s="185" t="s">
        <v>285</v>
      </c>
      <c r="F14" s="180" t="s">
        <v>286</v>
      </c>
      <c r="G14" s="256">
        <v>1762</v>
      </c>
      <c r="H14" s="256">
        <v>1523</v>
      </c>
    </row>
    <row r="15" spans="1:8">
      <c r="A15" s="135" t="s">
        <v>287</v>
      </c>
      <c r="B15" s="131" t="s">
        <v>288</v>
      </c>
      <c r="C15" s="256">
        <v>689</v>
      </c>
      <c r="D15" s="256">
        <f>609+5</f>
        <v>614</v>
      </c>
      <c r="E15" s="185" t="s">
        <v>79</v>
      </c>
      <c r="F15" s="180" t="s">
        <v>289</v>
      </c>
      <c r="G15" s="256">
        <v>22</v>
      </c>
      <c r="H15" s="256">
        <v>24</v>
      </c>
    </row>
    <row r="16" spans="1:8">
      <c r="A16" s="135" t="s">
        <v>290</v>
      </c>
      <c r="B16" s="131" t="s">
        <v>291</v>
      </c>
      <c r="C16" s="256">
        <v>118</v>
      </c>
      <c r="D16" s="256">
        <v>106</v>
      </c>
      <c r="E16" s="176" t="s">
        <v>52</v>
      </c>
      <c r="F16" s="204" t="s">
        <v>292</v>
      </c>
      <c r="G16" s="407">
        <f>SUM(G12:G15)</f>
        <v>1784</v>
      </c>
      <c r="H16" s="408">
        <f>SUM(H12:H15)</f>
        <v>1547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>
      <c r="A19" s="135" t="s">
        <v>299</v>
      </c>
      <c r="B19" s="131" t="s">
        <v>300</v>
      </c>
      <c r="C19" s="256">
        <v>242</v>
      </c>
      <c r="D19" s="256">
        <v>410</v>
      </c>
      <c r="E19" s="135" t="s">
        <v>301</v>
      </c>
      <c r="F19" s="177" t="s">
        <v>302</v>
      </c>
      <c r="G19" s="256"/>
      <c r="H19" s="257"/>
    </row>
    <row r="20" spans="1:8">
      <c r="A20" s="175" t="s">
        <v>303</v>
      </c>
      <c r="B20" s="131" t="s">
        <v>304</v>
      </c>
      <c r="C20" s="256">
        <v>175</v>
      </c>
      <c r="D20" s="256">
        <v>11</v>
      </c>
      <c r="E20" s="174"/>
      <c r="F20" s="130"/>
      <c r="G20" s="134"/>
      <c r="H20" s="183"/>
    </row>
    <row r="21" spans="1:8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>
      <c r="A22" s="176" t="s">
        <v>52</v>
      </c>
      <c r="B22" s="133" t="s">
        <v>308</v>
      </c>
      <c r="C22" s="407">
        <f>SUM(C12:C18)+C19</f>
        <v>2203</v>
      </c>
      <c r="D22" s="408">
        <f>SUM(D12:D18)+D19</f>
        <v>2317</v>
      </c>
      <c r="E22" s="135" t="s">
        <v>309</v>
      </c>
      <c r="F22" s="177" t="s">
        <v>310</v>
      </c>
      <c r="G22" s="256">
        <v>318</v>
      </c>
      <c r="H22" s="256">
        <v>306</v>
      </c>
    </row>
    <row r="23" spans="1:8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</v>
      </c>
      <c r="H24" s="256"/>
    </row>
    <row r="25" spans="1:8" ht="31.5">
      <c r="A25" s="135" t="s">
        <v>316</v>
      </c>
      <c r="B25" s="177" t="s">
        <v>317</v>
      </c>
      <c r="C25" s="256">
        <v>568</v>
      </c>
      <c r="D25" s="256">
        <v>723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2</v>
      </c>
      <c r="D27" s="256">
        <v>1</v>
      </c>
      <c r="E27" s="176" t="s">
        <v>104</v>
      </c>
      <c r="F27" s="178" t="s">
        <v>326</v>
      </c>
      <c r="G27" s="407">
        <f>SUM(G22:G26)</f>
        <v>319</v>
      </c>
      <c r="H27" s="408">
        <f>SUM(H22:H26)</f>
        <v>306</v>
      </c>
    </row>
    <row r="28" spans="1:8">
      <c r="A28" s="135" t="s">
        <v>79</v>
      </c>
      <c r="B28" s="177" t="s">
        <v>327</v>
      </c>
      <c r="C28" s="256">
        <v>4</v>
      </c>
      <c r="D28" s="256">
        <v>4</v>
      </c>
      <c r="E28" s="175"/>
      <c r="F28" s="130"/>
      <c r="G28" s="134"/>
      <c r="H28" s="183"/>
    </row>
    <row r="29" spans="1:8">
      <c r="A29" s="176" t="s">
        <v>77</v>
      </c>
      <c r="B29" s="178" t="s">
        <v>328</v>
      </c>
      <c r="C29" s="407">
        <f>SUM(C25:C28)</f>
        <v>574</v>
      </c>
      <c r="D29" s="408">
        <f>SUM(D25:D28)</f>
        <v>728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2777</v>
      </c>
      <c r="D31" s="414">
        <f>D29+D22</f>
        <v>3045</v>
      </c>
      <c r="E31" s="191" t="s">
        <v>548</v>
      </c>
      <c r="F31" s="206" t="s">
        <v>331</v>
      </c>
      <c r="G31" s="193">
        <f>G16+G18+G27</f>
        <v>2103</v>
      </c>
      <c r="H31" s="194">
        <f>H16+H18+H27</f>
        <v>1853</v>
      </c>
    </row>
    <row r="32" spans="1:8">
      <c r="A32" s="173"/>
      <c r="B32" s="127"/>
      <c r="C32" s="405"/>
      <c r="D32" s="406"/>
      <c r="E32" s="173"/>
      <c r="F32" s="177"/>
      <c r="G32" s="134"/>
      <c r="H32" s="183"/>
    </row>
    <row r="33" spans="1:8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674</v>
      </c>
      <c r="H33" s="408">
        <f>IF((D31-H31)&gt;0,D31-H31,0)</f>
        <v>1192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2777</v>
      </c>
      <c r="D36" s="416">
        <f>D31-D34+D35</f>
        <v>3045</v>
      </c>
      <c r="E36" s="202" t="s">
        <v>346</v>
      </c>
      <c r="F36" s="196" t="s">
        <v>347</v>
      </c>
      <c r="G36" s="207">
        <f>G35-G34+G31</f>
        <v>2103</v>
      </c>
      <c r="H36" s="208">
        <f>H35-H34+H31</f>
        <v>1853</v>
      </c>
    </row>
    <row r="37" spans="1:8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674</v>
      </c>
      <c r="H37" s="194">
        <f>IF((D36-H36)&gt;0,D36-H36,0)</f>
        <v>1192</v>
      </c>
    </row>
    <row r="38" spans="1:8">
      <c r="A38" s="174" t="s">
        <v>352</v>
      </c>
      <c r="B38" s="178" t="s">
        <v>353</v>
      </c>
      <c r="C38" s="407">
        <f>C39+C40+C41</f>
        <v>-18</v>
      </c>
      <c r="D38" s="408">
        <f>D39+D40+D41</f>
        <v>-91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-18</v>
      </c>
      <c r="D40" s="257">
        <v>-91</v>
      </c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656</v>
      </c>
      <c r="H42" s="184">
        <f>IF(H37&gt;0,IF(D38+H37&lt;0,0,D38+H37),IF(D37-D38&lt;0,D38-D37,0))</f>
        <v>1101</v>
      </c>
    </row>
    <row r="43" spans="1:8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656</v>
      </c>
      <c r="H44" s="208">
        <f>IF(D42=0,IF(H42-H43&gt;0,H42-H43+D43,0),IF(D42-D43&lt;0,D43-D42+H43,0))</f>
        <v>1101</v>
      </c>
    </row>
    <row r="45" spans="1:8" ht="16.5" thickBot="1">
      <c r="A45" s="210" t="s">
        <v>371</v>
      </c>
      <c r="B45" s="211" t="s">
        <v>372</v>
      </c>
      <c r="C45" s="409">
        <f>C36+C38+C42</f>
        <v>2759</v>
      </c>
      <c r="D45" s="410">
        <f>D36+D38+D42</f>
        <v>2954</v>
      </c>
      <c r="E45" s="210" t="s">
        <v>373</v>
      </c>
      <c r="F45" s="212" t="s">
        <v>374</v>
      </c>
      <c r="G45" s="409">
        <f>G42+G36</f>
        <v>2759</v>
      </c>
      <c r="H45" s="410">
        <f>H42+H36</f>
        <v>2954</v>
      </c>
    </row>
    <row r="46" spans="1:8">
      <c r="A46" s="32"/>
      <c r="B46" s="344"/>
      <c r="C46" s="345"/>
      <c r="D46" s="345"/>
      <c r="E46" s="346"/>
      <c r="F46" s="32"/>
      <c r="G46" s="345"/>
      <c r="H46" s="345"/>
    </row>
    <row r="47" spans="1:8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>
      <c r="A48" s="32"/>
      <c r="B48" s="344"/>
      <c r="C48" s="345"/>
      <c r="D48" s="345"/>
      <c r="E48" s="346"/>
      <c r="F48" s="32"/>
      <c r="G48" s="345"/>
      <c r="H48" s="345"/>
    </row>
    <row r="49" spans="1:13">
      <c r="A49" s="32"/>
      <c r="B49" s="32"/>
      <c r="C49" s="345"/>
      <c r="D49" s="345"/>
      <c r="E49" s="32"/>
      <c r="F49" s="32"/>
      <c r="G49" s="347"/>
      <c r="H49" s="347"/>
    </row>
    <row r="50" spans="1:13" s="39" customFormat="1">
      <c r="A50" s="469" t="s">
        <v>666</v>
      </c>
      <c r="B50" s="482">
        <f>pdeReportingDate</f>
        <v>45320</v>
      </c>
      <c r="C50" s="482"/>
      <c r="D50" s="482"/>
      <c r="E50" s="482"/>
      <c r="F50" s="482"/>
      <c r="G50" s="482"/>
      <c r="H50" s="482"/>
      <c r="M50" s="85"/>
    </row>
    <row r="51" spans="1:13" s="39" customFormat="1">
      <c r="A51" s="469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0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13" s="39" customFormat="1">
      <c r="A53" s="470"/>
      <c r="B53" s="67"/>
      <c r="C53" s="67"/>
      <c r="D53" s="67"/>
      <c r="E53" s="67"/>
      <c r="F53" s="67"/>
      <c r="G53" s="67"/>
      <c r="H53" s="67"/>
    </row>
    <row r="54" spans="1:13" s="39" customFormat="1">
      <c r="A54" s="470" t="s">
        <v>614</v>
      </c>
      <c r="B54" s="484"/>
      <c r="C54" s="484"/>
      <c r="D54" s="484"/>
      <c r="E54" s="484"/>
      <c r="F54" s="484"/>
      <c r="G54" s="484"/>
      <c r="H54" s="484"/>
    </row>
    <row r="55" spans="1:13" ht="15.75" customHeight="1">
      <c r="A55" s="471"/>
      <c r="B55" s="481" t="s">
        <v>692</v>
      </c>
      <c r="C55" s="481"/>
      <c r="D55" s="481"/>
      <c r="E55" s="481"/>
      <c r="F55" s="353"/>
      <c r="G55" s="41"/>
      <c r="H55" s="39"/>
    </row>
    <row r="56" spans="1:13" ht="15.75" customHeight="1">
      <c r="A56" s="471"/>
      <c r="B56" s="481" t="s">
        <v>668</v>
      </c>
      <c r="C56" s="481"/>
      <c r="D56" s="481"/>
      <c r="E56" s="481"/>
      <c r="F56" s="353"/>
      <c r="G56" s="41"/>
      <c r="H56" s="39"/>
    </row>
    <row r="57" spans="1:13" ht="15.75" customHeight="1">
      <c r="A57" s="471"/>
      <c r="B57" s="481" t="s">
        <v>693</v>
      </c>
      <c r="C57" s="481"/>
      <c r="D57" s="481"/>
      <c r="E57" s="481"/>
      <c r="F57" s="353"/>
      <c r="G57" s="41"/>
      <c r="H57" s="39"/>
    </row>
    <row r="58" spans="1:13" ht="15.75" customHeight="1">
      <c r="A58" s="471"/>
      <c r="B58" s="481" t="s">
        <v>668</v>
      </c>
      <c r="C58" s="481"/>
      <c r="D58" s="481"/>
      <c r="E58" s="481"/>
      <c r="F58" s="353"/>
      <c r="G58" s="41"/>
      <c r="H58" s="39"/>
    </row>
    <row r="59" spans="1:13">
      <c r="A59" s="471"/>
      <c r="B59" s="481"/>
      <c r="C59" s="481"/>
      <c r="D59" s="481"/>
      <c r="E59" s="481"/>
      <c r="F59" s="353"/>
      <c r="G59" s="41"/>
      <c r="H59" s="39"/>
    </row>
    <row r="60" spans="1:13">
      <c r="A60" s="471"/>
      <c r="B60" s="481"/>
      <c r="C60" s="481"/>
      <c r="D60" s="481"/>
      <c r="E60" s="481"/>
      <c r="F60" s="353"/>
      <c r="G60" s="41"/>
      <c r="H60" s="39"/>
    </row>
    <row r="61" spans="1:13">
      <c r="A61" s="471"/>
      <c r="B61" s="481"/>
      <c r="C61" s="481"/>
      <c r="D61" s="481"/>
      <c r="E61" s="481"/>
      <c r="F61" s="353"/>
      <c r="G61" s="41"/>
      <c r="H61" s="39"/>
    </row>
    <row r="62" spans="1:13">
      <c r="A62" s="32"/>
      <c r="B62" s="32"/>
      <c r="C62" s="345"/>
      <c r="D62" s="345"/>
      <c r="E62" s="32"/>
      <c r="F62" s="32"/>
      <c r="G62" s="347"/>
      <c r="H62" s="347"/>
    </row>
    <row r="63" spans="1:13">
      <c r="A63" s="32"/>
      <c r="B63" s="32"/>
      <c r="C63" s="345"/>
      <c r="D63" s="345"/>
      <c r="E63" s="32"/>
      <c r="F63" s="32"/>
      <c r="G63" s="347"/>
      <c r="H63" s="347"/>
    </row>
    <row r="64" spans="1:13">
      <c r="A64" s="32"/>
      <c r="B64" s="32"/>
      <c r="C64" s="345"/>
      <c r="D64" s="345"/>
      <c r="E64" s="32"/>
      <c r="F64" s="32"/>
      <c r="G64" s="347"/>
      <c r="H64" s="347"/>
    </row>
    <row r="65" spans="1:8">
      <c r="A65" s="32"/>
      <c r="B65" s="32"/>
      <c r="C65" s="345"/>
      <c r="D65" s="345"/>
      <c r="E65" s="32"/>
      <c r="F65" s="32"/>
      <c r="G65" s="347"/>
      <c r="H65" s="347"/>
    </row>
    <row r="66" spans="1:8">
      <c r="A66" s="32"/>
      <c r="B66" s="32"/>
      <c r="C66" s="345"/>
      <c r="D66" s="345"/>
      <c r="E66" s="32"/>
      <c r="F66" s="32"/>
      <c r="G66" s="347"/>
      <c r="H66" s="347"/>
    </row>
    <row r="67" spans="1:8">
      <c r="A67" s="32"/>
      <c r="B67" s="32"/>
      <c r="C67" s="345"/>
      <c r="D67" s="345"/>
      <c r="E67" s="32"/>
      <c r="F67" s="32"/>
      <c r="G67" s="347"/>
      <c r="H67" s="347"/>
    </row>
    <row r="68" spans="1:8">
      <c r="A68" s="32"/>
      <c r="B68" s="32"/>
      <c r="C68" s="345"/>
      <c r="D68" s="345"/>
      <c r="E68" s="32"/>
      <c r="F68" s="32"/>
      <c r="G68" s="347"/>
      <c r="H68" s="347"/>
    </row>
    <row r="69" spans="1:8">
      <c r="A69" s="32"/>
      <c r="B69" s="32"/>
      <c r="C69" s="345"/>
      <c r="D69" s="345"/>
      <c r="E69" s="32"/>
      <c r="F69" s="32"/>
      <c r="G69" s="347"/>
      <c r="H69" s="347"/>
    </row>
    <row r="70" spans="1:8">
      <c r="A70" s="32"/>
      <c r="B70" s="32"/>
      <c r="C70" s="345"/>
      <c r="D70" s="345"/>
      <c r="E70" s="32"/>
      <c r="F70" s="32"/>
      <c r="G70" s="347"/>
      <c r="H70" s="347"/>
    </row>
    <row r="71" spans="1:8">
      <c r="A71" s="32"/>
      <c r="B71" s="32"/>
      <c r="C71" s="345"/>
      <c r="D71" s="345"/>
      <c r="E71" s="32"/>
      <c r="F71" s="32"/>
      <c r="G71" s="347"/>
      <c r="H71" s="347"/>
    </row>
    <row r="72" spans="1:8">
      <c r="A72" s="32"/>
      <c r="B72" s="32"/>
      <c r="C72" s="345"/>
      <c r="D72" s="345"/>
      <c r="E72" s="32"/>
      <c r="F72" s="32"/>
      <c r="G72" s="347"/>
      <c r="H72" s="347"/>
    </row>
    <row r="73" spans="1:8">
      <c r="A73" s="32"/>
      <c r="B73" s="32"/>
      <c r="C73" s="345"/>
      <c r="D73" s="345"/>
      <c r="E73" s="32"/>
      <c r="F73" s="32"/>
      <c r="G73" s="347"/>
      <c r="H73" s="347"/>
    </row>
    <row r="74" spans="1:8">
      <c r="A74" s="32"/>
      <c r="B74" s="32"/>
      <c r="C74" s="345"/>
      <c r="D74" s="345"/>
      <c r="E74" s="32"/>
      <c r="F74" s="32"/>
      <c r="G74" s="347"/>
      <c r="H74" s="347"/>
    </row>
    <row r="75" spans="1:8">
      <c r="A75" s="32"/>
      <c r="B75" s="32"/>
      <c r="C75" s="345"/>
      <c r="D75" s="345"/>
      <c r="E75" s="32"/>
      <c r="F75" s="32"/>
      <c r="G75" s="347"/>
      <c r="H75" s="347"/>
    </row>
    <row r="76" spans="1:8">
      <c r="A76" s="32"/>
      <c r="B76" s="32"/>
      <c r="C76" s="345"/>
      <c r="D76" s="345"/>
      <c r="E76" s="32"/>
      <c r="F76" s="32"/>
      <c r="G76" s="347"/>
      <c r="H76" s="347"/>
    </row>
    <row r="77" spans="1:8">
      <c r="A77" s="32"/>
      <c r="B77" s="32"/>
      <c r="C77" s="345"/>
      <c r="D77" s="345"/>
      <c r="E77" s="32"/>
      <c r="F77" s="32"/>
      <c r="G77" s="347"/>
      <c r="H77" s="347"/>
    </row>
    <row r="78" spans="1:8">
      <c r="A78" s="32"/>
      <c r="B78" s="32"/>
      <c r="C78" s="345"/>
      <c r="D78" s="345"/>
      <c r="E78" s="32"/>
      <c r="F78" s="32"/>
      <c r="G78" s="347"/>
      <c r="H78" s="347"/>
    </row>
    <row r="79" spans="1:8">
      <c r="A79" s="32"/>
      <c r="B79" s="32"/>
      <c r="C79" s="345"/>
      <c r="D79" s="345"/>
      <c r="E79" s="32"/>
      <c r="F79" s="32"/>
      <c r="G79" s="347"/>
      <c r="H79" s="347"/>
    </row>
    <row r="80" spans="1:8">
      <c r="A80" s="32"/>
      <c r="B80" s="32"/>
      <c r="C80" s="345"/>
      <c r="D80" s="345"/>
      <c r="E80" s="32"/>
      <c r="F80" s="32"/>
      <c r="G80" s="347"/>
      <c r="H80" s="347"/>
    </row>
    <row r="81" spans="1:8">
      <c r="A81" s="32"/>
      <c r="B81" s="32"/>
      <c r="C81" s="345"/>
      <c r="D81" s="345"/>
      <c r="E81" s="32"/>
      <c r="F81" s="32"/>
      <c r="G81" s="347"/>
      <c r="H81" s="347"/>
    </row>
    <row r="82" spans="1:8">
      <c r="A82" s="32"/>
      <c r="B82" s="32"/>
      <c r="C82" s="345"/>
      <c r="D82" s="345"/>
      <c r="E82" s="32"/>
      <c r="F82" s="32"/>
      <c r="G82" s="347"/>
      <c r="H82" s="347"/>
    </row>
    <row r="83" spans="1:8">
      <c r="A83" s="32"/>
      <c r="B83" s="32"/>
      <c r="C83" s="345"/>
      <c r="D83" s="345"/>
      <c r="E83" s="32"/>
      <c r="F83" s="32"/>
      <c r="G83" s="347"/>
      <c r="H83" s="347"/>
    </row>
    <row r="84" spans="1:8">
      <c r="A84" s="32"/>
      <c r="B84" s="32"/>
      <c r="C84" s="345"/>
      <c r="D84" s="345"/>
      <c r="E84" s="32"/>
      <c r="F84" s="32"/>
      <c r="G84" s="347"/>
      <c r="H84" s="347"/>
    </row>
    <row r="85" spans="1:8">
      <c r="A85" s="32"/>
      <c r="B85" s="32"/>
      <c r="C85" s="345"/>
      <c r="D85" s="345"/>
      <c r="E85" s="32"/>
      <c r="F85" s="32"/>
      <c r="G85" s="347"/>
      <c r="H85" s="347"/>
    </row>
    <row r="86" spans="1:8">
      <c r="A86" s="32"/>
      <c r="B86" s="32"/>
      <c r="C86" s="345"/>
      <c r="D86" s="345"/>
      <c r="E86" s="32"/>
      <c r="F86" s="32"/>
      <c r="G86" s="347"/>
      <c r="H86" s="347"/>
    </row>
    <row r="87" spans="1:8">
      <c r="A87" s="32"/>
      <c r="B87" s="32"/>
      <c r="C87" s="345"/>
      <c r="D87" s="345"/>
      <c r="E87" s="32"/>
      <c r="F87" s="32"/>
      <c r="G87" s="347"/>
      <c r="H87" s="347"/>
    </row>
    <row r="88" spans="1:8">
      <c r="A88" s="32"/>
      <c r="B88" s="32"/>
      <c r="C88" s="345"/>
      <c r="D88" s="345"/>
      <c r="E88" s="32"/>
      <c r="F88" s="32"/>
      <c r="G88" s="347"/>
      <c r="H88" s="347"/>
    </row>
    <row r="89" spans="1:8">
      <c r="A89" s="32"/>
      <c r="B89" s="32"/>
      <c r="C89" s="345"/>
      <c r="D89" s="345"/>
      <c r="E89" s="32"/>
      <c r="F89" s="32"/>
      <c r="G89" s="347"/>
      <c r="H89" s="347"/>
    </row>
    <row r="90" spans="1:8">
      <c r="A90" s="32"/>
      <c r="B90" s="32"/>
      <c r="C90" s="345"/>
      <c r="D90" s="345"/>
      <c r="E90" s="32"/>
      <c r="F90" s="32"/>
      <c r="G90" s="347"/>
      <c r="H90" s="347"/>
    </row>
    <row r="91" spans="1:8">
      <c r="A91" s="32"/>
      <c r="B91" s="32"/>
      <c r="C91" s="345"/>
      <c r="D91" s="345"/>
      <c r="E91" s="32"/>
      <c r="F91" s="32"/>
      <c r="G91" s="347"/>
      <c r="H91" s="347"/>
    </row>
    <row r="92" spans="1:8">
      <c r="A92" s="32"/>
      <c r="B92" s="32"/>
      <c r="C92" s="345"/>
      <c r="D92" s="345"/>
      <c r="E92" s="32"/>
      <c r="F92" s="32"/>
      <c r="G92" s="347"/>
      <c r="H92" s="347"/>
    </row>
    <row r="93" spans="1:8">
      <c r="A93" s="32"/>
      <c r="B93" s="32"/>
      <c r="C93" s="345"/>
      <c r="D93" s="345"/>
      <c r="E93" s="32"/>
      <c r="F93" s="32"/>
      <c r="G93" s="347"/>
      <c r="H93" s="347"/>
    </row>
    <row r="94" spans="1:8">
      <c r="A94" s="32"/>
      <c r="B94" s="32"/>
      <c r="C94" s="345"/>
      <c r="D94" s="345"/>
      <c r="E94" s="32"/>
      <c r="F94" s="32"/>
      <c r="G94" s="347"/>
      <c r="H94" s="347"/>
    </row>
    <row r="95" spans="1:8">
      <c r="A95" s="32"/>
      <c r="B95" s="32"/>
      <c r="C95" s="345"/>
      <c r="D95" s="345"/>
      <c r="E95" s="32"/>
      <c r="F95" s="32"/>
      <c r="G95" s="347"/>
      <c r="H95" s="347"/>
    </row>
    <row r="96" spans="1:8">
      <c r="A96" s="32"/>
      <c r="B96" s="32"/>
      <c r="C96" s="345"/>
      <c r="D96" s="345"/>
      <c r="E96" s="32"/>
      <c r="F96" s="32"/>
      <c r="G96" s="347"/>
      <c r="H96" s="347"/>
    </row>
    <row r="97" spans="1:8">
      <c r="A97" s="32"/>
      <c r="B97" s="32"/>
      <c r="C97" s="345"/>
      <c r="D97" s="345"/>
      <c r="E97" s="32"/>
      <c r="F97" s="32"/>
      <c r="G97" s="347"/>
      <c r="H97" s="347"/>
    </row>
    <row r="98" spans="1:8">
      <c r="A98" s="32"/>
      <c r="B98" s="32"/>
      <c r="C98" s="345"/>
      <c r="D98" s="345"/>
      <c r="E98" s="32"/>
      <c r="F98" s="32"/>
      <c r="G98" s="347"/>
      <c r="H98" s="347"/>
    </row>
    <row r="99" spans="1:8">
      <c r="A99" s="32"/>
      <c r="B99" s="32"/>
      <c r="C99" s="345"/>
      <c r="D99" s="345"/>
      <c r="E99" s="32"/>
      <c r="F99" s="32"/>
      <c r="G99" s="347"/>
      <c r="H99" s="347"/>
    </row>
    <row r="100" spans="1:8">
      <c r="A100" s="32"/>
      <c r="B100" s="32"/>
      <c r="C100" s="345"/>
      <c r="D100" s="345"/>
      <c r="E100" s="32"/>
      <c r="F100" s="32"/>
      <c r="G100" s="347"/>
      <c r="H100" s="347"/>
    </row>
    <row r="101" spans="1:8">
      <c r="A101" s="32"/>
      <c r="B101" s="32"/>
      <c r="C101" s="345"/>
      <c r="D101" s="345"/>
      <c r="E101" s="32"/>
      <c r="F101" s="32"/>
      <c r="G101" s="347"/>
      <c r="H101" s="347"/>
    </row>
    <row r="102" spans="1:8">
      <c r="A102" s="32"/>
      <c r="B102" s="32"/>
      <c r="C102" s="345"/>
      <c r="D102" s="345"/>
      <c r="E102" s="32"/>
      <c r="F102" s="32"/>
      <c r="G102" s="347"/>
      <c r="H102" s="347"/>
    </row>
    <row r="103" spans="1:8">
      <c r="A103" s="32"/>
      <c r="B103" s="32"/>
      <c r="C103" s="345"/>
      <c r="D103" s="345"/>
      <c r="E103" s="32"/>
      <c r="F103" s="32"/>
      <c r="G103" s="347"/>
      <c r="H103" s="34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abSelected="1" topLeftCell="A22" zoomScaleNormal="100" zoomScaleSheetLayoutView="80" workbookViewId="0">
      <selection activeCell="C12" sqref="C12"/>
    </sheetView>
  </sheetViews>
  <sheetFormatPr defaultColWidth="9.28515625" defaultRowHeight="15.75"/>
  <cols>
    <col min="1" max="1" width="69.85546875" style="112" customWidth="1"/>
    <col min="2" max="2" width="11.85546875" style="112" bestFit="1" customWidth="1"/>
    <col min="3" max="4" width="22.7109375" style="125" customWidth="1"/>
    <col min="5" max="5" width="10.140625" style="112" customWidth="1"/>
    <col min="6" max="6" width="12" style="112" customWidth="1"/>
    <col min="7" max="7" width="12.140625" style="112" bestFit="1" customWidth="1"/>
    <col min="8" max="16384" width="9.285156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13">
      <c r="A5" s="63" t="str">
        <f>CONCATENATE("ЕИК по БУЛСТАТ: ", pdeBulstat)</f>
        <v>ЕИК по БУЛСТАТ: 131387286</v>
      </c>
      <c r="B5" s="284"/>
      <c r="C5" s="66"/>
      <c r="D5" s="67"/>
      <c r="E5" s="111"/>
    </row>
    <row r="6" spans="1:13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13" ht="16.5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13">
      <c r="A10" s="228" t="s">
        <v>377</v>
      </c>
      <c r="B10" s="229"/>
      <c r="C10" s="230"/>
      <c r="D10" s="231"/>
      <c r="E10" s="118"/>
      <c r="F10" s="118"/>
    </row>
    <row r="11" spans="1:13">
      <c r="A11" s="217" t="s">
        <v>378</v>
      </c>
      <c r="B11" s="119" t="s">
        <v>379</v>
      </c>
      <c r="C11" s="138">
        <v>2102</v>
      </c>
      <c r="D11" s="138">
        <v>2058</v>
      </c>
      <c r="E11" s="118"/>
      <c r="F11" s="118"/>
    </row>
    <row r="12" spans="1:13">
      <c r="A12" s="217" t="s">
        <v>380</v>
      </c>
      <c r="B12" s="119" t="s">
        <v>381</v>
      </c>
      <c r="C12" s="138">
        <v>-701</v>
      </c>
      <c r="D12" s="138">
        <v>-1029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-807</v>
      </c>
      <c r="D14" s="138">
        <v>-644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</v>
      </c>
      <c r="D15" s="138">
        <v>-112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-70</v>
      </c>
      <c r="D20" s="138">
        <v>-157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479</v>
      </c>
      <c r="D21" s="437">
        <f>SUM(D11:D20)</f>
        <v>116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>
        <v>-453</v>
      </c>
      <c r="D23" s="138">
        <v>-369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>
        <v>-244</v>
      </c>
      <c r="D25" s="138">
        <v>-911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2606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>
        <v>350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8">
        <v>-3810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>
        <v>21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>
        <v>-54</v>
      </c>
      <c r="D32" s="138">
        <v>2736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2226</v>
      </c>
      <c r="D33" s="437">
        <f>SUM(D23:D32)</f>
        <v>-2354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>
      <c r="A34" s="226" t="s">
        <v>422</v>
      </c>
      <c r="B34" s="227"/>
      <c r="C34" s="434"/>
      <c r="D34" s="435"/>
      <c r="E34" s="118"/>
      <c r="F34" s="118"/>
    </row>
    <row r="35" spans="1:13">
      <c r="A35" s="217" t="s">
        <v>423</v>
      </c>
      <c r="B35" s="119" t="s">
        <v>424</v>
      </c>
      <c r="C35" s="138"/>
      <c r="D35" s="138">
        <v>9000</v>
      </c>
      <c r="E35" s="118"/>
      <c r="F35" s="118"/>
    </row>
    <row r="36" spans="1:13">
      <c r="A36" s="218" t="s">
        <v>425</v>
      </c>
      <c r="B36" s="119" t="s">
        <v>426</v>
      </c>
      <c r="C36" s="138"/>
      <c r="D36" s="138"/>
      <c r="E36" s="118"/>
      <c r="F36" s="118"/>
    </row>
    <row r="37" spans="1:13">
      <c r="A37" s="217" t="s">
        <v>427</v>
      </c>
      <c r="B37" s="119" t="s">
        <v>428</v>
      </c>
      <c r="C37" s="138"/>
      <c r="D37" s="138">
        <v>338</v>
      </c>
      <c r="E37" s="118"/>
      <c r="F37" s="118"/>
    </row>
    <row r="38" spans="1:13">
      <c r="A38" s="217" t="s">
        <v>429</v>
      </c>
      <c r="B38" s="119" t="s">
        <v>430</v>
      </c>
      <c r="C38" s="138">
        <v>-2130</v>
      </c>
      <c r="D38" s="138">
        <v>-6000</v>
      </c>
      <c r="E38" s="118"/>
      <c r="F38" s="118"/>
    </row>
    <row r="39" spans="1:13">
      <c r="A39" s="217" t="s">
        <v>431</v>
      </c>
      <c r="B39" s="119" t="s">
        <v>432</v>
      </c>
      <c r="C39" s="138"/>
      <c r="D39" s="138"/>
      <c r="E39" s="118"/>
      <c r="F39" s="118"/>
    </row>
    <row r="40" spans="1:13" ht="31.5">
      <c r="A40" s="217" t="s">
        <v>433</v>
      </c>
      <c r="B40" s="119" t="s">
        <v>434</v>
      </c>
      <c r="C40" s="138">
        <v>-597</v>
      </c>
      <c r="D40" s="138">
        <v>-885</v>
      </c>
      <c r="E40" s="118"/>
      <c r="F40" s="118"/>
    </row>
    <row r="41" spans="1:13">
      <c r="A41" s="217" t="s">
        <v>435</v>
      </c>
      <c r="B41" s="119" t="s">
        <v>436</v>
      </c>
      <c r="C41" s="138"/>
      <c r="D41" s="138"/>
      <c r="E41" s="118"/>
      <c r="F41" s="118"/>
    </row>
    <row r="42" spans="1:13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13" ht="16.5" thickBot="1">
      <c r="A43" s="235" t="s">
        <v>439</v>
      </c>
      <c r="B43" s="236" t="s">
        <v>440</v>
      </c>
      <c r="C43" s="438">
        <f>SUM(C35:C42)</f>
        <v>-2727</v>
      </c>
      <c r="D43" s="439">
        <f>SUM(D35:D42)</f>
        <v>2453</v>
      </c>
      <c r="E43" s="118"/>
      <c r="F43" s="118"/>
      <c r="G43" s="121"/>
      <c r="H43" s="121"/>
    </row>
    <row r="44" spans="1:13" ht="16.5" thickBot="1">
      <c r="A44" s="239" t="s">
        <v>441</v>
      </c>
      <c r="B44" s="240" t="s">
        <v>442</v>
      </c>
      <c r="C44" s="246">
        <f>C43+C33+C21</f>
        <v>-22</v>
      </c>
      <c r="D44" s="247">
        <f>D43+D33+D21</f>
        <v>215</v>
      </c>
      <c r="E44" s="118"/>
      <c r="F44" s="118"/>
      <c r="G44" s="121"/>
      <c r="H44" s="121"/>
    </row>
    <row r="45" spans="1:13" ht="16.5" thickBot="1">
      <c r="A45" s="241" t="s">
        <v>443</v>
      </c>
      <c r="B45" s="242" t="s">
        <v>444</v>
      </c>
      <c r="C45" s="248">
        <v>334</v>
      </c>
      <c r="D45" s="249">
        <v>119</v>
      </c>
      <c r="E45" s="118"/>
      <c r="F45" s="118"/>
      <c r="G45" s="121"/>
      <c r="H45" s="121"/>
    </row>
    <row r="46" spans="1:13" ht="16.5" thickBot="1">
      <c r="A46" s="244" t="s">
        <v>445</v>
      </c>
      <c r="B46" s="245" t="s">
        <v>446</v>
      </c>
      <c r="C46" s="250">
        <f>C45+C44</f>
        <v>312</v>
      </c>
      <c r="D46" s="251">
        <f>D45+D44</f>
        <v>334</v>
      </c>
      <c r="E46" s="118"/>
      <c r="F46" s="118"/>
      <c r="G46" s="121"/>
      <c r="H46" s="121"/>
    </row>
    <row r="47" spans="1:13">
      <c r="A47" s="243" t="s">
        <v>447</v>
      </c>
      <c r="B47" s="252" t="s">
        <v>448</v>
      </c>
      <c r="C47" s="237">
        <v>312</v>
      </c>
      <c r="D47" s="238">
        <v>334</v>
      </c>
      <c r="E47" s="118"/>
      <c r="F47" s="118"/>
      <c r="G47" s="121"/>
      <c r="H47" s="121"/>
    </row>
    <row r="48" spans="1:13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67" t="s">
        <v>657</v>
      </c>
      <c r="G50" s="121"/>
      <c r="H50" s="121"/>
    </row>
    <row r="51" spans="1:13">
      <c r="A51" s="486" t="s">
        <v>663</v>
      </c>
      <c r="B51" s="486"/>
      <c r="C51" s="486"/>
      <c r="D51" s="486"/>
      <c r="G51" s="121"/>
      <c r="H51" s="121"/>
    </row>
    <row r="52" spans="1:13">
      <c r="A52" s="468"/>
      <c r="B52" s="468"/>
      <c r="C52" s="468"/>
      <c r="D52" s="468"/>
      <c r="G52" s="121"/>
      <c r="H52" s="121"/>
    </row>
    <row r="53" spans="1:13">
      <c r="A53" s="468"/>
      <c r="B53" s="468"/>
      <c r="C53" s="468"/>
      <c r="D53" s="468"/>
      <c r="G53" s="121"/>
      <c r="H53" s="121"/>
    </row>
    <row r="54" spans="1:13" s="39" customFormat="1">
      <c r="A54" s="469" t="s">
        <v>666</v>
      </c>
      <c r="B54" s="482">
        <f>pdeReportingDate</f>
        <v>45320</v>
      </c>
      <c r="C54" s="482"/>
      <c r="D54" s="482"/>
      <c r="E54" s="482"/>
      <c r="F54" s="472"/>
      <c r="G54" s="472"/>
      <c r="H54" s="472"/>
      <c r="M54" s="85"/>
    </row>
    <row r="55" spans="1:13" s="39" customFormat="1">
      <c r="A55" s="469"/>
      <c r="B55" s="482"/>
      <c r="C55" s="482"/>
      <c r="D55" s="482"/>
      <c r="E55" s="482"/>
      <c r="F55" s="46"/>
      <c r="G55" s="46"/>
      <c r="H55" s="46"/>
      <c r="M55" s="85"/>
    </row>
    <row r="56" spans="1:13" s="39" customFormat="1">
      <c r="A56" s="470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13" s="39" customFormat="1">
      <c r="A57" s="470"/>
      <c r="B57" s="483"/>
      <c r="C57" s="483"/>
      <c r="D57" s="483"/>
      <c r="E57" s="483"/>
      <c r="F57" s="67"/>
      <c r="G57" s="67"/>
      <c r="H57" s="67"/>
    </row>
    <row r="58" spans="1:13" s="39" customFormat="1">
      <c r="A58" s="470" t="s">
        <v>614</v>
      </c>
      <c r="B58" s="483"/>
      <c r="C58" s="483"/>
      <c r="D58" s="483"/>
      <c r="E58" s="483"/>
      <c r="F58" s="67"/>
      <c r="G58" s="67"/>
      <c r="H58" s="67"/>
    </row>
    <row r="59" spans="1:13" s="132" customFormat="1" ht="15.75" customHeight="1">
      <c r="A59" s="471"/>
      <c r="B59" s="481" t="s">
        <v>692</v>
      </c>
      <c r="C59" s="481"/>
      <c r="D59" s="481"/>
      <c r="E59" s="481"/>
      <c r="F59" s="353"/>
      <c r="G59" s="41"/>
      <c r="H59" s="39"/>
    </row>
    <row r="60" spans="1:13" ht="15.75" customHeight="1">
      <c r="A60" s="471"/>
      <c r="B60" s="481" t="s">
        <v>668</v>
      </c>
      <c r="C60" s="481"/>
      <c r="D60" s="481"/>
      <c r="E60" s="481"/>
      <c r="F60" s="353"/>
      <c r="G60" s="41"/>
      <c r="H60" s="39"/>
    </row>
    <row r="61" spans="1:13" ht="15.75" customHeight="1">
      <c r="A61" s="471"/>
      <c r="B61" s="481" t="s">
        <v>693</v>
      </c>
      <c r="C61" s="481"/>
      <c r="D61" s="481"/>
      <c r="E61" s="481"/>
      <c r="F61" s="353"/>
      <c r="G61" s="41"/>
      <c r="H61" s="39"/>
    </row>
    <row r="62" spans="1:13" ht="15.75" customHeight="1">
      <c r="A62" s="471"/>
      <c r="B62" s="481" t="s">
        <v>668</v>
      </c>
      <c r="C62" s="481"/>
      <c r="D62" s="481"/>
      <c r="E62" s="481"/>
      <c r="F62" s="353"/>
      <c r="G62" s="41"/>
      <c r="H62" s="39"/>
    </row>
    <row r="63" spans="1:13">
      <c r="A63" s="471"/>
      <c r="B63" s="481"/>
      <c r="C63" s="481"/>
      <c r="D63" s="481"/>
      <c r="E63" s="481"/>
      <c r="F63" s="353"/>
      <c r="G63" s="41"/>
      <c r="H63" s="39"/>
    </row>
    <row r="64" spans="1:13">
      <c r="A64" s="471"/>
      <c r="B64" s="481"/>
      <c r="C64" s="481"/>
      <c r="D64" s="481"/>
      <c r="E64" s="481"/>
      <c r="F64" s="353"/>
      <c r="G64" s="41"/>
      <c r="H64" s="39"/>
    </row>
    <row r="65" spans="1:8">
      <c r="A65" s="471"/>
      <c r="B65" s="481"/>
      <c r="C65" s="481"/>
      <c r="D65" s="481"/>
      <c r="E65" s="481"/>
      <c r="F65" s="353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10" zoomScale="80" zoomScaleNormal="100" zoomScaleSheetLayoutView="80" workbookViewId="0">
      <selection activeCell="H30" sqref="H30"/>
    </sheetView>
  </sheetViews>
  <sheetFormatPr defaultColWidth="9.28515625" defaultRowHeight="15.7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546875" style="108" customWidth="1"/>
    <col min="14" max="14" width="11" style="108" customWidth="1"/>
    <col min="15" max="16384" width="9.285156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4">
      <c r="A5" s="63" t="str">
        <f>CONCATENATE("ЕИК по БУЛСТАТ: ", 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4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4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>
      <c r="A13" s="326" t="s">
        <v>467</v>
      </c>
      <c r="B13" s="327" t="s">
        <v>468</v>
      </c>
      <c r="C13" s="363">
        <f>'1-Баланс'!H18</f>
        <v>7840</v>
      </c>
      <c r="D13" s="363">
        <f>'1-Баланс'!H20</f>
        <v>4053</v>
      </c>
      <c r="E13" s="363">
        <f>'1-Баланс'!H21</f>
        <v>0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-7226</v>
      </c>
      <c r="K13" s="364"/>
      <c r="L13" s="363">
        <f>SUM(C13:K13)</f>
        <v>4685</v>
      </c>
      <c r="M13" s="365">
        <f>'1-Баланс'!H40</f>
        <v>0</v>
      </c>
      <c r="N13" s="107"/>
    </row>
    <row r="14" spans="1:14">
      <c r="A14" s="326" t="s">
        <v>469</v>
      </c>
      <c r="B14" s="329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t="shared" ref="L14:L34" si="1">SUM(C14:K14)</f>
        <v>0</v>
      </c>
      <c r="M14" s="255">
        <f t="shared" si="0"/>
        <v>0</v>
      </c>
      <c r="N14" s="110"/>
    </row>
    <row r="15" spans="1:14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7840</v>
      </c>
      <c r="D17" s="431">
        <f t="shared" ref="D17:M17" si="2">D13+D14</f>
        <v>4053</v>
      </c>
      <c r="E17" s="431">
        <f t="shared" si="2"/>
        <v>0</v>
      </c>
      <c r="F17" s="431">
        <f t="shared" si="2"/>
        <v>18</v>
      </c>
      <c r="G17" s="431">
        <f t="shared" si="2"/>
        <v>0</v>
      </c>
      <c r="H17" s="431">
        <f t="shared" si="2"/>
        <v>0</v>
      </c>
      <c r="I17" s="431">
        <f t="shared" si="2"/>
        <v>0</v>
      </c>
      <c r="J17" s="431">
        <f t="shared" si="2"/>
        <v>-7226</v>
      </c>
      <c r="K17" s="431">
        <f t="shared" si="2"/>
        <v>0</v>
      </c>
      <c r="L17" s="363">
        <f t="shared" si="1"/>
        <v>4685</v>
      </c>
      <c r="M17" s="432">
        <f t="shared" si="2"/>
        <v>0</v>
      </c>
      <c r="N17" s="110"/>
    </row>
    <row r="18" spans="1:14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-656</v>
      </c>
      <c r="K18" s="364"/>
      <c r="L18" s="363">
        <f t="shared" si="1"/>
        <v>-656</v>
      </c>
      <c r="M18" s="417"/>
      <c r="N18" s="110"/>
    </row>
    <row r="19" spans="1:14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>
      <c r="A31" s="326" t="s">
        <v>501</v>
      </c>
      <c r="B31" s="327" t="s">
        <v>502</v>
      </c>
      <c r="C31" s="431">
        <f>C19+C22+C23+C26+C30+C29+C17+C18</f>
        <v>7840</v>
      </c>
      <c r="D31" s="431">
        <f t="shared" ref="D31:M31" si="6">D19+D22+D23+D26+D30+D29+D17+D18</f>
        <v>4053</v>
      </c>
      <c r="E31" s="431">
        <f t="shared" si="6"/>
        <v>0</v>
      </c>
      <c r="F31" s="431">
        <f t="shared" si="6"/>
        <v>18</v>
      </c>
      <c r="G31" s="431">
        <f t="shared" si="6"/>
        <v>0</v>
      </c>
      <c r="H31" s="431">
        <f t="shared" si="6"/>
        <v>0</v>
      </c>
      <c r="I31" s="431">
        <f t="shared" si="6"/>
        <v>0</v>
      </c>
      <c r="J31" s="431">
        <f t="shared" si="6"/>
        <v>-7882</v>
      </c>
      <c r="K31" s="431">
        <f t="shared" si="6"/>
        <v>0</v>
      </c>
      <c r="L31" s="363">
        <f t="shared" si="1"/>
        <v>4029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t="shared" ref="C34:K34" si="7">C31+C32+C33</f>
        <v>7840</v>
      </c>
      <c r="D34" s="366">
        <f t="shared" si="7"/>
        <v>4053</v>
      </c>
      <c r="E34" s="366">
        <f t="shared" si="7"/>
        <v>0</v>
      </c>
      <c r="F34" s="366">
        <f t="shared" si="7"/>
        <v>18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-7882</v>
      </c>
      <c r="K34" s="366">
        <f t="shared" si="7"/>
        <v>0</v>
      </c>
      <c r="L34" s="429">
        <f t="shared" si="1"/>
        <v>4029</v>
      </c>
      <c r="M34" s="367">
        <f>M31+M32+M33</f>
        <v>0</v>
      </c>
      <c r="N34" s="110"/>
    </row>
    <row r="35" spans="1:14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4">
      <c r="A38" s="469" t="s">
        <v>666</v>
      </c>
      <c r="B38" s="482">
        <f>pdeReportingDate</f>
        <v>45320</v>
      </c>
      <c r="C38" s="482"/>
      <c r="D38" s="482"/>
      <c r="E38" s="482"/>
      <c r="F38" s="482"/>
      <c r="G38" s="482"/>
      <c r="H38" s="482"/>
      <c r="M38" s="110"/>
    </row>
    <row r="39" spans="1:14">
      <c r="A39" s="469"/>
      <c r="B39" s="46"/>
      <c r="C39" s="46"/>
      <c r="D39" s="46"/>
      <c r="E39" s="46"/>
      <c r="F39" s="46"/>
      <c r="G39" s="46"/>
      <c r="H39" s="46"/>
      <c r="M39" s="110"/>
    </row>
    <row r="40" spans="1:14">
      <c r="A40" s="470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4">
      <c r="A41" s="470"/>
      <c r="B41" s="67"/>
      <c r="C41" s="67"/>
      <c r="D41" s="67"/>
      <c r="E41" s="67"/>
      <c r="F41" s="67"/>
      <c r="G41" s="67"/>
      <c r="H41" s="67"/>
      <c r="M41" s="110"/>
    </row>
    <row r="42" spans="1:14">
      <c r="A42" s="470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4" ht="15.75" customHeight="1">
      <c r="A43" s="471"/>
      <c r="B43" s="481" t="s">
        <v>692</v>
      </c>
      <c r="C43" s="481"/>
      <c r="D43" s="481"/>
      <c r="E43" s="481"/>
      <c r="F43" s="353"/>
      <c r="G43" s="41"/>
      <c r="H43" s="39"/>
      <c r="M43" s="110"/>
    </row>
    <row r="44" spans="1:14" ht="15.75" customHeight="1">
      <c r="A44" s="471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4" ht="15.75" customHeight="1">
      <c r="A45" s="471"/>
      <c r="B45" s="481" t="s">
        <v>693</v>
      </c>
      <c r="C45" s="481"/>
      <c r="D45" s="481"/>
      <c r="E45" s="481"/>
      <c r="F45" s="353"/>
      <c r="G45" s="41"/>
      <c r="H45" s="39"/>
      <c r="M45" s="110"/>
    </row>
    <row r="46" spans="1:14" ht="15.75" customHeight="1">
      <c r="A46" s="471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4">
      <c r="A47" s="471"/>
      <c r="B47" s="481"/>
      <c r="C47" s="481"/>
      <c r="D47" s="481"/>
      <c r="E47" s="481"/>
      <c r="F47" s="353"/>
      <c r="G47" s="41"/>
      <c r="H47" s="39"/>
      <c r="M47" s="110"/>
    </row>
    <row r="48" spans="1:14">
      <c r="A48" s="471"/>
      <c r="B48" s="481"/>
      <c r="C48" s="481"/>
      <c r="D48" s="481"/>
      <c r="E48" s="481"/>
      <c r="F48" s="353"/>
      <c r="G48" s="41"/>
      <c r="H48" s="39"/>
      <c r="M48" s="110"/>
    </row>
    <row r="49" spans="1:13">
      <c r="A49" s="471"/>
      <c r="B49" s="481"/>
      <c r="C49" s="481"/>
      <c r="D49" s="481"/>
      <c r="E49" s="481"/>
      <c r="F49" s="353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10" zoomScale="70" zoomScaleNormal="70" zoomScaleSheetLayoutView="70" workbookViewId="0">
      <selection activeCell="A27" sqref="A27"/>
    </sheetView>
  </sheetViews>
  <sheetFormatPr defaultColWidth="10.7109375" defaultRowHeight="15.7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2"/>
      <c r="C2" s="55"/>
      <c r="D2" s="54"/>
      <c r="E2" s="101"/>
    </row>
    <row r="3" spans="1:1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131387286</v>
      </c>
      <c r="B4" s="38"/>
      <c r="C4" s="23"/>
      <c r="D4" s="22"/>
    </row>
    <row r="5" spans="1: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15">
      <c r="A10" s="293" t="s">
        <v>517</v>
      </c>
      <c r="B10" s="294"/>
      <c r="C10" s="262"/>
      <c r="D10" s="262"/>
      <c r="E10" s="262"/>
      <c r="F10" s="262"/>
    </row>
    <row r="11" spans="1:15">
      <c r="A11" s="295" t="s">
        <v>518</v>
      </c>
      <c r="B11" s="290"/>
      <c r="C11" s="262"/>
      <c r="D11" s="262"/>
      <c r="E11" s="262"/>
      <c r="F11" s="262"/>
    </row>
    <row r="12" spans="1:15">
      <c r="A12" s="457" t="s">
        <v>690</v>
      </c>
      <c r="B12" s="458"/>
      <c r="C12" s="79">
        <v>120</v>
      </c>
      <c r="D12" s="79">
        <v>100</v>
      </c>
      <c r="E12" s="79"/>
      <c r="F12" s="260">
        <f>C12-E12</f>
        <v>120</v>
      </c>
    </row>
    <row r="13" spans="1:15">
      <c r="A13" s="457" t="s">
        <v>691</v>
      </c>
      <c r="B13" s="458"/>
      <c r="C13" s="79">
        <v>237</v>
      </c>
      <c r="D13" s="79">
        <v>70</v>
      </c>
      <c r="E13" s="79"/>
      <c r="F13" s="260">
        <f t="shared" ref="F13:F26" si="0">C13-E13</f>
        <v>237</v>
      </c>
    </row>
    <row r="14" spans="1:15">
      <c r="A14" s="457" t="s">
        <v>694</v>
      </c>
      <c r="B14" s="458"/>
      <c r="C14" s="79">
        <v>3300</v>
      </c>
      <c r="D14" s="79">
        <v>100</v>
      </c>
      <c r="E14" s="79"/>
      <c r="F14" s="260">
        <f t="shared" si="0"/>
        <v>3300</v>
      </c>
    </row>
    <row r="15" spans="1:15">
      <c r="A15" s="457" t="s">
        <v>695</v>
      </c>
      <c r="B15" s="458"/>
      <c r="C15" s="79">
        <v>0</v>
      </c>
      <c r="D15" s="79">
        <v>100</v>
      </c>
      <c r="E15" s="79"/>
      <c r="F15" s="260">
        <f t="shared" si="0"/>
        <v>0</v>
      </c>
    </row>
    <row r="16" spans="1:15">
      <c r="A16" s="457" t="s">
        <v>696</v>
      </c>
      <c r="B16" s="458"/>
      <c r="C16" s="79">
        <v>0</v>
      </c>
      <c r="D16" s="79">
        <v>100</v>
      </c>
      <c r="E16" s="79"/>
      <c r="F16" s="260">
        <f t="shared" si="0"/>
        <v>0</v>
      </c>
    </row>
    <row r="17" spans="1:6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>
      <c r="A27" s="296" t="s">
        <v>510</v>
      </c>
      <c r="B27" s="297" t="s">
        <v>519</v>
      </c>
      <c r="C27" s="263">
        <f>SUM(C12:C26)</f>
        <v>3657</v>
      </c>
      <c r="D27" s="263"/>
      <c r="E27" s="263">
        <f>SUM(E12:E26)</f>
        <v>0</v>
      </c>
      <c r="F27" s="263">
        <f>SUM(F12:F26)</f>
        <v>3657</v>
      </c>
    </row>
    <row r="28" spans="1:6">
      <c r="A28" s="295" t="s">
        <v>520</v>
      </c>
      <c r="B28" s="297"/>
      <c r="C28" s="262"/>
      <c r="D28" s="262"/>
      <c r="E28" s="262"/>
      <c r="F28" s="262"/>
    </row>
    <row r="29" spans="1:6">
      <c r="A29" s="457">
        <v>1</v>
      </c>
      <c r="B29" s="458"/>
      <c r="C29" s="79"/>
      <c r="D29" s="79"/>
      <c r="E29" s="79"/>
      <c r="F29" s="260">
        <f>C29-E29</f>
        <v>0</v>
      </c>
    </row>
    <row r="30" spans="1:6">
      <c r="A30" s="457">
        <v>2</v>
      </c>
      <c r="B30" s="458"/>
      <c r="C30" s="79"/>
      <c r="D30" s="79"/>
      <c r="E30" s="79"/>
      <c r="F30" s="260">
        <f t="shared" ref="F30:F43" si="1">C30-E30</f>
        <v>0</v>
      </c>
    </row>
    <row r="31" spans="1:6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>
      <c r="A45" s="295" t="s">
        <v>522</v>
      </c>
      <c r="B45" s="298"/>
      <c r="C45" s="299"/>
      <c r="D45" s="262"/>
      <c r="E45" s="262"/>
      <c r="F45" s="262"/>
    </row>
    <row r="46" spans="1:6">
      <c r="A46" s="457">
        <v>1</v>
      </c>
      <c r="B46" s="458"/>
      <c r="C46" s="79"/>
      <c r="D46" s="79"/>
      <c r="E46" s="79"/>
      <c r="F46" s="260">
        <f>C46-E46</f>
        <v>0</v>
      </c>
    </row>
    <row r="47" spans="1:6">
      <c r="A47" s="457">
        <v>2</v>
      </c>
      <c r="B47" s="458"/>
      <c r="C47" s="79"/>
      <c r="D47" s="79"/>
      <c r="E47" s="79"/>
      <c r="F47" s="260">
        <f t="shared" ref="F47:F60" si="2">C47-E47</f>
        <v>0</v>
      </c>
    </row>
    <row r="48" spans="1:6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>
      <c r="A62" s="293" t="s">
        <v>525</v>
      </c>
      <c r="B62" s="297"/>
      <c r="C62" s="262"/>
      <c r="D62" s="262"/>
      <c r="E62" s="262"/>
      <c r="F62" s="262"/>
    </row>
    <row r="63" spans="1:6">
      <c r="A63" s="457">
        <v>1</v>
      </c>
      <c r="B63" s="458"/>
      <c r="C63" s="79"/>
      <c r="D63" s="79"/>
      <c r="E63" s="79"/>
      <c r="F63" s="260">
        <f>C63-E63</f>
        <v>0</v>
      </c>
    </row>
    <row r="64" spans="1:6">
      <c r="A64" s="457">
        <v>2</v>
      </c>
      <c r="B64" s="458"/>
      <c r="C64" s="79"/>
      <c r="D64" s="79"/>
      <c r="E64" s="79"/>
      <c r="F64" s="260">
        <f t="shared" ref="F64:F77" si="3">C64-E64</f>
        <v>0</v>
      </c>
    </row>
    <row r="65" spans="1:6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>
      <c r="A79" s="300" t="s">
        <v>527</v>
      </c>
      <c r="B79" s="297" t="s">
        <v>528</v>
      </c>
      <c r="C79" s="263">
        <f>C78+C61+C44+C27</f>
        <v>3657</v>
      </c>
      <c r="D79" s="263"/>
      <c r="E79" s="263">
        <f>E78+E61+E44+E27</f>
        <v>0</v>
      </c>
      <c r="F79" s="263">
        <f>F78+F61+F44+F27</f>
        <v>3657</v>
      </c>
    </row>
    <row r="80" spans="1:6">
      <c r="A80" s="293" t="s">
        <v>529</v>
      </c>
      <c r="B80" s="297"/>
      <c r="C80" s="261"/>
      <c r="D80" s="261"/>
      <c r="E80" s="261"/>
      <c r="F80" s="261"/>
    </row>
    <row r="81" spans="1:6">
      <c r="A81" s="295" t="s">
        <v>518</v>
      </c>
      <c r="B81" s="301"/>
      <c r="C81" s="262"/>
      <c r="D81" s="262"/>
      <c r="E81" s="262"/>
      <c r="F81" s="262"/>
    </row>
    <row r="82" spans="1:6">
      <c r="A82" s="457">
        <v>1</v>
      </c>
      <c r="B82" s="458"/>
      <c r="C82" s="79"/>
      <c r="D82" s="79"/>
      <c r="E82" s="79"/>
      <c r="F82" s="260">
        <f>C82-E82</f>
        <v>0</v>
      </c>
    </row>
    <row r="83" spans="1:6">
      <c r="A83" s="457">
        <v>2</v>
      </c>
      <c r="B83" s="458"/>
      <c r="C83" s="79"/>
      <c r="D83" s="79"/>
      <c r="E83" s="79"/>
      <c r="F83" s="260">
        <f t="shared" ref="F83:F96" si="4">C83-E83</f>
        <v>0</v>
      </c>
    </row>
    <row r="84" spans="1:6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>
      <c r="A98" s="295" t="s">
        <v>520</v>
      </c>
      <c r="B98" s="302"/>
      <c r="C98" s="261"/>
      <c r="D98" s="261"/>
      <c r="E98" s="261"/>
      <c r="F98" s="261"/>
    </row>
    <row r="99" spans="1:6">
      <c r="A99" s="457">
        <v>1</v>
      </c>
      <c r="B99" s="458"/>
      <c r="C99" s="79"/>
      <c r="D99" s="79"/>
      <c r="E99" s="79"/>
      <c r="F99" s="260">
        <f>C99-E99</f>
        <v>0</v>
      </c>
    </row>
    <row r="100" spans="1:6">
      <c r="A100" s="457">
        <v>2</v>
      </c>
      <c r="B100" s="458"/>
      <c r="C100" s="79"/>
      <c r="D100" s="79"/>
      <c r="E100" s="79"/>
      <c r="F100" s="260">
        <f t="shared" ref="F100:F113" si="5">C100-E100</f>
        <v>0</v>
      </c>
    </row>
    <row r="101" spans="1:6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>
      <c r="A117" s="457">
        <v>2</v>
      </c>
      <c r="B117" s="458"/>
      <c r="C117" s="79"/>
      <c r="D117" s="79"/>
      <c r="E117" s="79"/>
      <c r="F117" s="260">
        <f t="shared" ref="F117:F130" si="6">C117-E117</f>
        <v>0</v>
      </c>
    </row>
    <row r="118" spans="1:6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>
      <c r="A132" s="293" t="s">
        <v>525</v>
      </c>
      <c r="B132" s="297"/>
      <c r="C132" s="262"/>
      <c r="D132" s="262"/>
      <c r="E132" s="262"/>
      <c r="F132" s="262"/>
    </row>
    <row r="133" spans="1:6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>
      <c r="A134" s="457">
        <v>2</v>
      </c>
      <c r="B134" s="458"/>
      <c r="C134" s="79"/>
      <c r="D134" s="79"/>
      <c r="E134" s="79"/>
      <c r="F134" s="260">
        <f t="shared" ref="F134:F147" si="7">C134-E134</f>
        <v>0</v>
      </c>
    </row>
    <row r="135" spans="1:6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8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8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8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8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8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8">
      <c r="A150" s="303"/>
      <c r="B150" s="304"/>
      <c r="C150" s="305"/>
      <c r="D150" s="305"/>
      <c r="E150" s="305"/>
      <c r="F150" s="305"/>
    </row>
    <row r="151" spans="1:8">
      <c r="A151" s="469" t="s">
        <v>666</v>
      </c>
      <c r="B151" s="482">
        <f>pdeReportingDate</f>
        <v>45320</v>
      </c>
      <c r="C151" s="482"/>
      <c r="D151" s="482"/>
      <c r="E151" s="482"/>
      <c r="F151" s="482"/>
      <c r="G151" s="482"/>
      <c r="H151" s="482"/>
    </row>
    <row r="152" spans="1:8">
      <c r="A152" s="469"/>
      <c r="B152" s="46"/>
      <c r="C152" s="46"/>
      <c r="D152" s="46"/>
      <c r="E152" s="46"/>
      <c r="F152" s="46"/>
      <c r="G152" s="46"/>
      <c r="H152" s="46"/>
    </row>
    <row r="153" spans="1:8">
      <c r="A153" s="470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>
      <c r="A154" s="470"/>
      <c r="B154" s="67"/>
      <c r="C154" s="67"/>
      <c r="D154" s="67"/>
      <c r="E154" s="67"/>
      <c r="F154" s="67"/>
      <c r="G154" s="67"/>
      <c r="H154" s="67"/>
    </row>
    <row r="155" spans="1:8">
      <c r="A155" s="470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1"/>
      <c r="B156" s="481" t="s">
        <v>692</v>
      </c>
      <c r="C156" s="481"/>
      <c r="D156" s="481"/>
      <c r="E156" s="481"/>
      <c r="F156" s="353"/>
      <c r="G156" s="41"/>
      <c r="H156" s="39"/>
    </row>
    <row r="157" spans="1:8" ht="15.75" customHeight="1">
      <c r="A157" s="471"/>
      <c r="B157" s="481" t="s">
        <v>668</v>
      </c>
      <c r="C157" s="481"/>
      <c r="D157" s="481"/>
      <c r="E157" s="481"/>
      <c r="F157" s="353"/>
      <c r="G157" s="41"/>
      <c r="H157" s="39"/>
    </row>
    <row r="158" spans="1:8" ht="15.75" customHeight="1">
      <c r="A158" s="471"/>
      <c r="B158" s="481" t="s">
        <v>693</v>
      </c>
      <c r="C158" s="481"/>
      <c r="D158" s="481"/>
      <c r="E158" s="481"/>
      <c r="F158" s="353"/>
      <c r="G158" s="41"/>
      <c r="H158" s="39"/>
    </row>
    <row r="159" spans="1:8" ht="15.75" customHeight="1">
      <c r="A159" s="471"/>
      <c r="B159" s="481" t="s">
        <v>668</v>
      </c>
      <c r="C159" s="481"/>
      <c r="D159" s="481"/>
      <c r="E159" s="481"/>
      <c r="F159" s="353"/>
      <c r="G159" s="41"/>
      <c r="H159" s="39"/>
    </row>
    <row r="160" spans="1:8">
      <c r="A160" s="471"/>
      <c r="B160" s="481"/>
      <c r="C160" s="481"/>
      <c r="D160" s="481"/>
      <c r="E160" s="481"/>
      <c r="F160" s="353"/>
      <c r="G160" s="41"/>
      <c r="H160" s="39"/>
    </row>
    <row r="161" spans="1:8">
      <c r="A161" s="471"/>
      <c r="B161" s="481"/>
      <c r="C161" s="481"/>
      <c r="D161" s="481"/>
      <c r="E161" s="481"/>
      <c r="F161" s="353"/>
      <c r="G161" s="41"/>
      <c r="H161" s="39"/>
    </row>
    <row r="162" spans="1:8">
      <c r="A162" s="471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10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10" ht="18.75" customHeight="1">
      <c r="A6" s="454" t="s">
        <v>673</v>
      </c>
      <c r="B6" s="445" t="s">
        <v>637</v>
      </c>
      <c r="C6" s="452">
        <f>'1-Баланс'!C95</f>
        <v>12739</v>
      </c>
      <c r="D6" s="453">
        <f t="shared" ref="D6:D15" si="0">C6-E6</f>
        <v>0</v>
      </c>
      <c r="E6" s="452">
        <f>'1-Баланс'!G95</f>
        <v>12739</v>
      </c>
      <c r="F6" s="446" t="s">
        <v>638</v>
      </c>
      <c r="G6" s="454" t="s">
        <v>673</v>
      </c>
    </row>
    <row r="7" spans="1:10" ht="18.75" customHeight="1">
      <c r="A7" s="454" t="s">
        <v>673</v>
      </c>
      <c r="B7" s="445" t="s">
        <v>636</v>
      </c>
      <c r="C7" s="452">
        <f>'1-Баланс'!G37</f>
        <v>4029</v>
      </c>
      <c r="D7" s="453">
        <f t="shared" si="0"/>
        <v>-3811</v>
      </c>
      <c r="E7" s="452">
        <f>'1-Баланс'!G18</f>
        <v>7840</v>
      </c>
      <c r="F7" s="446" t="s">
        <v>455</v>
      </c>
      <c r="G7" s="454" t="s">
        <v>673</v>
      </c>
    </row>
    <row r="8" spans="1:10" ht="18.75" customHeight="1">
      <c r="A8" s="454" t="s">
        <v>673</v>
      </c>
      <c r="B8" s="445" t="s">
        <v>634</v>
      </c>
      <c r="C8" s="452">
        <f>ABS('1-Баланс'!G32)-ABS('1-Баланс'!G33)</f>
        <v>-656</v>
      </c>
      <c r="D8" s="453">
        <f t="shared" si="0"/>
        <v>0</v>
      </c>
      <c r="E8" s="452">
        <f>ABS('2-Отчет за доходите'!C44)-ABS('2-Отчет за доходите'!G44)</f>
        <v>-656</v>
      </c>
      <c r="F8" s="446" t="s">
        <v>635</v>
      </c>
      <c r="G8" s="455" t="s">
        <v>675</v>
      </c>
    </row>
    <row r="9" spans="1:10" ht="18.75" customHeight="1">
      <c r="A9" s="454" t="s">
        <v>673</v>
      </c>
      <c r="B9" s="445" t="s">
        <v>640</v>
      </c>
      <c r="C9" s="452">
        <f>'1-Баланс'!D92</f>
        <v>334</v>
      </c>
      <c r="D9" s="453">
        <f t="shared" si="0"/>
        <v>0</v>
      </c>
      <c r="E9" s="452">
        <f>'3-Отчет за паричния поток'!C45</f>
        <v>334</v>
      </c>
      <c r="F9" s="446" t="s">
        <v>639</v>
      </c>
      <c r="G9" s="455" t="s">
        <v>674</v>
      </c>
    </row>
    <row r="10" spans="1:10" ht="18.75" customHeight="1">
      <c r="A10" s="454" t="s">
        <v>673</v>
      </c>
      <c r="B10" s="445" t="s">
        <v>641</v>
      </c>
      <c r="C10" s="452">
        <f>'1-Баланс'!C92</f>
        <v>312</v>
      </c>
      <c r="D10" s="453">
        <f t="shared" si="0"/>
        <v>0</v>
      </c>
      <c r="E10" s="452">
        <f>'3-Отчет за паричния поток'!C46</f>
        <v>312</v>
      </c>
      <c r="F10" s="446" t="s">
        <v>642</v>
      </c>
      <c r="G10" s="455" t="s">
        <v>674</v>
      </c>
    </row>
    <row r="11" spans="1:10" ht="18.75" customHeight="1">
      <c r="A11" s="454" t="s">
        <v>673</v>
      </c>
      <c r="B11" s="445" t="s">
        <v>636</v>
      </c>
      <c r="C11" s="452">
        <f>'1-Баланс'!G37</f>
        <v>4029</v>
      </c>
      <c r="D11" s="453">
        <f t="shared" si="0"/>
        <v>0</v>
      </c>
      <c r="E11" s="452">
        <f>'4-Отчет за собствения капитал'!L34</f>
        <v>4029</v>
      </c>
      <c r="F11" s="446" t="s">
        <v>643</v>
      </c>
      <c r="G11" s="455" t="s">
        <v>676</v>
      </c>
    </row>
    <row r="12" spans="1:10" ht="18.75" customHeight="1">
      <c r="A12" s="454" t="s">
        <v>673</v>
      </c>
      <c r="B12" s="445" t="s">
        <v>644</v>
      </c>
      <c r="C12" s="452">
        <f>'1-Баланс'!C36</f>
        <v>3657</v>
      </c>
      <c r="D12" s="453">
        <f t="shared" si="0"/>
        <v>0</v>
      </c>
      <c r="E12" s="452">
        <f>'Справка 5'!C27+'Справка 5'!C97</f>
        <v>3657</v>
      </c>
      <c r="F12" s="446" t="s">
        <v>648</v>
      </c>
      <c r="G12" s="455" t="s">
        <v>677</v>
      </c>
    </row>
    <row r="13" spans="1:10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10" ht="18.75" customHeight="1">
      <c r="A14" s="454" t="s">
        <v>673</v>
      </c>
      <c r="B14" s="445" t="s">
        <v>646</v>
      </c>
      <c r="C14" s="452">
        <f>'1-Баланс'!C38</f>
        <v>3</v>
      </c>
      <c r="D14" s="453">
        <f t="shared" si="0"/>
        <v>3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10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5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-0.36771300448430494</v>
      </c>
      <c r="E3" s="424"/>
    </row>
    <row r="4" spans="1:5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-0.16281955820302804</v>
      </c>
    </row>
    <row r="5" spans="1:5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-7.531572904707233E-2</v>
      </c>
    </row>
    <row r="6" spans="1:5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-5.149540780281027E-2</v>
      </c>
    </row>
    <row r="7" spans="1:5" ht="24" customHeight="1">
      <c r="A7" s="423" t="s">
        <v>586</v>
      </c>
      <c r="B7" s="421"/>
      <c r="C7" s="421"/>
      <c r="D7" s="422"/>
    </row>
    <row r="8" spans="1:5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0.75729204177169607</v>
      </c>
    </row>
    <row r="9" spans="1:5" ht="24" customHeight="1">
      <c r="A9" s="423" t="s">
        <v>589</v>
      </c>
      <c r="B9" s="421"/>
      <c r="C9" s="421"/>
      <c r="D9" s="422"/>
    </row>
    <row r="10" spans="1:5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2.8608102687525072</v>
      </c>
    </row>
    <row r="11" spans="1:5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2.8559967910148414</v>
      </c>
    </row>
    <row r="12" spans="1:5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0.14600882470918572</v>
      </c>
    </row>
    <row r="13" spans="1:5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0.12515042117930206</v>
      </c>
    </row>
    <row r="14" spans="1:5" ht="24" customHeight="1">
      <c r="A14" s="423" t="s">
        <v>596</v>
      </c>
      <c r="B14" s="421"/>
      <c r="C14" s="421"/>
      <c r="D14" s="422"/>
    </row>
    <row r="15" spans="1:5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1.1909212283044059</v>
      </c>
    </row>
    <row r="16" spans="1:5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0.1400423895125206</v>
      </c>
    </row>
    <row r="17" spans="1:5" ht="24" customHeight="1">
      <c r="A17" s="423" t="s">
        <v>599</v>
      </c>
      <c r="B17" s="421"/>
      <c r="C17" s="421"/>
      <c r="D17" s="422"/>
    </row>
    <row r="18" spans="1:5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0.60677337497560024</v>
      </c>
    </row>
    <row r="19" spans="1:5" ht="31.5">
      <c r="A19" s="371">
        <v>13</v>
      </c>
      <c r="B19" s="369" t="s">
        <v>624</v>
      </c>
      <c r="C19" s="370" t="s">
        <v>600</v>
      </c>
      <c r="D19" s="419">
        <f>D4/D5</f>
        <v>2.1618267560188631</v>
      </c>
    </row>
    <row r="20" spans="1:5" ht="31.5">
      <c r="A20" s="371">
        <v>14</v>
      </c>
      <c r="B20" s="369" t="s">
        <v>601</v>
      </c>
      <c r="C20" s="370" t="s">
        <v>602</v>
      </c>
      <c r="D20" s="419">
        <f>D6/D5</f>
        <v>0.68372713713792299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568</v>
      </c>
      <c r="E21" s="473"/>
    </row>
    <row r="22" spans="1:5" ht="47.25">
      <c r="A22" s="371">
        <v>16</v>
      </c>
      <c r="B22" s="369" t="s">
        <v>607</v>
      </c>
      <c r="C22" s="370" t="s">
        <v>608</v>
      </c>
      <c r="D22" s="425">
        <f>D21/'1-Баланс'!G37</f>
        <v>0.14097791015140235</v>
      </c>
    </row>
    <row r="23" spans="1:5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0.61008083689966719</v>
      </c>
    </row>
    <row r="24" spans="1:5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6.7887763055339052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503"/>
  <sheetViews>
    <sheetView zoomScale="70" zoomScaleNormal="70" workbookViewId="0">
      <selection activeCell="Q17" sqref="Q17"/>
    </sheetView>
  </sheetViews>
  <sheetFormatPr defaultRowHeight="15.75"/>
  <cols>
    <col min="1" max="1" width="16.5703125" style="92" bestFit="1" customWidth="1"/>
    <col min="2" max="2" width="12.140625" style="92" bestFit="1" customWidth="1"/>
    <col min="3" max="3" width="14.285156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" style="92" bestFit="1" customWidth="1"/>
    <col min="8" max="8" width="15.7109375" style="92" customWidth="1"/>
    <col min="9" max="16384" width="9.140625" style="92"/>
  </cols>
  <sheetData>
    <row r="1" spans="1:14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5" customFormat="1">
      <c r="C2" s="359"/>
      <c r="F2" s="288" t="s">
        <v>558</v>
      </c>
    </row>
    <row r="3" spans="1:14">
      <c r="A3" s="92" t="str">
        <f t="shared" ref="A3:A34" si="0">pdeName</f>
        <v>Уеб медия груп АД</v>
      </c>
      <c r="B3" s="92" t="str">
        <f t="shared" ref="B3:B34" si="1">pdeBulstat</f>
        <v>131387286</v>
      </c>
      <c r="C3" s="360">
        <f t="shared" ref="C3:C34" si="2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0</v>
      </c>
    </row>
    <row r="4" spans="1:14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0</v>
      </c>
    </row>
    <row r="5" spans="1:14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0</v>
      </c>
    </row>
    <row r="6" spans="1:14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0</v>
      </c>
    </row>
    <row r="7" spans="1:14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0</v>
      </c>
    </row>
    <row r="8" spans="1:14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4</v>
      </c>
    </row>
    <row r="9" spans="1:14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0</v>
      </c>
    </row>
    <row r="10" spans="1:14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9</v>
      </c>
    </row>
    <row r="11" spans="1:14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13</v>
      </c>
    </row>
    <row r="12" spans="1:14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0</v>
      </c>
    </row>
    <row r="13" spans="1:14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0</v>
      </c>
    </row>
    <row r="16" spans="1:14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1485</v>
      </c>
    </row>
    <row r="18" spans="1:8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1485</v>
      </c>
    </row>
    <row r="19" spans="1:8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3660</v>
      </c>
    </row>
    <row r="23" spans="1:8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3657</v>
      </c>
    </row>
    <row r="24" spans="1:8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0</v>
      </c>
    </row>
    <row r="25" spans="1:8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3</v>
      </c>
    </row>
    <row r="26" spans="1:8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3660</v>
      </c>
    </row>
    <row r="34" spans="1:8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241</v>
      </c>
    </row>
    <row r="35" spans="1:8">
      <c r="A35" s="92" t="str">
        <f t="shared" ref="A35:A66" si="3">pdeName</f>
        <v>Уеб медия груп АД</v>
      </c>
      <c r="B35" s="92" t="str">
        <f t="shared" ref="B35:B66" si="4">pdeBulstat</f>
        <v>131387286</v>
      </c>
      <c r="C35" s="360">
        <f t="shared" ref="C35:C66" si="5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0</v>
      </c>
    </row>
    <row r="38" spans="1:8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241</v>
      </c>
    </row>
    <row r="39" spans="1:8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0</v>
      </c>
    </row>
    <row r="40" spans="1:8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208</v>
      </c>
    </row>
    <row r="41" spans="1:8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5607</v>
      </c>
    </row>
    <row r="42" spans="1:8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0</v>
      </c>
    </row>
    <row r="43" spans="1:8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0</v>
      </c>
    </row>
    <row r="44" spans="1:8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0</v>
      </c>
    </row>
    <row r="46" spans="1:8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0</v>
      </c>
    </row>
    <row r="49" spans="1:8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516</v>
      </c>
    </row>
    <row r="50" spans="1:8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139</v>
      </c>
    </row>
    <row r="51" spans="1:8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0</v>
      </c>
    </row>
    <row r="52" spans="1:8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0</v>
      </c>
    </row>
    <row r="54" spans="1:8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0</v>
      </c>
    </row>
    <row r="55" spans="1:8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6101</v>
      </c>
    </row>
    <row r="57" spans="1:8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6756</v>
      </c>
    </row>
    <row r="58" spans="1:8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52</v>
      </c>
    </row>
    <row r="63" spans="1:8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52</v>
      </c>
    </row>
    <row r="65" spans="1:8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0</v>
      </c>
    </row>
    <row r="66" spans="1:8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312</v>
      </c>
    </row>
    <row r="67" spans="1:8">
      <c r="A67" s="92" t="str">
        <f t="shared" ref="A67:A98" si="6">pdeName</f>
        <v>Уеб медия груп АД</v>
      </c>
      <c r="B67" s="92" t="str">
        <f t="shared" ref="B67:B98" si="7">pdeBulstat</f>
        <v>131387286</v>
      </c>
      <c r="C67" s="360">
        <f t="shared" ref="C67:C98" si="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0</v>
      </c>
    </row>
    <row r="68" spans="1:8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0</v>
      </c>
    </row>
    <row r="69" spans="1:8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312</v>
      </c>
    </row>
    <row r="70" spans="1:8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12</v>
      </c>
    </row>
    <row r="71" spans="1:8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7132</v>
      </c>
    </row>
    <row r="72" spans="1:8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12739</v>
      </c>
    </row>
    <row r="73" spans="1:8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7840</v>
      </c>
    </row>
    <row r="74" spans="1:8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7840</v>
      </c>
    </row>
    <row r="75" spans="1:8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7840</v>
      </c>
    </row>
    <row r="80" spans="1:8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4053</v>
      </c>
    </row>
    <row r="81" spans="1:8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</v>
      </c>
    </row>
    <row r="83" spans="1:8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4071</v>
      </c>
    </row>
    <row r="87" spans="1:8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-7226</v>
      </c>
    </row>
    <row r="88" spans="1:8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-7226</v>
      </c>
    </row>
    <row r="90" spans="1:8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-656</v>
      </c>
    </row>
    <row r="93" spans="1:8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-7882</v>
      </c>
    </row>
    <row r="94" spans="1:8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4029</v>
      </c>
    </row>
    <row r="95" spans="1:8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Уеб медия груп АД</v>
      </c>
      <c r="B99" s="92" t="str">
        <f t="shared" ref="B99:B125" si="10">pdeBulstat</f>
        <v>131387286</v>
      </c>
      <c r="C99" s="360">
        <f t="shared" ref="C99:C125" si="11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209</v>
      </c>
    </row>
    <row r="100" spans="1:8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6000</v>
      </c>
    </row>
    <row r="101" spans="1:8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</v>
      </c>
    </row>
    <row r="102" spans="1:8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6217</v>
      </c>
    </row>
    <row r="103" spans="1:8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6217</v>
      </c>
    </row>
    <row r="108" spans="1:8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2131</v>
      </c>
    </row>
    <row r="110" spans="1:8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283</v>
      </c>
    </row>
    <row r="111" spans="1:8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87</v>
      </c>
    </row>
    <row r="112" spans="1:8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</v>
      </c>
    </row>
    <row r="114" spans="1:8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112</v>
      </c>
    </row>
    <row r="116" spans="1:8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</v>
      </c>
    </row>
    <row r="118" spans="1:8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2414</v>
      </c>
    </row>
    <row r="121" spans="1:8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79</v>
      </c>
    </row>
    <row r="123" spans="1:8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2493</v>
      </c>
    </row>
    <row r="125" spans="1:8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12739</v>
      </c>
    </row>
    <row r="126" spans="1:8" s="285" customFormat="1">
      <c r="C126" s="359"/>
      <c r="F126" s="288" t="s">
        <v>559</v>
      </c>
    </row>
    <row r="127" spans="1:8">
      <c r="A127" s="92" t="str">
        <f t="shared" ref="A127:A158" si="12">pdeName</f>
        <v>Уеб медия груп АД</v>
      </c>
      <c r="B127" s="92" t="str">
        <f t="shared" ref="B127:B158" si="13">pdeBulstat</f>
        <v>131387286</v>
      </c>
      <c r="C127" s="360">
        <f t="shared" ref="C127:C158" si="14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429</v>
      </c>
    </row>
    <row r="129" spans="1:8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715</v>
      </c>
    </row>
    <row r="130" spans="1:8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689</v>
      </c>
    </row>
    <row r="131" spans="1:8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118</v>
      </c>
    </row>
    <row r="132" spans="1:8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242</v>
      </c>
    </row>
    <row r="135" spans="1:8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175</v>
      </c>
    </row>
    <row r="136" spans="1:8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2203</v>
      </c>
    </row>
    <row r="138" spans="1:8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568</v>
      </c>
    </row>
    <row r="139" spans="1:8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574</v>
      </c>
    </row>
    <row r="143" spans="1:8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2777</v>
      </c>
    </row>
    <row r="144" spans="1:8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2777</v>
      </c>
    </row>
    <row r="148" spans="1:8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-18</v>
      </c>
    </row>
    <row r="150" spans="1:8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-18</v>
      </c>
    </row>
    <row r="152" spans="1:8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2759</v>
      </c>
    </row>
    <row r="157" spans="1:8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Уеб медия груп АД</v>
      </c>
      <c r="B159" s="92" t="str">
        <f t="shared" ref="B159:B179" si="16">pdeBulstat</f>
        <v>131387286</v>
      </c>
      <c r="C159" s="360">
        <f t="shared" ref="C159:C179" si="17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1762</v>
      </c>
    </row>
    <row r="160" spans="1:8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</v>
      </c>
    </row>
    <row r="161" spans="1:8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1784</v>
      </c>
    </row>
    <row r="162" spans="1:8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318</v>
      </c>
    </row>
    <row r="165" spans="1:8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</v>
      </c>
    </row>
    <row r="167" spans="1:8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319</v>
      </c>
    </row>
    <row r="170" spans="1:8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2103</v>
      </c>
    </row>
    <row r="171" spans="1:8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674</v>
      </c>
    </row>
    <row r="172" spans="1:8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2103</v>
      </c>
    </row>
    <row r="175" spans="1:8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674</v>
      </c>
    </row>
    <row r="176" spans="1:8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656</v>
      </c>
    </row>
    <row r="177" spans="1:8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656</v>
      </c>
    </row>
    <row r="179" spans="1:8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2759</v>
      </c>
    </row>
    <row r="180" spans="1:8" s="285" customFormat="1">
      <c r="C180" s="359"/>
      <c r="F180" s="288" t="s">
        <v>563</v>
      </c>
    </row>
    <row r="181" spans="1:8">
      <c r="A181" s="92" t="str">
        <f t="shared" ref="A181:A216" si="18">pdeName</f>
        <v>Уеб медия груп АД</v>
      </c>
      <c r="B181" s="92" t="str">
        <f t="shared" ref="B181:B216" si="19">pdeBulstat</f>
        <v>131387286</v>
      </c>
      <c r="C181" s="360">
        <f t="shared" ref="C181:C216" si="20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2102</v>
      </c>
    </row>
    <row r="182" spans="1:8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-701</v>
      </c>
    </row>
    <row r="183" spans="1:8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-807</v>
      </c>
    </row>
    <row r="185" spans="1:8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</v>
      </c>
    </row>
    <row r="186" spans="1:8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-70</v>
      </c>
    </row>
    <row r="191" spans="1:8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479</v>
      </c>
    </row>
    <row r="192" spans="1:8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-453</v>
      </c>
    </row>
    <row r="193" spans="1:8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-244</v>
      </c>
    </row>
    <row r="195" spans="1:8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2606</v>
      </c>
    </row>
    <row r="196" spans="1:8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350</v>
      </c>
    </row>
    <row r="197" spans="1:8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21</v>
      </c>
    </row>
    <row r="199" spans="1:8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-54</v>
      </c>
    </row>
    <row r="202" spans="1:8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2226</v>
      </c>
    </row>
    <row r="203" spans="1:8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-2130</v>
      </c>
    </row>
    <row r="207" spans="1:8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-597</v>
      </c>
    </row>
    <row r="209" spans="1:8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-2727</v>
      </c>
    </row>
    <row r="212" spans="1:8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</v>
      </c>
    </row>
    <row r="213" spans="1:8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334</v>
      </c>
    </row>
    <row r="214" spans="1:8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312</v>
      </c>
    </row>
    <row r="215" spans="1:8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312</v>
      </c>
    </row>
    <row r="216" spans="1:8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1:8" s="285" customFormat="1">
      <c r="C217" s="359"/>
      <c r="F217" s="288" t="s">
        <v>567</v>
      </c>
    </row>
    <row r="218" spans="1:8">
      <c r="A218" s="92" t="str">
        <f t="shared" ref="A218:A281" si="21">pdeName</f>
        <v>Уеб медия груп АД</v>
      </c>
      <c r="B218" s="92" t="str">
        <f t="shared" ref="B218:B281" si="22">pdeBulstat</f>
        <v>131387286</v>
      </c>
      <c r="C218" s="360">
        <f t="shared" ref="C218:C281" si="23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7840</v>
      </c>
    </row>
    <row r="219" spans="1:8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7840</v>
      </c>
    </row>
    <row r="223" spans="1:8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7840</v>
      </c>
    </row>
    <row r="237" spans="1:8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7840</v>
      </c>
    </row>
    <row r="240" spans="1:8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4053</v>
      </c>
    </row>
    <row r="241" spans="1:8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4053</v>
      </c>
    </row>
    <row r="245" spans="1:8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4053</v>
      </c>
    </row>
    <row r="259" spans="1:8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4053</v>
      </c>
    </row>
    <row r="262" spans="1:8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>
      <c r="A282" s="92" t="str">
        <f t="shared" ref="A282:A345" si="24">pdeName</f>
        <v>Уеб медия груп АД</v>
      </c>
      <c r="B282" s="92" t="str">
        <f t="shared" ref="B282:B345" si="25">pdeBulstat</f>
        <v>131387286</v>
      </c>
      <c r="C282" s="360">
        <f t="shared" ref="C282:C345" si="26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>
      <c r="A346" s="92" t="str">
        <f t="shared" ref="A346:A409" si="27">pdeName</f>
        <v>Уеб медия груп АД</v>
      </c>
      <c r="B346" s="92" t="str">
        <f t="shared" ref="B346:B409" si="28">pdeBulstat</f>
        <v>131387286</v>
      </c>
      <c r="C346" s="360">
        <f t="shared" ref="C346:C409" si="2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-7226</v>
      </c>
    </row>
    <row r="373" spans="1:8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-7226</v>
      </c>
    </row>
    <row r="377" spans="1:8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-656</v>
      </c>
    </row>
    <row r="378" spans="1:8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-7882</v>
      </c>
    </row>
    <row r="391" spans="1:8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-7882</v>
      </c>
    </row>
    <row r="394" spans="1:8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>
      <c r="A410" s="92" t="str">
        <f t="shared" ref="A410:A459" si="30">pdeName</f>
        <v>Уеб медия груп АД</v>
      </c>
      <c r="B410" s="92" t="str">
        <f t="shared" ref="B410:B459" si="31">pdeBulstat</f>
        <v>131387286</v>
      </c>
      <c r="C410" s="360">
        <f t="shared" ref="C410:C459" si="32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4685</v>
      </c>
    </row>
    <row r="417" spans="1:8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4685</v>
      </c>
    </row>
    <row r="421" spans="1:8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-656</v>
      </c>
    </row>
    <row r="422" spans="1:8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4029</v>
      </c>
    </row>
    <row r="435" spans="1:8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4029</v>
      </c>
    </row>
    <row r="438" spans="1:8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1:8" s="285" customFormat="1">
      <c r="C460" s="359"/>
      <c r="F460" s="288" t="s">
        <v>573</v>
      </c>
    </row>
    <row r="461" spans="1:8" s="285" customFormat="1">
      <c r="C461" s="359"/>
      <c r="F461" s="288" t="s">
        <v>570</v>
      </c>
    </row>
    <row r="462" spans="1:8" s="285" customFormat="1">
      <c r="C462" s="359"/>
      <c r="F462" s="288" t="s">
        <v>571</v>
      </c>
    </row>
    <row r="463" spans="1:8" s="285" customFormat="1">
      <c r="C463" s="359"/>
      <c r="F463" s="288" t="s">
        <v>572</v>
      </c>
    </row>
    <row r="464" spans="1:8">
      <c r="A464" s="92" t="str">
        <f t="shared" ref="A464:A503" si="33">pdeName</f>
        <v>Уеб медия груп АД</v>
      </c>
      <c r="B464" s="92" t="str">
        <f t="shared" ref="B464:B503" si="34">pdeBulstat</f>
        <v>131387286</v>
      </c>
      <c r="C464" s="360">
        <f t="shared" ref="C464:C503" si="35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3657</v>
      </c>
    </row>
    <row r="465" spans="1:8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3657</v>
      </c>
    </row>
    <row r="469" spans="1:8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3657</v>
      </c>
    </row>
    <row r="495" spans="1:8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3657</v>
      </c>
    </row>
    <row r="499" spans="1:8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HP</cp:lastModifiedBy>
  <cp:lastPrinted>2024-01-29T14:14:14Z</cp:lastPrinted>
  <dcterms:created xsi:type="dcterms:W3CDTF">2006-09-16T00:00:00Z</dcterms:created>
  <dcterms:modified xsi:type="dcterms:W3CDTF">2024-01-29T14:34:36Z</dcterms:modified>
</cp:coreProperties>
</file>