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76" i="4"/>
  <c r="D75"/>
  <c r="D71"/>
  <c r="C92"/>
  <c r="H56" i="2"/>
  <c r="G61" i="4"/>
  <c r="H49" i="2"/>
  <c r="AA3" i="1"/>
  <c r="AA2"/>
  <c r="B50" i="5" s="1"/>
  <c r="AA1" i="1"/>
  <c r="C96" i="2" s="1"/>
  <c r="H8"/>
  <c r="A2" i="14"/>
  <c r="C15"/>
  <c r="C14"/>
  <c r="C13"/>
  <c r="C12"/>
  <c r="E9"/>
  <c r="B503" i="2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483"/>
  <c r="H482"/>
  <c r="H481"/>
  <c r="H480"/>
  <c r="H479"/>
  <c r="H478"/>
  <c r="H477"/>
  <c r="H476"/>
  <c r="H475"/>
  <c r="H474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5"/>
  <c r="H96"/>
  <c r="H97"/>
  <c r="H98"/>
  <c r="H99"/>
  <c r="H100"/>
  <c r="H101"/>
  <c r="H103"/>
  <c r="H104"/>
  <c r="H105"/>
  <c r="H106"/>
  <c r="H108"/>
  <c r="H109"/>
  <c r="H111"/>
  <c r="H112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5"/>
  <c r="H54"/>
  <c r="H53"/>
  <c r="H52"/>
  <c r="H51"/>
  <c r="H50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5" i="7"/>
  <c r="A5" i="6"/>
  <c r="A5" i="5"/>
  <c r="A5" i="4"/>
  <c r="A4"/>
  <c r="A3" i="11"/>
  <c r="A2" i="7"/>
  <c r="A4"/>
  <c r="A2" i="6"/>
  <c r="A4" i="5"/>
  <c r="A2"/>
  <c r="A2" i="4"/>
  <c r="A4" i="6"/>
  <c r="E148" i="11"/>
  <c r="C148"/>
  <c r="H472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491" i="2" s="1"/>
  <c r="C131" i="11"/>
  <c r="E14" i="14" s="1"/>
  <c r="F130" i="11"/>
  <c r="F129"/>
  <c r="F128"/>
  <c r="F127"/>
  <c r="F126"/>
  <c r="F125"/>
  <c r="F124"/>
  <c r="F123"/>
  <c r="F122"/>
  <c r="F121"/>
  <c r="F120"/>
  <c r="F119"/>
  <c r="F118"/>
  <c r="F117"/>
  <c r="F116"/>
  <c r="F131"/>
  <c r="H501" i="2" s="1"/>
  <c r="E114" i="11"/>
  <c r="C114"/>
  <c r="E13" i="14" s="1"/>
  <c r="D13" s="1"/>
  <c r="H470" i="2"/>
  <c r="F113" i="11"/>
  <c r="F112"/>
  <c r="F111"/>
  <c r="F110"/>
  <c r="F109"/>
  <c r="F108"/>
  <c r="F107"/>
  <c r="F106"/>
  <c r="F105"/>
  <c r="F104"/>
  <c r="F103"/>
  <c r="F102"/>
  <c r="F101"/>
  <c r="F100"/>
  <c r="F99"/>
  <c r="F114" s="1"/>
  <c r="E97"/>
  <c r="H489" i="2" s="1"/>
  <c r="C97" i="11"/>
  <c r="H469" i="2"/>
  <c r="F96" i="11"/>
  <c r="F95"/>
  <c r="F94"/>
  <c r="F93"/>
  <c r="F92"/>
  <c r="F91"/>
  <c r="F90"/>
  <c r="F89"/>
  <c r="F88"/>
  <c r="F87"/>
  <c r="F86"/>
  <c r="F85"/>
  <c r="F84"/>
  <c r="F97" s="1"/>
  <c r="H499" i="2" s="1"/>
  <c r="F83" i="11"/>
  <c r="F82"/>
  <c r="E78"/>
  <c r="H487" i="2"/>
  <c r="C78" i="11"/>
  <c r="E15" i="14" s="1"/>
  <c r="D15" s="1"/>
  <c r="F77" i="11"/>
  <c r="F76"/>
  <c r="F75"/>
  <c r="F74"/>
  <c r="F73"/>
  <c r="F72"/>
  <c r="F71"/>
  <c r="F70"/>
  <c r="F69"/>
  <c r="F68"/>
  <c r="F67"/>
  <c r="F66"/>
  <c r="F65"/>
  <c r="F64"/>
  <c r="F78" s="1"/>
  <c r="F63"/>
  <c r="E61"/>
  <c r="H486" i="2" s="1"/>
  <c r="C61" i="11"/>
  <c r="F60"/>
  <c r="F59"/>
  <c r="F58"/>
  <c r="F57"/>
  <c r="F56"/>
  <c r="F55"/>
  <c r="F54"/>
  <c r="F53"/>
  <c r="F52"/>
  <c r="F51"/>
  <c r="F50"/>
  <c r="F49"/>
  <c r="F48"/>
  <c r="F47"/>
  <c r="F46"/>
  <c r="F61" s="1"/>
  <c r="H496" i="2" s="1"/>
  <c r="E44" i="11"/>
  <c r="E79" s="1"/>
  <c r="H488" i="2" s="1"/>
  <c r="C44" i="11"/>
  <c r="F43"/>
  <c r="F42"/>
  <c r="F41"/>
  <c r="F40"/>
  <c r="F39"/>
  <c r="F38"/>
  <c r="F37"/>
  <c r="F36"/>
  <c r="F35"/>
  <c r="F34"/>
  <c r="F33"/>
  <c r="F32"/>
  <c r="F31"/>
  <c r="F30"/>
  <c r="F29"/>
  <c r="E27"/>
  <c r="H484" i="2"/>
  <c r="C27" i="11"/>
  <c r="H464" i="2" s="1"/>
  <c r="F26" i="11"/>
  <c r="F25"/>
  <c r="F24"/>
  <c r="F23"/>
  <c r="F22"/>
  <c r="F21"/>
  <c r="F20"/>
  <c r="F19"/>
  <c r="F18"/>
  <c r="F17"/>
  <c r="F16"/>
  <c r="F15"/>
  <c r="F14"/>
  <c r="F13"/>
  <c r="F1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H338" i="2"/>
  <c r="G23" i="7"/>
  <c r="H316" i="2" s="1"/>
  <c r="F23" i="7"/>
  <c r="H294" i="2"/>
  <c r="E23" i="7"/>
  <c r="H272" i="2" s="1"/>
  <c r="D23" i="7"/>
  <c r="H250" i="2"/>
  <c r="C23" i="7"/>
  <c r="H228" i="2" s="1"/>
  <c r="L22" i="7"/>
  <c r="H425" i="2"/>
  <c r="L21" i="7"/>
  <c r="H424" i="2" s="1"/>
  <c r="L20" i="7"/>
  <c r="H423" i="2"/>
  <c r="M19" i="7"/>
  <c r="H444" i="2" s="1"/>
  <c r="K19" i="7"/>
  <c r="J19"/>
  <c r="H378" i="2"/>
  <c r="I19" i="7"/>
  <c r="H356" i="2" s="1"/>
  <c r="H19" i="7"/>
  <c r="G19"/>
  <c r="H312" i="2" s="1"/>
  <c r="F19" i="7"/>
  <c r="H290" i="2"/>
  <c r="E19" i="7"/>
  <c r="D19"/>
  <c r="H246" i="2" s="1"/>
  <c r="C19" i="7"/>
  <c r="I18"/>
  <c r="H355" i="2" s="1"/>
  <c r="L16" i="7"/>
  <c r="H419" i="2" s="1"/>
  <c r="L15" i="7"/>
  <c r="H418" i="2"/>
  <c r="M14" i="7"/>
  <c r="K14"/>
  <c r="H395" i="2" s="1"/>
  <c r="J14" i="7"/>
  <c r="H373" i="2"/>
  <c r="I14" i="7"/>
  <c r="H351" i="2" s="1"/>
  <c r="H14" i="7"/>
  <c r="H329" i="2" s="1"/>
  <c r="H17" i="7"/>
  <c r="G14"/>
  <c r="H307" i="2" s="1"/>
  <c r="F14" i="7"/>
  <c r="H285" i="2"/>
  <c r="E14" i="7"/>
  <c r="H263" i="2" s="1"/>
  <c r="D14" i="7"/>
  <c r="H241" i="2"/>
  <c r="C14" i="7"/>
  <c r="M13"/>
  <c r="H438" i="2"/>
  <c r="J13" i="7"/>
  <c r="H372" i="2" s="1"/>
  <c r="I13" i="7"/>
  <c r="I17" s="1"/>
  <c r="G13"/>
  <c r="F13"/>
  <c r="H284" i="2" s="1"/>
  <c r="E13" i="7"/>
  <c r="H262" i="2" s="1"/>
  <c r="D13" i="7"/>
  <c r="H240" i="2" s="1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D22"/>
  <c r="C22"/>
  <c r="H16"/>
  <c r="G16"/>
  <c r="D3" i="12" s="1"/>
  <c r="D92" i="4"/>
  <c r="C9" i="14"/>
  <c r="D9" s="1"/>
  <c r="D79" i="4"/>
  <c r="D85" s="1"/>
  <c r="D94" s="1"/>
  <c r="D95" s="1"/>
  <c r="C79"/>
  <c r="C85" s="1"/>
  <c r="H58" i="2"/>
  <c r="D76" i="4"/>
  <c r="D65"/>
  <c r="C65"/>
  <c r="H61"/>
  <c r="H71" s="1"/>
  <c r="H79" s="1"/>
  <c r="D52"/>
  <c r="C52"/>
  <c r="H38" i="2" s="1"/>
  <c r="H50" i="4"/>
  <c r="H56"/>
  <c r="G50"/>
  <c r="G56" s="1"/>
  <c r="D40"/>
  <c r="C40"/>
  <c r="H27" i="2"/>
  <c r="D35" i="4"/>
  <c r="D46" s="1"/>
  <c r="D56" s="1"/>
  <c r="C35"/>
  <c r="H22" i="2" s="1"/>
  <c r="C46" i="4"/>
  <c r="H33" i="2" s="1"/>
  <c r="D33" i="4"/>
  <c r="C33"/>
  <c r="H21" i="2" s="1"/>
  <c r="H28" i="4"/>
  <c r="H34"/>
  <c r="G28"/>
  <c r="D28"/>
  <c r="C28"/>
  <c r="H18" i="2" s="1"/>
  <c r="H22" i="4"/>
  <c r="H26"/>
  <c r="H37" s="1"/>
  <c r="H95" s="1"/>
  <c r="G22"/>
  <c r="H82" i="2" s="1"/>
  <c r="D20" i="4"/>
  <c r="C20"/>
  <c r="H11" i="2" s="1"/>
  <c r="H18" i="4"/>
  <c r="C13" i="7" s="1"/>
  <c r="G18" i="4"/>
  <c r="E7" i="14" s="1"/>
  <c r="H471" i="2"/>
  <c r="H467"/>
  <c r="K17" i="7"/>
  <c r="H398" i="2"/>
  <c r="C149" i="11"/>
  <c r="H473" i="2" s="1"/>
  <c r="H48"/>
  <c r="D17" i="7"/>
  <c r="H332" i="2"/>
  <c r="H439"/>
  <c r="F148" i="11"/>
  <c r="H502" i="2" s="1"/>
  <c r="H492"/>
  <c r="L23" i="7"/>
  <c r="H426" i="2"/>
  <c r="H231"/>
  <c r="H466"/>
  <c r="F44" i="11"/>
  <c r="H495" i="2" s="1"/>
  <c r="B56" i="6"/>
  <c r="H306" i="2"/>
  <c r="J17" i="7"/>
  <c r="H376" i="2" s="1"/>
  <c r="C423"/>
  <c r="B151" i="11"/>
  <c r="B40" i="7"/>
  <c r="C456" i="2"/>
  <c r="C163"/>
  <c r="H244"/>
  <c r="H87"/>
  <c r="G71" i="4"/>
  <c r="H120" i="2" s="1"/>
  <c r="H110"/>
  <c r="H113"/>
  <c r="H69"/>
  <c r="C10" i="14"/>
  <c r="C179" i="2"/>
  <c r="C72"/>
  <c r="C380"/>
  <c r="C66"/>
  <c r="C271"/>
  <c r="C106"/>
  <c r="C129"/>
  <c r="C235"/>
  <c r="C294"/>
  <c r="C227"/>
  <c r="C197"/>
  <c r="C317"/>
  <c r="C281"/>
  <c r="C226"/>
  <c r="C239"/>
  <c r="C306"/>
  <c r="C308"/>
  <c r="C289"/>
  <c r="C241"/>
  <c r="C416"/>
  <c r="C467"/>
  <c r="C111"/>
  <c r="C266"/>
  <c r="C485"/>
  <c r="C174"/>
  <c r="H224"/>
  <c r="L19" i="7"/>
  <c r="H422" i="2" s="1"/>
  <c r="C237"/>
  <c r="C401"/>
  <c r="C20"/>
  <c r="L14" i="7"/>
  <c r="H417" i="2"/>
  <c r="H219"/>
  <c r="C370"/>
  <c r="C100"/>
  <c r="H490"/>
  <c r="E149" i="11"/>
  <c r="H493" i="2" s="1"/>
  <c r="D31" i="7"/>
  <c r="H258" i="2"/>
  <c r="H465"/>
  <c r="H161"/>
  <c r="H268"/>
  <c r="H334"/>
  <c r="H31" i="7"/>
  <c r="H34" s="1"/>
  <c r="H349" i="2" s="1"/>
  <c r="K31" i="7"/>
  <c r="K34" s="1"/>
  <c r="H415" i="2" s="1"/>
  <c r="H400"/>
  <c r="L26" i="7"/>
  <c r="H429" i="2" s="1"/>
  <c r="B153" i="11"/>
  <c r="B100" i="4"/>
  <c r="B52" i="5"/>
  <c r="J18" i="7"/>
  <c r="J31" s="1"/>
  <c r="C8" i="14"/>
  <c r="H92" i="2"/>
  <c r="G34" i="4"/>
  <c r="H93" i="2"/>
  <c r="H102"/>
  <c r="D34" i="7"/>
  <c r="H261" i="2" s="1"/>
  <c r="H169"/>
  <c r="H137"/>
  <c r="H31" i="5"/>
  <c r="C270" i="2"/>
  <c r="C23"/>
  <c r="C387"/>
  <c r="C165"/>
  <c r="C91"/>
  <c r="C265"/>
  <c r="C104"/>
  <c r="C338"/>
  <c r="C57"/>
  <c r="C372"/>
  <c r="C117"/>
  <c r="C123"/>
  <c r="C102"/>
  <c r="C209"/>
  <c r="C280"/>
  <c r="C134"/>
  <c r="C489"/>
  <c r="C258"/>
  <c r="C94"/>
  <c r="C404"/>
  <c r="C30"/>
  <c r="C40"/>
  <c r="C82"/>
  <c r="C350"/>
  <c r="C310"/>
  <c r="C375"/>
  <c r="C389"/>
  <c r="C213"/>
  <c r="C335"/>
  <c r="C394"/>
  <c r="M17" i="7"/>
  <c r="H442" i="2" s="1"/>
  <c r="C267"/>
  <c r="C477"/>
  <c r="C228"/>
  <c r="C260"/>
  <c r="C473"/>
  <c r="C242"/>
  <c r="C203"/>
  <c r="A6" i="5"/>
  <c r="C268" i="2"/>
  <c r="C199"/>
  <c r="C138"/>
  <c r="C42"/>
  <c r="C44"/>
  <c r="C417"/>
  <c r="C459"/>
  <c r="C248"/>
  <c r="C478"/>
  <c r="C160"/>
  <c r="C435"/>
  <c r="C193"/>
  <c r="C481"/>
  <c r="C298"/>
  <c r="C402"/>
  <c r="C278"/>
  <c r="C499"/>
  <c r="C143"/>
  <c r="C105"/>
  <c r="C315"/>
  <c r="C158"/>
  <c r="C48"/>
  <c r="C466"/>
  <c r="C175"/>
  <c r="C202"/>
  <c r="C503"/>
  <c r="C77"/>
  <c r="C43"/>
  <c r="C444"/>
  <c r="C45"/>
  <c r="C139"/>
  <c r="C450"/>
  <c r="C356"/>
  <c r="C433"/>
  <c r="C292"/>
  <c r="C114"/>
  <c r="C369"/>
  <c r="C288"/>
  <c r="C454"/>
  <c r="C491"/>
  <c r="C261"/>
  <c r="C453"/>
  <c r="C364"/>
  <c r="C428"/>
  <c r="C198"/>
  <c r="C429"/>
  <c r="C32"/>
  <c r="C128"/>
  <c r="C88"/>
  <c r="C122"/>
  <c r="C328"/>
  <c r="C208"/>
  <c r="C312"/>
  <c r="C427"/>
  <c r="C276"/>
  <c r="C97"/>
  <c r="M31" i="7"/>
  <c r="H456" i="2" s="1"/>
  <c r="B98" i="4" l="1"/>
  <c r="B38" i="7"/>
  <c r="B54" i="6"/>
  <c r="F27" i="11"/>
  <c r="H494" i="2" s="1"/>
  <c r="C79" i="11"/>
  <c r="H468" i="2" s="1"/>
  <c r="C44" i="6"/>
  <c r="C46" s="1"/>
  <c r="G79" i="4"/>
  <c r="D5" i="12" s="1"/>
  <c r="D15"/>
  <c r="C31" i="5"/>
  <c r="H143" i="2" s="1"/>
  <c r="D44" i="6"/>
  <c r="D46" s="1"/>
  <c r="D31" i="5"/>
  <c r="C411" i="2"/>
  <c r="C496"/>
  <c r="C493"/>
  <c r="C302"/>
  <c r="C221"/>
  <c r="C252"/>
  <c r="C421"/>
  <c r="C333"/>
  <c r="C455"/>
  <c r="C293"/>
  <c r="C113"/>
  <c r="C325"/>
  <c r="C381"/>
  <c r="C52"/>
  <c r="C339"/>
  <c r="C189"/>
  <c r="A3" i="14"/>
  <c r="C346" i="2"/>
  <c r="C286"/>
  <c r="C400"/>
  <c r="C313"/>
  <c r="C118"/>
  <c r="C74"/>
  <c r="C191"/>
  <c r="C425"/>
  <c r="C249"/>
  <c r="C413"/>
  <c r="C232"/>
  <c r="C307"/>
  <c r="C487"/>
  <c r="C124"/>
  <c r="C79"/>
  <c r="C342"/>
  <c r="C362"/>
  <c r="C445"/>
  <c r="C119"/>
  <c r="C95"/>
  <c r="C109"/>
  <c r="C438"/>
  <c r="C13"/>
  <c r="C50"/>
  <c r="C247"/>
  <c r="C55"/>
  <c r="C133"/>
  <c r="C277"/>
  <c r="C183"/>
  <c r="C116"/>
  <c r="C16"/>
  <c r="C240"/>
  <c r="C233"/>
  <c r="C54"/>
  <c r="C37"/>
  <c r="C28"/>
  <c r="A6" i="7"/>
  <c r="C92" i="2"/>
  <c r="C103"/>
  <c r="C295"/>
  <c r="C132"/>
  <c r="C172"/>
  <c r="C469"/>
  <c r="C377"/>
  <c r="C56"/>
  <c r="C176"/>
  <c r="C15"/>
  <c r="C135"/>
  <c r="C201"/>
  <c r="C6"/>
  <c r="C236"/>
  <c r="C84"/>
  <c r="C142"/>
  <c r="C112"/>
  <c r="C182"/>
  <c r="C144"/>
  <c r="C464"/>
  <c r="C314"/>
  <c r="C398"/>
  <c r="C184"/>
  <c r="C154"/>
  <c r="C190"/>
  <c r="C166"/>
  <c r="C99"/>
  <c r="C415"/>
  <c r="C14"/>
  <c r="C164"/>
  <c r="C35"/>
  <c r="C90"/>
  <c r="C390"/>
  <c r="C480"/>
  <c r="C10"/>
  <c r="C51"/>
  <c r="C86"/>
  <c r="C374"/>
  <c r="C393"/>
  <c r="C412"/>
  <c r="C385"/>
  <c r="C432"/>
  <c r="C391"/>
  <c r="C155"/>
  <c r="C363"/>
  <c r="A6" i="6"/>
  <c r="C159" i="2"/>
  <c r="C71"/>
  <c r="C439"/>
  <c r="C449"/>
  <c r="C59"/>
  <c r="C359"/>
  <c r="C146"/>
  <c r="C223"/>
  <c r="C399"/>
  <c r="C69"/>
  <c r="C303"/>
  <c r="C498"/>
  <c r="C471"/>
  <c r="C419"/>
  <c r="C273"/>
  <c r="C168"/>
  <c r="C275"/>
  <c r="C340"/>
  <c r="C11"/>
  <c r="C224"/>
  <c r="C46"/>
  <c r="C495"/>
  <c r="C108"/>
  <c r="C205"/>
  <c r="C25"/>
  <c r="C396"/>
  <c r="C150"/>
  <c r="C352"/>
  <c r="C22"/>
  <c r="C140"/>
  <c r="C148"/>
  <c r="C137"/>
  <c r="C85"/>
  <c r="C187"/>
  <c r="C331"/>
  <c r="C330"/>
  <c r="C486"/>
  <c r="C153"/>
  <c r="C68"/>
  <c r="C47"/>
  <c r="C161"/>
  <c r="C476"/>
  <c r="C244"/>
  <c r="C358"/>
  <c r="C272"/>
  <c r="C329"/>
  <c r="C34"/>
  <c r="C214"/>
  <c r="C474"/>
  <c r="C431"/>
  <c r="C434"/>
  <c r="C115"/>
  <c r="C162"/>
  <c r="C262"/>
  <c r="C192"/>
  <c r="C360"/>
  <c r="C78"/>
  <c r="C80"/>
  <c r="C332"/>
  <c r="C19"/>
  <c r="C446"/>
  <c r="C41"/>
  <c r="C378"/>
  <c r="C305"/>
  <c r="C422"/>
  <c r="C253"/>
  <c r="C149"/>
  <c r="C75"/>
  <c r="C83"/>
  <c r="C24"/>
  <c r="C60"/>
  <c r="C39"/>
  <c r="C475"/>
  <c r="C327"/>
  <c r="C204"/>
  <c r="C501"/>
  <c r="C257"/>
  <c r="C222"/>
  <c r="C101"/>
  <c r="C219"/>
  <c r="C365"/>
  <c r="C321"/>
  <c r="C447"/>
  <c r="C33"/>
  <c r="C322"/>
  <c r="C81"/>
  <c r="C279"/>
  <c r="C210"/>
  <c r="C121"/>
  <c r="C36"/>
  <c r="C156"/>
  <c r="C29"/>
  <c r="C169"/>
  <c r="A5" i="11"/>
  <c r="C178" i="2"/>
  <c r="C251"/>
  <c r="C5"/>
  <c r="C89"/>
  <c r="C470"/>
  <c r="C246"/>
  <c r="C334"/>
  <c r="C443"/>
  <c r="C216"/>
  <c r="C451"/>
  <c r="C211"/>
  <c r="C245"/>
  <c r="C297"/>
  <c r="C500"/>
  <c r="C131"/>
  <c r="C440"/>
  <c r="C482"/>
  <c r="C64"/>
  <c r="C206"/>
  <c r="C285"/>
  <c r="C127"/>
  <c r="C311"/>
  <c r="C259"/>
  <c r="C410"/>
  <c r="C441"/>
  <c r="C282"/>
  <c r="C320"/>
  <c r="C420"/>
  <c r="C383"/>
  <c r="C318"/>
  <c r="C468"/>
  <c r="C403"/>
  <c r="C31"/>
  <c r="C316"/>
  <c r="C234"/>
  <c r="C492"/>
  <c r="C395"/>
  <c r="A6" i="4"/>
  <c r="C70" i="2"/>
  <c r="C309"/>
  <c r="C220"/>
  <c r="C502"/>
  <c r="C386"/>
  <c r="C274"/>
  <c r="C26"/>
  <c r="C347"/>
  <c r="C120"/>
  <c r="C196"/>
  <c r="C152"/>
  <c r="C269"/>
  <c r="C107"/>
  <c r="C38"/>
  <c r="C458"/>
  <c r="C299"/>
  <c r="C136"/>
  <c r="C76"/>
  <c r="C426"/>
  <c r="C186"/>
  <c r="C353"/>
  <c r="C452"/>
  <c r="C408"/>
  <c r="C373"/>
  <c r="C409"/>
  <c r="C157"/>
  <c r="C167"/>
  <c r="C230"/>
  <c r="C49"/>
  <c r="C170"/>
  <c r="C379"/>
  <c r="C229"/>
  <c r="C442"/>
  <c r="C141"/>
  <c r="C58"/>
  <c r="C397"/>
  <c r="C349"/>
  <c r="C497"/>
  <c r="C145"/>
  <c r="C188"/>
  <c r="C472"/>
  <c r="C348"/>
  <c r="C388"/>
  <c r="C324"/>
  <c r="C21"/>
  <c r="C254"/>
  <c r="C345"/>
  <c r="C357"/>
  <c r="C436"/>
  <c r="C361"/>
  <c r="C243"/>
  <c r="C73"/>
  <c r="C368"/>
  <c r="C406"/>
  <c r="C355"/>
  <c r="C354"/>
  <c r="C7"/>
  <c r="C87"/>
  <c r="C207"/>
  <c r="C62"/>
  <c r="C67"/>
  <c r="C4"/>
  <c r="C231"/>
  <c r="C255"/>
  <c r="C151"/>
  <c r="C147"/>
  <c r="C323"/>
  <c r="C173"/>
  <c r="C63"/>
  <c r="C12"/>
  <c r="C465"/>
  <c r="C494"/>
  <c r="C17"/>
  <c r="C371"/>
  <c r="C414"/>
  <c r="C351"/>
  <c r="C290"/>
  <c r="C479"/>
  <c r="C18"/>
  <c r="C319"/>
  <c r="C418"/>
  <c r="C195"/>
  <c r="C27"/>
  <c r="C392"/>
  <c r="C284"/>
  <c r="C430"/>
  <c r="C283"/>
  <c r="C194"/>
  <c r="C287"/>
  <c r="C177"/>
  <c r="C225"/>
  <c r="C8"/>
  <c r="C215"/>
  <c r="C448"/>
  <c r="C344"/>
  <c r="C238"/>
  <c r="C484"/>
  <c r="C3"/>
  <c r="C181"/>
  <c r="C326"/>
  <c r="C490"/>
  <c r="C200"/>
  <c r="C61"/>
  <c r="C301"/>
  <c r="C337"/>
  <c r="C488"/>
  <c r="C376"/>
  <c r="C437"/>
  <c r="C296"/>
  <c r="C53"/>
  <c r="C483"/>
  <c r="C264"/>
  <c r="C256"/>
  <c r="C218"/>
  <c r="C341"/>
  <c r="C300"/>
  <c r="C98"/>
  <c r="C384"/>
  <c r="C424"/>
  <c r="C65"/>
  <c r="C457"/>
  <c r="C9"/>
  <c r="C405"/>
  <c r="C110"/>
  <c r="C336"/>
  <c r="C263"/>
  <c r="C171"/>
  <c r="C366"/>
  <c r="C407"/>
  <c r="C367"/>
  <c r="C291"/>
  <c r="C93"/>
  <c r="C130"/>
  <c r="C250"/>
  <c r="C185"/>
  <c r="C304"/>
  <c r="C212"/>
  <c r="C343"/>
  <c r="C125"/>
  <c r="C382"/>
  <c r="H64"/>
  <c r="D36" i="5"/>
  <c r="H33"/>
  <c r="H500" i="2"/>
  <c r="F149" i="11"/>
  <c r="H503" i="2" s="1"/>
  <c r="H57"/>
  <c r="C94" i="4"/>
  <c r="C17" i="7"/>
  <c r="H222" i="2" s="1"/>
  <c r="L13" i="7"/>
  <c r="H416" i="2" s="1"/>
  <c r="H218"/>
  <c r="H497"/>
  <c r="F79" i="11"/>
  <c r="H498" i="2" s="1"/>
  <c r="H107"/>
  <c r="D33" i="5"/>
  <c r="H36"/>
  <c r="H412" i="2"/>
  <c r="H79"/>
  <c r="E12" i="14"/>
  <c r="D12" s="1"/>
  <c r="H485" i="2"/>
  <c r="D14" i="14"/>
  <c r="H350" i="2"/>
  <c r="G26" i="4"/>
  <c r="C56"/>
  <c r="H41" i="2" s="1"/>
  <c r="H346"/>
  <c r="E17" i="7"/>
  <c r="H266" i="2" s="1"/>
  <c r="G31" i="5"/>
  <c r="G17" i="7"/>
  <c r="H310" i="2" s="1"/>
  <c r="I31" i="7"/>
  <c r="H354" i="2"/>
  <c r="C31" i="7"/>
  <c r="L17"/>
  <c r="H420" i="2" s="1"/>
  <c r="J34" i="7"/>
  <c r="H393" i="2" s="1"/>
  <c r="H390"/>
  <c r="L18" i="7"/>
  <c r="H421" i="2" s="1"/>
  <c r="F17" i="7"/>
  <c r="M34"/>
  <c r="H459" i="2" s="1"/>
  <c r="H377"/>
  <c r="H212" l="1"/>
  <c r="D13" i="12"/>
  <c r="H124" i="2"/>
  <c r="D11" i="12"/>
  <c r="D12"/>
  <c r="C36" i="5"/>
  <c r="H147" i="2" s="1"/>
  <c r="G33" i="5"/>
  <c r="H171" i="2" s="1"/>
  <c r="D37" i="5"/>
  <c r="D42"/>
  <c r="D45" s="1"/>
  <c r="C95" i="4"/>
  <c r="D10" i="12"/>
  <c r="H71" i="2"/>
  <c r="E31" i="7"/>
  <c r="E10" i="14"/>
  <c r="D10" s="1"/>
  <c r="H214" i="2"/>
  <c r="H37" i="5"/>
  <c r="H42" s="1"/>
  <c r="G36"/>
  <c r="C33"/>
  <c r="H144" i="2" s="1"/>
  <c r="H170"/>
  <c r="G37" i="4"/>
  <c r="H86" i="2"/>
  <c r="G31" i="7"/>
  <c r="I34"/>
  <c r="H371" i="2" s="1"/>
  <c r="H368"/>
  <c r="H324"/>
  <c r="G34" i="7"/>
  <c r="H327" i="2" s="1"/>
  <c r="H288"/>
  <c r="F31" i="7"/>
  <c r="C34"/>
  <c r="H236" i="2"/>
  <c r="G37" i="5" l="1"/>
  <c r="G42" s="1"/>
  <c r="H45"/>
  <c r="D44"/>
  <c r="C7" i="14"/>
  <c r="D7" s="1"/>
  <c r="C11"/>
  <c r="D4" i="12"/>
  <c r="D19" s="1"/>
  <c r="H94" i="2"/>
  <c r="G95" i="4"/>
  <c r="D18" i="12"/>
  <c r="C37" i="5"/>
  <c r="C42"/>
  <c r="D8" i="12"/>
  <c r="H174" i="2"/>
  <c r="H280"/>
  <c r="E34" i="7"/>
  <c r="H283" i="2" s="1"/>
  <c r="H44" i="5"/>
  <c r="H72" i="2"/>
  <c r="D16" i="12"/>
  <c r="C6" i="14"/>
  <c r="D6" i="12"/>
  <c r="D20" s="1"/>
  <c r="H302" i="2"/>
  <c r="F34" i="7"/>
  <c r="H305" i="2" s="1"/>
  <c r="H239"/>
  <c r="L31" i="7"/>
  <c r="H434" i="2" s="1"/>
  <c r="H175" l="1"/>
  <c r="H125"/>
  <c r="E6" i="14"/>
  <c r="D6" s="1"/>
  <c r="H176" i="2"/>
  <c r="G45" i="5"/>
  <c r="H179" i="2" s="1"/>
  <c r="C44" i="5"/>
  <c r="H148" i="2"/>
  <c r="D21" i="12"/>
  <c r="G44" i="5"/>
  <c r="H178" i="2" s="1"/>
  <c r="H153"/>
  <c r="C45" i="5"/>
  <c r="H156" i="2" s="1"/>
  <c r="L34" i="7"/>
  <c r="H155" i="2" l="1"/>
  <c r="E8" i="14"/>
  <c r="D8" s="1"/>
  <c r="D24" i="12"/>
  <c r="D22"/>
  <c r="D23"/>
  <c r="E11" i="14"/>
  <c r="D11" s="1"/>
  <c r="H437" i="2"/>
</calcChain>
</file>

<file path=xl/sharedStrings.xml><?xml version="1.0" encoding="utf-8"?>
<sst xmlns="http://schemas.openxmlformats.org/spreadsheetml/2006/main" count="1999" uniqueCount="698">
  <si>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</si>
  <si>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</si>
  <si>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</si>
  <si>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</si>
  <si>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</si>
  <si>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</si>
  <si>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</si>
  <si>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</si>
  <si>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</si>
  <si>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</si>
  <si>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</si>
  <si>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</si>
  <si>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</si>
  <si>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</si>
  <si>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</si>
  <si>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</si>
  <si>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</si>
  <si>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</si>
  <si>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</si>
  <si>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</si>
  <si>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</si>
  <si>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</si>
  <si>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</si>
  <si>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</si>
  <si>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</si>
  <si>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</si>
  <si>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</si>
  <si>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</si>
  <si>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</si>
  <si>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</si>
  <si>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</si>
  <si>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</si>
  <si>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</si>
  <si>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</si>
  <si>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</si>
  <si>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</si>
  <si>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</si>
  <si>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</si>
  <si>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</si>
  <si>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</si>
  <si>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</si>
  <si>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</si>
  <si>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</si>
  <si>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</si>
  <si>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</si>
  <si>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</si>
  <si>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</si>
  <si>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</si>
  <si>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</si>
  <si>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</si>
  <si>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</si>
  <si>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</si>
  <si>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</si>
  <si>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</si>
  <si>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</si>
  <si>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</si>
  <si>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</si>
  <si>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</si>
  <si>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</si>
  <si>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</si>
  <si>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</si>
  <si>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</si>
  <si>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</si>
  <si>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</si>
  <si>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</si>
  <si>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</si>
  <si>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</si>
  <si>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</si>
  <si>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</si>
  <si>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</si>
  <si>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</si>
  <si>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</si>
  <si>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</si>
  <si>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</si>
  <si>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</si>
  <si>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</si>
  <si>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</si>
  <si>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</si>
  <si>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</si>
  <si>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</si>
  <si>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</si>
  <si>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</si>
  <si>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</si>
  <si>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</si>
  <si>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</si>
  <si>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</si>
  <si>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</si>
  <si>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</si>
  <si>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</si>
  <si>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</si>
  <si>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</si>
  <si>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</si>
  <si>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</si>
  <si>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</si>
  <si>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</si>
  <si>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</si>
  <si>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</si>
  <si>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</si>
  <si>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</si>
  <si>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</si>
  <si>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</si>
  <si>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</si>
  <si>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</si>
  <si>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</si>
  <si>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</si>
  <si>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</si>
  <si>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</si>
  <si>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</si>
  <si>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</si>
  <si>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</si>
  <si>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</si>
  <si>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</si>
  <si>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</si>
  <si>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</si>
  <si>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</si>
  <si>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</si>
  <si>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</si>
  <si>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</si>
  <si>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</si>
  <si>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</si>
  <si>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</si>
  <si>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</si>
  <si>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</si>
  <si>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</si>
  <si>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</si>
  <si>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</si>
  <si>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</si>
  <si>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</si>
  <si>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</si>
  <si>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</si>
  <si>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</si>
  <si>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</si>
  <si>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</si>
  <si>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</si>
  <si>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</si>
  <si>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</si>
  <si>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</si>
  <si>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</si>
  <si>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</si>
  <si>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</si>
  <si>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</si>
  <si>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</si>
  <si>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</si>
  <si>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</si>
  <si>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</si>
  <si>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</si>
  <si>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</si>
  <si>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</si>
  <si>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</si>
  <si>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</si>
  <si>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</si>
  <si>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</si>
  <si>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</si>
  <si>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</si>
  <si>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</si>
  <si>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</si>
  <si>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</si>
  <si>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</si>
  <si>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</si>
  <si>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</si>
  <si>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</si>
  <si>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</si>
  <si>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</si>
  <si>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</si>
  <si>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</si>
  <si>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</si>
  <si>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</si>
  <si>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</si>
  <si>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</si>
  <si>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</si>
  <si>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</si>
  <si>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</si>
  <si>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</si>
  <si>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</si>
  <si>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</si>
  <si>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</si>
  <si>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</si>
  <si>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</si>
  <si>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</si>
  <si>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</si>
  <si>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</si>
  <si>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</si>
  <si>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</si>
  <si>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</si>
  <si>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</si>
  <si>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</si>
  <si>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</si>
  <si>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</si>
  <si>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</si>
  <si>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</si>
  <si>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</si>
  <si>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</si>
  <si>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</si>
  <si>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</si>
  <si>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</si>
  <si>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</si>
  <si>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</si>
  <si>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</si>
  <si>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</si>
  <si>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</si>
  <si>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</si>
  <si>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</si>
  <si>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</si>
  <si>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</si>
  <si>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</si>
  <si>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</si>
  <si>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</si>
  <si>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</si>
  <si>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</si>
  <si>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</si>
  <si>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</si>
  <si>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</si>
  <si>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</si>
  <si>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</si>
  <si>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</si>
  <si>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</si>
  <si>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</si>
  <si>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</si>
  <si>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</si>
  <si>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</si>
  <si>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</si>
  <si>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</si>
  <si>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</si>
  <si>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</si>
  <si>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</si>
  <si>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</si>
  <si>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</si>
  <si>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</si>
  <si>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</si>
  <si>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</si>
  <si>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</si>
  <si>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</si>
  <si>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</si>
  <si>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</si>
  <si>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</si>
  <si>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</si>
  <si>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</si>
  <si>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</si>
  <si>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</si>
  <si>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</si>
  <si>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</si>
  <si>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</si>
  <si>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</si>
  <si>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</si>
  <si>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</si>
  <si>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</si>
  <si>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</si>
  <si>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</si>
  <si>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</si>
  <si>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</si>
  <si>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</si>
  <si>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</si>
  <si>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</si>
  <si>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</si>
  <si>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</si>
  <si>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</si>
  <si>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</si>
  <si>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</si>
  <si>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</si>
  <si>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</si>
  <si>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</si>
  <si>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</si>
  <si>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</si>
  <si>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</si>
  <si>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</si>
  <si>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</si>
  <si>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</si>
  <si>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</si>
  <si>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</si>
  <si>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</si>
  <si>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</si>
  <si>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</si>
  <si>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</si>
  <si>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</si>
  <si>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</si>
  <si>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</si>
  <si>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</si>
  <si>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</si>
  <si>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</si>
  <si>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</si>
  <si>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</si>
  <si>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</si>
  <si>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</si>
  <si>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</si>
  <si>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</si>
  <si>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</si>
  <si>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</si>
  <si>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</si>
  <si>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</si>
  <si>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</si>
  <si>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</si>
  <si>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</si>
  <si>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</si>
  <si>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</si>
  <si>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</si>
  <si>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</si>
  <si>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</si>
  <si>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</si>
  <si>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</si>
  <si>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</si>
  <si>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</si>
  <si>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</si>
  <si>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</si>
  <si>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</si>
  <si>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</si>
  <si>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</si>
  <si>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</si>
  <si>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</si>
  <si>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</si>
  <si>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</si>
  <si>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</si>
  <si>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</si>
  <si>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</si>
  <si>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</si>
  <si>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</si>
  <si>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</si>
  <si>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</si>
  <si>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</si>
  <si>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</si>
  <si>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</si>
  <si>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</si>
  <si>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</si>
  <si>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</si>
  <si>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</si>
  <si>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</si>
  <si>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</si>
  <si>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</si>
  <si>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</si>
  <si>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</si>
  <si>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</si>
  <si>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</si>
  <si>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</si>
  <si>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</si>
  <si>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</si>
  <si>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</si>
  <si>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</si>
  <si>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</si>
  <si>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</si>
  <si>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</si>
  <si>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</si>
  <si>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</si>
  <si>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</si>
  <si>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</si>
  <si>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</si>
  <si>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</si>
  <si>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</si>
  <si>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</si>
  <si>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</si>
  <si>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</si>
  <si>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</si>
  <si>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</si>
  <si>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</si>
  <si>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</si>
  <si>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</si>
  <si>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</si>
  <si>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</si>
  <si>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</si>
  <si>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</si>
  <si>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</si>
  <si>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</si>
  <si>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</si>
  <si>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</si>
  <si>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</si>
  <si>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</si>
  <si>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</si>
  <si>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</si>
  <si>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</si>
  <si>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</si>
  <si>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</si>
  <si>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</si>
  <si>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</si>
  <si>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</si>
  <si>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</si>
  <si>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</si>
  <si>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</si>
  <si>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</si>
  <si>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</si>
  <si>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</si>
  <si>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</si>
  <si>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</si>
  <si>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</si>
  <si>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</si>
  <si>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</si>
  <si>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</si>
  <si>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</si>
  <si>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</si>
  <si>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</si>
  <si>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</si>
  <si>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</si>
  <si>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</si>
  <si>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</si>
  <si>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</si>
  <si>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</si>
  <si>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</si>
  <si>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</si>
  <si>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</si>
  <si>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</si>
  <si>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</si>
  <si>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</si>
  <si>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</si>
  <si>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</si>
  <si>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</si>
  <si>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</si>
  <si>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</si>
  <si>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</si>
  <si>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</si>
  <si>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</si>
  <si>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</si>
  <si>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</si>
  <si>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</si>
  <si>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</si>
  <si>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</si>
  <si>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</si>
  <si>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</si>
  <si>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</si>
  <si>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</si>
  <si>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</si>
  <si>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</si>
  <si>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</si>
  <si>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</si>
  <si>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</si>
  <si>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</si>
  <si>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</si>
  <si>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</si>
  <si>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</si>
  <si>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</si>
  <si>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</si>
  <si>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</si>
  <si>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</si>
  <si>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</si>
  <si>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</si>
  <si>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</si>
  <si>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</si>
  <si>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</si>
  <si>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</si>
  <si>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</si>
  <si>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</si>
  <si>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</si>
  <si>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</si>
  <si>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</si>
  <si>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</si>
  <si>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</si>
  <si>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</si>
  <si>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</si>
  <si>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</si>
  <si>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</si>
  <si>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</si>
  <si>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</si>
  <si>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</si>
  <si>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</si>
  <si>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</si>
  <si>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</si>
  <si>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</si>
  <si>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</si>
  <si>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</si>
  <si>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</si>
  <si>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</si>
  <si>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</si>
  <si>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</si>
  <si>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</si>
  <si>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</si>
  <si>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</si>
  <si>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</si>
  <si>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</si>
  <si>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</si>
  <si>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</si>
  <si>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</si>
  <si>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</si>
  <si>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</si>
  <si>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</si>
  <si>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</si>
  <si>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</si>
  <si>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</si>
  <si>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</si>
  <si>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</si>
  <si>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</si>
  <si>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</si>
  <si>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</si>
  <si>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</si>
  <si>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</si>
  <si>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</si>
  <si>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</si>
  <si>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</si>
  <si>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</si>
  <si>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</si>
  <si>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</si>
  <si>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</si>
  <si>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</si>
  <si>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</si>
  <si>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</si>
  <si>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</si>
  <si>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</si>
  <si>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</si>
  <si>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</si>
  <si>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</si>
  <si>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</si>
  <si>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</si>
  <si>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</si>
  <si>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</si>
  <si>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</si>
  <si>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</si>
  <si>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</si>
  <si>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</si>
  <si>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</si>
  <si>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</si>
  <si>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</si>
  <si>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</si>
  <si>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</si>
  <si>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</si>
  <si>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</si>
  <si>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</si>
  <si>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</si>
  <si>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</si>
  <si>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</si>
  <si>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</si>
  <si>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</si>
  <si>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</si>
  <si>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</si>
  <si>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</si>
  <si>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</si>
  <si>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</si>
  <si>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</si>
  <si>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</si>
  <si>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</si>
  <si>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</si>
  <si>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</si>
  <si>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</si>
  <si>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</si>
  <si>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</si>
  <si>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</si>
  <si>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</si>
  <si>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</si>
  <si>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</si>
  <si>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</si>
  <si>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</si>
  <si>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</si>
  <si>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</si>
  <si>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</si>
  <si>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</si>
  <si>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</si>
  <si>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</si>
  <si>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</si>
  <si>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</si>
  <si>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</si>
  <si>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</si>
  <si>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</si>
  <si>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</si>
  <si>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</si>
  <si>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</si>
  <si>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</si>
  <si>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</si>
  <si>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</si>
  <si>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</si>
  <si>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</si>
  <si>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</si>
  <si>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</si>
  <si>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</si>
  <si>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</si>
  <si>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</si>
  <si>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</si>
  <si>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</si>
  <si>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</si>
  <si>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</si>
  <si>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</si>
  <si>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</si>
  <si>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</si>
  <si>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</si>
  <si>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</si>
  <si>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</si>
  <si>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</si>
  <si>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</si>
  <si>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</si>
  <si>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</si>
  <si>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</si>
  <si>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</si>
  <si>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</si>
  <si>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</si>
  <si>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</si>
  <si>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</si>
  <si>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</si>
  <si>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</si>
  <si>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</si>
  <si>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</si>
  <si>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</si>
  <si>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</si>
  <si>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</si>
  <si>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</si>
  <si>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</si>
  <si>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</si>
  <si>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</si>
  <si>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</si>
  <si>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</si>
  <si>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</si>
  <si>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</si>
  <si>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</si>
  <si>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</si>
  <si>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</si>
  <si>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</si>
  <si>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</si>
  <si>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</si>
  <si>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</si>
  <si>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</si>
  <si>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</si>
  <si>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</si>
  <si>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</si>
  <si>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</si>
  <si>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</si>
  <si>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</si>
  <si>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</si>
  <si>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</si>
  <si>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</si>
  <si>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</si>
  <si>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</si>
  <si>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</si>
  <si>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</si>
  <si>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</si>
  <si>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</si>
  <si>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</si>
  <si>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</si>
  <si>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</si>
  <si>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</si>
  <si>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</si>
  <si>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</si>
  <si>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</si>
  <si>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</si>
  <si>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</si>
  <si>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</si>
  <si>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</si>
  <si>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</si>
  <si>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</si>
  <si>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</si>
  <si>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</si>
  <si>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</si>
  <si>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</si>
  <si>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</si>
  <si>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</si>
  <si>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</si>
  <si>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</si>
  <si>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</si>
  <si>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</si>
  <si>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</si>
  <si>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</si>
  <si>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</si>
  <si>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</si>
  <si>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</si>
  <si>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</si>
  <si>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</si>
  <si>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</si>
  <si>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</si>
  <si>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</si>
  <si>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</si>
  <si>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</si>
  <si>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</si>
  <si>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</si>
  <si>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</si>
  <si>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</si>
  <si>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</si>
  <si>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</si>
  <si>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</si>
  <si>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</si>
  <si>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</si>
  <si>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</si>
  <si>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</si>
  <si>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</si>
  <si>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</si>
  <si>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</si>
  <si>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</si>
  <si>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</si>
  <si>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</si>
  <si>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</si>
  <si>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</si>
  <si>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</si>
  <si>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</si>
  <si>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</si>
  <si>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</si>
  <si>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</si>
  <si>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</si>
  <si>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</si>
  <si>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</si>
  <si>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14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</si>
  <si>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</si>
  <si>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</si>
  <si>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</si>
  <si>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</si>
  <si>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</si>
  <si>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</si>
  <si>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</si>
  <si>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wmg.bg</t>
  </si>
  <si>
    <t>Мария Николова</t>
  </si>
  <si>
    <t>Счетоводител</t>
  </si>
  <si>
    <t>1 "УЕБ НЮЗ БГ" ЕООД</t>
  </si>
  <si>
    <t>2. Инфосток АД</t>
  </si>
  <si>
    <t>3."РАДИО СТАНЦИЯ" EООД</t>
  </si>
  <si>
    <t>Марин Стоев</t>
  </si>
  <si>
    <t>Здравко Стоев</t>
  </si>
  <si>
    <t>4. УЕБКАФЕ ЕАД</t>
  </si>
  <si>
    <t>5. СИРИС ЕООД</t>
  </si>
  <si>
    <t>6. Х КЛУБ ЕООД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</si>
</sst>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8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6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8" fillId="7" borderId="34" xfId="0" applyFont="1" applyFill="1" applyBorder="1" applyAlignment="1">
      <alignment horizontal="left" vertical="center"/>
    </xf>
    <xf numFmtId="0" fontId="28" fillId="7" borderId="35" xfId="0" applyFont="1" applyFill="1" applyBorder="1" applyAlignment="1">
      <alignment horizontal="left" vertical="center"/>
    </xf>
    <xf numFmtId="0" fontId="29" fillId="7" borderId="36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7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37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2" fillId="8" borderId="37" xfId="0" applyFont="1" applyFill="1" applyBorder="1" applyAlignment="1" applyProtection="1">
      <alignment horizontal="center" vertical="center"/>
    </xf>
    <xf numFmtId="0" fontId="32" fillId="8" borderId="37" xfId="0" applyFont="1" applyFill="1" applyBorder="1" applyAlignment="1">
      <alignment horizontal="center" vertical="center"/>
    </xf>
    <xf numFmtId="0" fontId="32" fillId="9" borderId="37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11" borderId="37" xfId="0" applyFont="1" applyFill="1" applyBorder="1" applyAlignment="1">
      <alignment horizontal="center" vertical="center"/>
    </xf>
    <xf numFmtId="3" fontId="33" fillId="0" borderId="37" xfId="0" applyNumberFormat="1" applyFont="1" applyBorder="1" applyAlignment="1">
      <alignment horizontal="right" vertical="center" indent="1"/>
    </xf>
    <xf numFmtId="4" fontId="33" fillId="0" borderId="37" xfId="0" applyNumberFormat="1" applyFont="1" applyBorder="1" applyAlignment="1">
      <alignment horizontal="right" vertical="center" indent="1"/>
    </xf>
    <xf numFmtId="0" fontId="34" fillId="0" borderId="37" xfId="0" applyFont="1" applyFill="1" applyBorder="1" applyAlignment="1">
      <alignment horizontal="center" vertical="center"/>
    </xf>
    <xf numFmtId="0" fontId="34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5" fillId="0" borderId="28" xfId="12" applyNumberFormat="1" applyFont="1" applyFill="1" applyBorder="1" applyAlignment="1" applyProtection="1">
      <alignment horizontal="centerContinuous"/>
    </xf>
    <xf numFmtId="0" fontId="36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5" fillId="0" borderId="28" xfId="12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3" fillId="3" borderId="30" xfId="3" applyNumberFormat="1" applyFont="1" applyFill="1" applyBorder="1" applyAlignment="1" applyProtection="1">
      <protection locked="0"/>
    </xf>
    <xf numFmtId="49" fontId="23" fillId="3" borderId="2" xfId="3" applyNumberFormat="1" applyFont="1" applyFill="1" applyBorder="1" applyAlignment="1" applyProtection="1">
      <protection locked="0"/>
    </xf>
    <xf numFmtId="49" fontId="23" fillId="3" borderId="5" xfId="3" applyNumberFormat="1" applyFont="1" applyFill="1" applyBorder="1" applyAlignment="1" applyProtection="1">
      <protection locked="0"/>
    </xf>
    <xf numFmtId="1" fontId="24" fillId="3" borderId="11" xfId="8" applyNumberFormat="1" applyFont="1" applyFill="1" applyBorder="1" applyAlignment="1" applyProtection="1">
      <alignment vertical="top" wrapText="1"/>
      <protection locked="0"/>
    </xf>
    <xf numFmtId="3" fontId="36" fillId="3" borderId="5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66" customWidth="1"/>
    <col min="2" max="2" width="65.7109375" style="466" customWidth="1"/>
    <col min="3" max="26" width="9.140625" style="466"/>
    <col min="27" max="27" width="9.85546875" style="466" bestFit="1" customWidth="1"/>
    <col min="28" max="16384" width="9.140625" style="466"/>
  </cols>
  <sheetData>
    <row r="1" spans="1:27">
      <c r="A1" s="1" t="s">
        <v>654</v>
      </c>
      <c r="B1" s="2"/>
      <c r="Z1" s="474">
        <v>1</v>
      </c>
      <c r="AA1" s="475">
        <f>IF(ISBLANK(_endDate),"",_endDate)</f>
        <v>45199</v>
      </c>
    </row>
    <row r="2" spans="1:27">
      <c r="A2" s="465" t="s">
        <v>678</v>
      </c>
      <c r="B2" s="460"/>
      <c r="Z2" s="474">
        <v>2</v>
      </c>
      <c r="AA2" s="475">
        <f>IF(ISBLANK(_pdeReportingDate),"",_pdeReportingDate)</f>
        <v>45229</v>
      </c>
    </row>
    <row r="3" spans="1:27">
      <c r="A3" s="461" t="s">
        <v>653</v>
      </c>
      <c r="B3" s="462"/>
      <c r="Z3" s="474">
        <v>3</v>
      </c>
      <c r="AA3" s="475" t="str">
        <f>IF(ISBLANK(_authorName),"",_authorName)</f>
        <v>Мария Николова</v>
      </c>
    </row>
    <row r="4" spans="1:27">
      <c r="A4" s="459" t="s">
        <v>679</v>
      </c>
      <c r="B4" s="460"/>
    </row>
    <row r="5" spans="1:27" ht="31.5">
      <c r="A5" s="463" t="s">
        <v>680</v>
      </c>
      <c r="B5" s="46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44927</v>
      </c>
    </row>
    <row r="10" spans="1:27">
      <c r="A10" s="7" t="s">
        <v>2</v>
      </c>
      <c r="B10" s="357">
        <v>45199</v>
      </c>
    </row>
    <row r="11" spans="1:27">
      <c r="A11" s="7" t="s">
        <v>666</v>
      </c>
      <c r="B11" s="357">
        <v>45229</v>
      </c>
    </row>
    <row r="12" spans="1:27">
      <c r="A12" s="8"/>
      <c r="B12" s="9"/>
    </row>
    <row r="13" spans="1:27">
      <c r="A13" s="3" t="s">
        <v>662</v>
      </c>
      <c r="B13" s="4"/>
    </row>
    <row r="14" spans="1:27">
      <c r="A14" s="7" t="s">
        <v>661</v>
      </c>
      <c r="B14" s="356" t="s">
        <v>682</v>
      </c>
    </row>
    <row r="15" spans="1:27">
      <c r="A15" s="10" t="s">
        <v>658</v>
      </c>
      <c r="B15" s="358" t="s">
        <v>616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356" t="s">
        <v>684</v>
      </c>
    </row>
    <row r="18" spans="1:2">
      <c r="A18" s="7" t="s">
        <v>613</v>
      </c>
      <c r="B18" s="356" t="s">
        <v>685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/>
    </row>
    <row r="22" spans="1:2">
      <c r="A22" s="10" t="s">
        <v>611</v>
      </c>
      <c r="B22" s="358"/>
    </row>
    <row r="23" spans="1:2">
      <c r="A23" s="10" t="s">
        <v>7</v>
      </c>
      <c r="B23" s="476"/>
    </row>
    <row r="24" spans="1:2">
      <c r="A24" s="10" t="s">
        <v>612</v>
      </c>
      <c r="B24" s="477" t="s">
        <v>687</v>
      </c>
    </row>
    <row r="25" spans="1:2">
      <c r="A25" s="7" t="s">
        <v>615</v>
      </c>
      <c r="B25" s="478"/>
    </row>
    <row r="26" spans="1:2">
      <c r="A26" s="10" t="s">
        <v>659</v>
      </c>
      <c r="B26" s="358" t="s">
        <v>688</v>
      </c>
    </row>
    <row r="27" spans="1:2">
      <c r="A27" s="10" t="s">
        <v>660</v>
      </c>
      <c r="B27" s="358" t="s">
        <v>689</v>
      </c>
    </row>
    <row r="28" spans="1:2">
      <c r="A28" s="11"/>
      <c r="B28" s="11"/>
    </row>
    <row r="29" spans="1:2">
      <c r="A29" s="12" t="s">
        <v>681</v>
      </c>
      <c r="B29" s="13"/>
    </row>
  </sheetData>
  <sheetProtection password="E11D" sheet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652</v>
      </c>
    </row>
    <row r="2" spans="1:1">
      <c r="A2" t="s">
        <v>653</v>
      </c>
    </row>
    <row r="5" spans="1:1">
      <c r="A5" t="s">
        <v>616</v>
      </c>
    </row>
    <row r="6" spans="1:1">
      <c r="A6" t="s">
        <v>664</v>
      </c>
    </row>
    <row r="7" spans="1:1">
      <c r="A7" t="s">
        <v>665</v>
      </c>
    </row>
    <row r="8" spans="1:1">
      <c r="A8" t="s">
        <v>621</v>
      </c>
    </row>
    <row r="9" spans="1:1">
      <c r="A9" t="s">
        <v>617</v>
      </c>
    </row>
    <row r="11" spans="1:1">
      <c r="A11" t="s">
        <v>618</v>
      </c>
    </row>
    <row r="12" spans="1:1">
      <c r="A12" t="s">
        <v>619</v>
      </c>
    </row>
    <row r="13" spans="1:1">
      <c r="A13" t="s">
        <v>620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abSelected="1" view="pageBreakPreview" topLeftCell="A28" zoomScale="80" zoomScaleNormal="85" zoomScaleSheetLayoutView="80" workbookViewId="0">
      <selection activeCell="G49" sqref="G49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131387286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30.09.2023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8"/>
      <c r="E12" s="76" t="s">
        <v>25</v>
      </c>
      <c r="F12" s="80" t="s">
        <v>26</v>
      </c>
      <c r="G12" s="138">
        <v>7840</v>
      </c>
      <c r="H12" s="479">
        <v>7840</v>
      </c>
    </row>
    <row r="13" spans="1:8">
      <c r="A13" s="76" t="s">
        <v>27</v>
      </c>
      <c r="B13" s="78" t="s">
        <v>28</v>
      </c>
      <c r="C13" s="138"/>
      <c r="D13" s="138"/>
      <c r="E13" s="76" t="s">
        <v>553</v>
      </c>
      <c r="F13" s="80" t="s">
        <v>29</v>
      </c>
      <c r="G13" s="138">
        <v>7840</v>
      </c>
      <c r="H13" s="137">
        <v>7840</v>
      </c>
    </row>
    <row r="14" spans="1:8">
      <c r="A14" s="76" t="s">
        <v>30</v>
      </c>
      <c r="B14" s="78" t="s">
        <v>31</v>
      </c>
      <c r="C14" s="138"/>
      <c r="D14" s="138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8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8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>
        <v>4</v>
      </c>
      <c r="D17" s="138">
        <v>4</v>
      </c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8"/>
      <c r="E18" s="272" t="s">
        <v>47</v>
      </c>
      <c r="F18" s="271" t="s">
        <v>48</v>
      </c>
      <c r="G18" s="388">
        <f>G12+G15+G16+G17</f>
        <v>7840</v>
      </c>
      <c r="H18" s="389">
        <f>H12+H15+H16+H17</f>
        <v>7840</v>
      </c>
    </row>
    <row r="19" spans="1:13">
      <c r="A19" s="76" t="s">
        <v>49</v>
      </c>
      <c r="B19" s="78" t="s">
        <v>50</v>
      </c>
      <c r="C19" s="138">
        <v>8</v>
      </c>
      <c r="D19" s="138">
        <v>11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12</v>
      </c>
      <c r="D20" s="377">
        <f>SUM(D12:D19)</f>
        <v>15</v>
      </c>
      <c r="E20" s="76" t="s">
        <v>54</v>
      </c>
      <c r="F20" s="80" t="s">
        <v>55</v>
      </c>
      <c r="G20" s="138">
        <v>4053</v>
      </c>
      <c r="H20" s="138">
        <v>4053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8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18</v>
      </c>
      <c r="H22" s="393">
        <f>SUM(H23:H25)</f>
        <v>18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18</v>
      </c>
      <c r="H23" s="479">
        <v>18</v>
      </c>
    </row>
    <row r="24" spans="1:13">
      <c r="A24" s="76" t="s">
        <v>67</v>
      </c>
      <c r="B24" s="78" t="s">
        <v>68</v>
      </c>
      <c r="C24" s="138"/>
      <c r="D24" s="138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8">
        <v>1</v>
      </c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8"/>
      <c r="E26" s="275" t="s">
        <v>77</v>
      </c>
      <c r="F26" s="82" t="s">
        <v>78</v>
      </c>
      <c r="G26" s="376">
        <f>G20+G21+G22</f>
        <v>4071</v>
      </c>
      <c r="H26" s="377">
        <f>H20+H21+H22</f>
        <v>4071</v>
      </c>
      <c r="M26" s="85"/>
    </row>
    <row r="27" spans="1:13">
      <c r="A27" s="76" t="s">
        <v>79</v>
      </c>
      <c r="B27" s="78" t="s">
        <v>80</v>
      </c>
      <c r="C27" s="138">
        <v>1504</v>
      </c>
      <c r="D27" s="138">
        <v>1745</v>
      </c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1504</v>
      </c>
      <c r="D28" s="377">
        <f>SUM(D24:D27)</f>
        <v>1746</v>
      </c>
      <c r="E28" s="143" t="s">
        <v>84</v>
      </c>
      <c r="F28" s="80" t="s">
        <v>85</v>
      </c>
      <c r="G28" s="374">
        <f>SUM(G29:G31)</f>
        <v>-7226</v>
      </c>
      <c r="H28" s="375">
        <f>SUM(H29:H31)</f>
        <v>-6125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-7226</v>
      </c>
      <c r="H30" s="138">
        <v>-6125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8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/>
      <c r="H32" s="138"/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>
        <v>-591</v>
      </c>
      <c r="H33" s="138">
        <v>-1101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-7817</v>
      </c>
      <c r="H34" s="377">
        <f>H28+H32+H33</f>
        <v>-7226</v>
      </c>
    </row>
    <row r="35" spans="1:13">
      <c r="A35" s="76" t="s">
        <v>106</v>
      </c>
      <c r="B35" s="81" t="s">
        <v>107</v>
      </c>
      <c r="C35" s="374">
        <f>SUM(C36:C39)</f>
        <v>3677</v>
      </c>
      <c r="D35" s="375">
        <f>SUM(D36:D39)</f>
        <v>3677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3677</v>
      </c>
      <c r="D36" s="138">
        <v>3677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8"/>
      <c r="E37" s="274" t="s">
        <v>554</v>
      </c>
      <c r="F37" s="86" t="s">
        <v>112</v>
      </c>
      <c r="G37" s="378">
        <f>G26+G18+G34</f>
        <v>4094</v>
      </c>
      <c r="H37" s="379">
        <f>H26+H18+H34</f>
        <v>4685</v>
      </c>
    </row>
    <row r="38" spans="1:13">
      <c r="A38" s="76" t="s">
        <v>113</v>
      </c>
      <c r="B38" s="78" t="s">
        <v>114</v>
      </c>
      <c r="C38" s="138"/>
      <c r="D38" s="138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8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8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8"/>
    </row>
    <row r="46" spans="1:13">
      <c r="A46" s="264" t="s">
        <v>137</v>
      </c>
      <c r="B46" s="83" t="s">
        <v>138</v>
      </c>
      <c r="C46" s="376">
        <f>C35+C40+C45</f>
        <v>3677</v>
      </c>
      <c r="D46" s="377">
        <f>D35+D40+D45</f>
        <v>3677</v>
      </c>
      <c r="E46" s="142" t="s">
        <v>139</v>
      </c>
      <c r="F46" s="80" t="s">
        <v>140</v>
      </c>
      <c r="G46" s="138"/>
      <c r="H46" s="138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8"/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>
        <v>7000</v>
      </c>
      <c r="H48" s="138">
        <v>8000</v>
      </c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5</v>
      </c>
      <c r="H49" s="138">
        <v>5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7005</v>
      </c>
      <c r="H50" s="375">
        <f>SUM(H44:H49)</f>
        <v>8005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190</v>
      </c>
      <c r="D55" s="269">
        <v>190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5383</v>
      </c>
      <c r="D56" s="381">
        <f>D20+D21+D22+D28+D33+D46+D52+D54+D55</f>
        <v>5628</v>
      </c>
      <c r="E56" s="87" t="s">
        <v>557</v>
      </c>
      <c r="F56" s="86" t="s">
        <v>172</v>
      </c>
      <c r="G56" s="378">
        <f>G50+G52+G53+G54+G55</f>
        <v>7005</v>
      </c>
      <c r="H56" s="379">
        <f>H50+H52+H53+H54+H55</f>
        <v>8005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>
        <v>2490</v>
      </c>
      <c r="H60" s="137">
        <v>2148</v>
      </c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210</v>
      </c>
      <c r="H61" s="375">
        <f>SUM(H62:H68)</f>
        <v>598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42</v>
      </c>
      <c r="H62" s="138">
        <v>96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8">
        <v>346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17</v>
      </c>
      <c r="H64" s="138">
        <v>21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110</v>
      </c>
      <c r="H66" s="138">
        <v>97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17</v>
      </c>
      <c r="H67" s="138">
        <v>20</v>
      </c>
    </row>
    <row r="68" spans="1:13">
      <c r="A68" s="76" t="s">
        <v>206</v>
      </c>
      <c r="B68" s="78" t="s">
        <v>207</v>
      </c>
      <c r="C68" s="138">
        <v>490</v>
      </c>
      <c r="D68" s="138">
        <v>627</v>
      </c>
      <c r="E68" s="76" t="s">
        <v>212</v>
      </c>
      <c r="F68" s="80" t="s">
        <v>213</v>
      </c>
      <c r="G68" s="138">
        <v>24</v>
      </c>
      <c r="H68" s="138">
        <v>18</v>
      </c>
    </row>
    <row r="69" spans="1:13">
      <c r="A69" s="76" t="s">
        <v>210</v>
      </c>
      <c r="B69" s="78" t="s">
        <v>211</v>
      </c>
      <c r="C69" s="138">
        <v>207</v>
      </c>
      <c r="D69" s="138">
        <v>154</v>
      </c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480"/>
      <c r="D70" s="138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>
        <v>100</v>
      </c>
      <c r="D71" s="138">
        <f>271</f>
        <v>271</v>
      </c>
      <c r="E71" s="265" t="s">
        <v>47</v>
      </c>
      <c r="F71" s="82" t="s">
        <v>223</v>
      </c>
      <c r="G71" s="376">
        <f>G59+G60+G61+G69+G70</f>
        <v>2700</v>
      </c>
      <c r="H71" s="377">
        <f>H59+H60+H61+H69+H70</f>
        <v>2746</v>
      </c>
    </row>
    <row r="72" spans="1:13">
      <c r="A72" s="76" t="s">
        <v>221</v>
      </c>
      <c r="B72" s="78" t="s">
        <v>222</v>
      </c>
      <c r="C72" s="138"/>
      <c r="D72" s="138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8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8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7504</v>
      </c>
      <c r="D75" s="138">
        <f>4712+3798+16</f>
        <v>8526</v>
      </c>
      <c r="E75" s="276" t="s">
        <v>160</v>
      </c>
      <c r="F75" s="82" t="s">
        <v>233</v>
      </c>
      <c r="G75" s="269">
        <v>115</v>
      </c>
      <c r="H75" s="479">
        <v>125</v>
      </c>
    </row>
    <row r="76" spans="1:13">
      <c r="A76" s="273" t="s">
        <v>77</v>
      </c>
      <c r="B76" s="83" t="s">
        <v>232</v>
      </c>
      <c r="C76" s="376">
        <f>SUM(C68:C75)</f>
        <v>8301</v>
      </c>
      <c r="D76" s="377">
        <f>SUM(D68:D75)</f>
        <v>9578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2815</v>
      </c>
      <c r="H79" s="379">
        <f>H71+H73+H75+H77</f>
        <v>2871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8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203</v>
      </c>
      <c r="D89" s="138">
        <v>334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8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8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203</v>
      </c>
      <c r="D92" s="377">
        <f>SUM(D88:D91)</f>
        <v>334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27</v>
      </c>
      <c r="D93" s="270">
        <v>21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8531</v>
      </c>
      <c r="D94" s="381">
        <f>D65+D76+D85+D92+D93</f>
        <v>9933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13914</v>
      </c>
      <c r="D95" s="383">
        <f>D94+D56</f>
        <v>15561</v>
      </c>
      <c r="E95" s="169" t="s">
        <v>633</v>
      </c>
      <c r="F95" s="280" t="s">
        <v>268</v>
      </c>
      <c r="G95" s="382">
        <f>G37+G40+G56+G79</f>
        <v>13914</v>
      </c>
      <c r="H95" s="383">
        <f>H37+H40+H56+H79</f>
        <v>15561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69" t="s">
        <v>666</v>
      </c>
      <c r="B98" s="482">
        <f>pdeReportingDate</f>
        <v>45229</v>
      </c>
      <c r="C98" s="482"/>
      <c r="D98" s="482"/>
      <c r="E98" s="482"/>
      <c r="F98" s="482"/>
      <c r="G98" s="482"/>
      <c r="H98" s="482"/>
      <c r="M98" s="85"/>
    </row>
    <row r="99" spans="1:13">
      <c r="A99" s="469"/>
      <c r="B99" s="46"/>
      <c r="C99" s="46"/>
      <c r="D99" s="46"/>
      <c r="E99" s="46"/>
      <c r="F99" s="46"/>
      <c r="G99" s="46"/>
      <c r="H99" s="46"/>
      <c r="M99" s="85"/>
    </row>
    <row r="100" spans="1:13">
      <c r="A100" s="470" t="s">
        <v>8</v>
      </c>
      <c r="B100" s="483" t="str">
        <f>authorName</f>
        <v>Мария Николова</v>
      </c>
      <c r="C100" s="483"/>
      <c r="D100" s="483"/>
      <c r="E100" s="483"/>
      <c r="F100" s="483"/>
      <c r="G100" s="483"/>
      <c r="H100" s="483"/>
    </row>
    <row r="101" spans="1:13">
      <c r="A101" s="470"/>
      <c r="B101" s="67"/>
      <c r="C101" s="67"/>
      <c r="D101" s="67"/>
      <c r="E101" s="67"/>
      <c r="F101" s="67"/>
      <c r="G101" s="67"/>
      <c r="H101" s="67"/>
    </row>
    <row r="102" spans="1:13">
      <c r="A102" s="470" t="s">
        <v>614</v>
      </c>
      <c r="B102" s="484"/>
      <c r="C102" s="484"/>
      <c r="D102" s="484"/>
      <c r="E102" s="484"/>
      <c r="F102" s="484"/>
      <c r="G102" s="484"/>
      <c r="H102" s="484"/>
    </row>
    <row r="103" spans="1:13" ht="21.75" customHeight="1">
      <c r="A103" s="471"/>
      <c r="B103" s="481" t="s">
        <v>693</v>
      </c>
      <c r="C103" s="481"/>
      <c r="D103" s="481"/>
      <c r="E103" s="481"/>
      <c r="M103" s="85"/>
    </row>
    <row r="104" spans="1:13" ht="21.75" customHeight="1">
      <c r="A104" s="471"/>
      <c r="B104" s="481" t="s">
        <v>668</v>
      </c>
      <c r="C104" s="481"/>
      <c r="D104" s="481"/>
      <c r="E104" s="481"/>
    </row>
    <row r="105" spans="1:13" ht="21.75" customHeight="1">
      <c r="A105" s="471"/>
      <c r="B105" s="481" t="s">
        <v>694</v>
      </c>
      <c r="C105" s="481"/>
      <c r="D105" s="481"/>
      <c r="E105" s="481"/>
      <c r="M105" s="85"/>
    </row>
    <row r="106" spans="1:13" ht="21.75" customHeight="1">
      <c r="A106" s="471"/>
      <c r="B106" s="481" t="s">
        <v>668</v>
      </c>
      <c r="C106" s="481"/>
      <c r="D106" s="481"/>
      <c r="E106" s="481"/>
    </row>
    <row r="107" spans="1:13" ht="21.75" customHeight="1">
      <c r="A107" s="471"/>
      <c r="B107" s="481"/>
      <c r="C107" s="481"/>
      <c r="D107" s="481"/>
      <c r="E107" s="481"/>
      <c r="M107" s="85"/>
    </row>
    <row r="108" spans="1:13" ht="21.75" customHeight="1">
      <c r="A108" s="471"/>
      <c r="B108" s="481"/>
      <c r="C108" s="481"/>
      <c r="D108" s="481"/>
      <c r="E108" s="481"/>
    </row>
    <row r="109" spans="1:13" ht="21.75" customHeight="1">
      <c r="A109" s="471"/>
      <c r="B109" s="481"/>
      <c r="C109" s="481"/>
      <c r="D109" s="481"/>
      <c r="E109" s="481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6" zoomScale="89" zoomScaleNormal="70" zoomScaleSheetLayoutView="89" workbookViewId="0">
      <selection activeCell="C28" sqref="C28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УЕБ МЕДИЯ ГРУП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131387286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30.09.2023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7</v>
      </c>
      <c r="D12" s="256">
        <v>16</v>
      </c>
      <c r="E12" s="135" t="s">
        <v>277</v>
      </c>
      <c r="F12" s="180" t="s">
        <v>278</v>
      </c>
      <c r="G12" s="256"/>
      <c r="H12" s="256"/>
    </row>
    <row r="13" spans="1:8">
      <c r="A13" s="135" t="s">
        <v>279</v>
      </c>
      <c r="B13" s="131" t="s">
        <v>280</v>
      </c>
      <c r="C13" s="256">
        <v>289</v>
      </c>
      <c r="D13" s="256">
        <v>310</v>
      </c>
      <c r="E13" s="135" t="s">
        <v>281</v>
      </c>
      <c r="F13" s="180" t="s">
        <v>282</v>
      </c>
      <c r="G13" s="256"/>
      <c r="H13" s="256"/>
    </row>
    <row r="14" spans="1:8">
      <c r="A14" s="135" t="s">
        <v>283</v>
      </c>
      <c r="B14" s="131" t="s">
        <v>284</v>
      </c>
      <c r="C14" s="256">
        <v>570</v>
      </c>
      <c r="D14" s="256">
        <v>545</v>
      </c>
      <c r="E14" s="185" t="s">
        <v>285</v>
      </c>
      <c r="F14" s="180" t="s">
        <v>286</v>
      </c>
      <c r="G14" s="256">
        <v>1217</v>
      </c>
      <c r="H14" s="256">
        <v>1088</v>
      </c>
    </row>
    <row r="15" spans="1:8">
      <c r="A15" s="135" t="s">
        <v>287</v>
      </c>
      <c r="B15" s="131" t="s">
        <v>288</v>
      </c>
      <c r="C15" s="256">
        <v>502</v>
      </c>
      <c r="D15" s="256">
        <v>441</v>
      </c>
      <c r="E15" s="185" t="s">
        <v>79</v>
      </c>
      <c r="F15" s="180" t="s">
        <v>289</v>
      </c>
      <c r="G15" s="256">
        <v>17</v>
      </c>
      <c r="H15" s="256">
        <v>15</v>
      </c>
    </row>
    <row r="16" spans="1:8">
      <c r="A16" s="135" t="s">
        <v>290</v>
      </c>
      <c r="B16" s="131" t="s">
        <v>291</v>
      </c>
      <c r="C16" s="256">
        <v>86</v>
      </c>
      <c r="D16" s="256">
        <v>78</v>
      </c>
      <c r="E16" s="176" t="s">
        <v>52</v>
      </c>
      <c r="F16" s="204" t="s">
        <v>292</v>
      </c>
      <c r="G16" s="407">
        <f>SUM(G12:G15)</f>
        <v>1234</v>
      </c>
      <c r="H16" s="408">
        <f>SUM(H12:H15)</f>
        <v>1103</v>
      </c>
    </row>
    <row r="17" spans="1:8" ht="31.5">
      <c r="A17" s="135" t="s">
        <v>293</v>
      </c>
      <c r="B17" s="131" t="s">
        <v>294</v>
      </c>
      <c r="C17" s="256"/>
      <c r="D17" s="256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6"/>
      <c r="E18" s="174" t="s">
        <v>297</v>
      </c>
      <c r="F18" s="178" t="s">
        <v>298</v>
      </c>
      <c r="G18" s="418"/>
      <c r="H18" s="418"/>
    </row>
    <row r="19" spans="1:8">
      <c r="A19" s="135" t="s">
        <v>299</v>
      </c>
      <c r="B19" s="131" t="s">
        <v>300</v>
      </c>
      <c r="C19" s="256">
        <v>179</v>
      </c>
      <c r="D19" s="256">
        <v>9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>
        <v>122</v>
      </c>
      <c r="D20" s="256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6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1633</v>
      </c>
      <c r="D22" s="408">
        <f>SUM(D12:D18)+D19</f>
        <v>1399</v>
      </c>
      <c r="E22" s="135" t="s">
        <v>309</v>
      </c>
      <c r="F22" s="177" t="s">
        <v>310</v>
      </c>
      <c r="G22" s="256">
        <v>241</v>
      </c>
      <c r="H22" s="256">
        <v>223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6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6"/>
    </row>
    <row r="25" spans="1:8" ht="31.5">
      <c r="A25" s="135" t="s">
        <v>316</v>
      </c>
      <c r="B25" s="177" t="s">
        <v>317</v>
      </c>
      <c r="C25" s="256">
        <v>428</v>
      </c>
      <c r="D25" s="256">
        <v>592</v>
      </c>
      <c r="E25" s="135" t="s">
        <v>318</v>
      </c>
      <c r="F25" s="177" t="s">
        <v>319</v>
      </c>
      <c r="G25" s="256"/>
      <c r="H25" s="256"/>
    </row>
    <row r="26" spans="1:8" ht="31.5">
      <c r="A26" s="135" t="s">
        <v>320</v>
      </c>
      <c r="B26" s="177" t="s">
        <v>321</v>
      </c>
      <c r="C26" s="256"/>
      <c r="D26" s="256"/>
      <c r="E26" s="135" t="s">
        <v>322</v>
      </c>
      <c r="F26" s="177" t="s">
        <v>323</v>
      </c>
      <c r="G26" s="256"/>
      <c r="H26" s="256"/>
    </row>
    <row r="27" spans="1:8" ht="31.5">
      <c r="A27" s="135" t="s">
        <v>324</v>
      </c>
      <c r="B27" s="177" t="s">
        <v>325</v>
      </c>
      <c r="C27" s="256">
        <v>2</v>
      </c>
      <c r="D27" s="256">
        <v>1</v>
      </c>
      <c r="E27" s="176" t="s">
        <v>104</v>
      </c>
      <c r="F27" s="178" t="s">
        <v>326</v>
      </c>
      <c r="G27" s="407">
        <f>SUM(G22:G26)</f>
        <v>241</v>
      </c>
      <c r="H27" s="408">
        <f>SUM(H22:H26)</f>
        <v>223</v>
      </c>
    </row>
    <row r="28" spans="1:8">
      <c r="A28" s="135" t="s">
        <v>79</v>
      </c>
      <c r="B28" s="177" t="s">
        <v>327</v>
      </c>
      <c r="C28" s="256">
        <v>3</v>
      </c>
      <c r="D28" s="256">
        <v>3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433</v>
      </c>
      <c r="D29" s="408">
        <f>SUM(D25:D28)</f>
        <v>596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2066</v>
      </c>
      <c r="D31" s="414">
        <f>D29+D22</f>
        <v>1995</v>
      </c>
      <c r="E31" s="191" t="s">
        <v>548</v>
      </c>
      <c r="F31" s="206" t="s">
        <v>331</v>
      </c>
      <c r="G31" s="193">
        <f>G16+G18+G27</f>
        <v>1475</v>
      </c>
      <c r="H31" s="194">
        <f>H16+H18+H27</f>
        <v>1326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0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591</v>
      </c>
      <c r="H33" s="408">
        <f>IF((D31-H31)&gt;0,D31-H31,0)</f>
        <v>669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2066</v>
      </c>
      <c r="D36" s="416">
        <f>D31-D34+D35</f>
        <v>1995</v>
      </c>
      <c r="E36" s="202" t="s">
        <v>346</v>
      </c>
      <c r="F36" s="196" t="s">
        <v>347</v>
      </c>
      <c r="G36" s="207">
        <f>G35-G34+G31</f>
        <v>1475</v>
      </c>
      <c r="H36" s="208">
        <f>H35-H34+H31</f>
        <v>1326</v>
      </c>
    </row>
    <row r="37" spans="1:8">
      <c r="A37" s="201" t="s">
        <v>348</v>
      </c>
      <c r="B37" s="171" t="s">
        <v>349</v>
      </c>
      <c r="C37" s="413">
        <f>IF((G36-C36)&gt;0,G36-C36,0)</f>
        <v>0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591</v>
      </c>
      <c r="H37" s="194">
        <f>IF((D36-H36)&gt;0,D36-H36,0)</f>
        <v>669</v>
      </c>
    </row>
    <row r="38" spans="1:8">
      <c r="A38" s="174" t="s">
        <v>352</v>
      </c>
      <c r="B38" s="178" t="s">
        <v>353</v>
      </c>
      <c r="C38" s="407">
        <f>C39+C40+C41</f>
        <v>0</v>
      </c>
      <c r="D38" s="408">
        <f>D39+D40+D41</f>
        <v>0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0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591</v>
      </c>
      <c r="H42" s="184">
        <f>IF(H37&gt;0,IF(D38+H37&lt;0,0,D38+H37),IF(D37-D38&lt;0,D38-D37,0))</f>
        <v>669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0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591</v>
      </c>
      <c r="H44" s="208">
        <f>IF(D42=0,IF(H42-H43&gt;0,H42-H43+D43,0),IF(D42-D43&lt;0,D43-D42+H43,0))</f>
        <v>669</v>
      </c>
    </row>
    <row r="45" spans="1:8" ht="16.5" thickBot="1">
      <c r="A45" s="210" t="s">
        <v>371</v>
      </c>
      <c r="B45" s="211" t="s">
        <v>372</v>
      </c>
      <c r="C45" s="409">
        <f>C36+C38+C42</f>
        <v>2066</v>
      </c>
      <c r="D45" s="410">
        <f>D36+D38+D42</f>
        <v>1995</v>
      </c>
      <c r="E45" s="210" t="s">
        <v>373</v>
      </c>
      <c r="F45" s="212" t="s">
        <v>374</v>
      </c>
      <c r="G45" s="409">
        <f>G42+G36</f>
        <v>2066</v>
      </c>
      <c r="H45" s="410">
        <f>H42+H36</f>
        <v>1995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5" t="s">
        <v>667</v>
      </c>
      <c r="B47" s="485"/>
      <c r="C47" s="485"/>
      <c r="D47" s="485"/>
      <c r="E47" s="485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69" t="s">
        <v>666</v>
      </c>
      <c r="B50" s="482">
        <f>pdeReportingDate</f>
        <v>45229</v>
      </c>
      <c r="C50" s="482"/>
      <c r="D50" s="482"/>
      <c r="E50" s="482"/>
      <c r="F50" s="482"/>
      <c r="G50" s="482"/>
      <c r="H50" s="482"/>
      <c r="M50" s="85"/>
    </row>
    <row r="51" spans="1:13" s="39" customFormat="1">
      <c r="A51" s="469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0" t="s">
        <v>8</v>
      </c>
      <c r="B52" s="483" t="str">
        <f>authorName</f>
        <v>Мария Николова</v>
      </c>
      <c r="C52" s="483"/>
      <c r="D52" s="483"/>
      <c r="E52" s="483"/>
      <c r="F52" s="483"/>
      <c r="G52" s="483"/>
      <c r="H52" s="483"/>
    </row>
    <row r="53" spans="1:13" s="39" customFormat="1">
      <c r="A53" s="470"/>
      <c r="B53" s="67"/>
      <c r="C53" s="67"/>
      <c r="D53" s="67"/>
      <c r="E53" s="67"/>
      <c r="F53" s="67"/>
      <c r="G53" s="67"/>
      <c r="H53" s="67"/>
    </row>
    <row r="54" spans="1:13" s="39" customFormat="1">
      <c r="A54" s="470" t="s">
        <v>614</v>
      </c>
      <c r="B54" s="484"/>
      <c r="C54" s="484"/>
      <c r="D54" s="484"/>
      <c r="E54" s="484"/>
      <c r="F54" s="484"/>
      <c r="G54" s="484"/>
      <c r="H54" s="484"/>
    </row>
    <row r="55" spans="1:13" ht="15.75" customHeight="1">
      <c r="A55" s="471"/>
      <c r="B55" s="481" t="s">
        <v>693</v>
      </c>
      <c r="C55" s="481"/>
      <c r="D55" s="481"/>
      <c r="E55" s="481"/>
      <c r="F55" s="353"/>
      <c r="G55" s="41"/>
      <c r="H55" s="39"/>
    </row>
    <row r="56" spans="1:13" ht="15.75" customHeight="1">
      <c r="A56" s="471"/>
      <c r="B56" s="481" t="s">
        <v>668</v>
      </c>
      <c r="C56" s="481"/>
      <c r="D56" s="481"/>
      <c r="E56" s="481"/>
      <c r="F56" s="353"/>
      <c r="G56" s="41"/>
      <c r="H56" s="39"/>
    </row>
    <row r="57" spans="1:13" ht="15.75" customHeight="1">
      <c r="A57" s="471"/>
      <c r="B57" s="481" t="s">
        <v>694</v>
      </c>
      <c r="C57" s="481"/>
      <c r="D57" s="481"/>
      <c r="E57" s="481"/>
      <c r="F57" s="353"/>
      <c r="G57" s="41"/>
      <c r="H57" s="39"/>
    </row>
    <row r="58" spans="1:13" ht="15.75" customHeight="1">
      <c r="A58" s="471"/>
      <c r="B58" s="481" t="s">
        <v>668</v>
      </c>
      <c r="C58" s="481"/>
      <c r="D58" s="481"/>
      <c r="E58" s="481"/>
      <c r="F58" s="353"/>
      <c r="G58" s="41"/>
      <c r="H58" s="39"/>
    </row>
    <row r="59" spans="1:13">
      <c r="A59" s="471"/>
      <c r="B59" s="481"/>
      <c r="C59" s="481"/>
      <c r="D59" s="481"/>
      <c r="E59" s="481"/>
      <c r="F59" s="353"/>
      <c r="G59" s="41"/>
      <c r="H59" s="39"/>
    </row>
    <row r="60" spans="1:13">
      <c r="A60" s="471"/>
      <c r="B60" s="481"/>
      <c r="C60" s="481"/>
      <c r="D60" s="481"/>
      <c r="E60" s="481"/>
      <c r="F60" s="353"/>
      <c r="G60" s="41"/>
      <c r="H60" s="39"/>
    </row>
    <row r="61" spans="1:13">
      <c r="A61" s="471"/>
      <c r="B61" s="481"/>
      <c r="C61" s="481"/>
      <c r="D61" s="481"/>
      <c r="E61" s="481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Normal="100" zoomScaleSheetLayoutView="80" workbookViewId="0">
      <selection activeCell="C38" sqref="C38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УЕБ МЕДИЯ ГРУП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131387286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30.09.2023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1384</v>
      </c>
      <c r="D11" s="138">
        <v>1426</v>
      </c>
      <c r="E11" s="118"/>
      <c r="F11" s="118"/>
    </row>
    <row r="12" spans="1:13">
      <c r="A12" s="217" t="s">
        <v>380</v>
      </c>
      <c r="B12" s="119" t="s">
        <v>381</v>
      </c>
      <c r="C12" s="138">
        <v>-513</v>
      </c>
      <c r="D12" s="138">
        <v>-811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8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-595</v>
      </c>
      <c r="D14" s="138">
        <v>-517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-20</v>
      </c>
      <c r="D15" s="138">
        <v>-33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8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8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8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8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-64</v>
      </c>
      <c r="D20" s="138">
        <v>-163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6">
        <f>SUM(C11:C20)</f>
        <v>192</v>
      </c>
      <c r="D21" s="437">
        <f>SUM(D11:D20)</f>
        <v>-98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-324</v>
      </c>
      <c r="D23" s="138">
        <v>-250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8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8">
        <v>-911</v>
      </c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8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8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8">
        <v>-3810</v>
      </c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8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8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8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>
        <v>1046</v>
      </c>
      <c r="D32" s="138">
        <v>33</v>
      </c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6">
        <f>SUM(C23:C32)</f>
        <v>722</v>
      </c>
      <c r="D33" s="437">
        <f>SUM(D23:D32)</f>
        <v>-4938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4"/>
      <c r="D34" s="435"/>
      <c r="E34" s="118"/>
      <c r="F34" s="118"/>
    </row>
    <row r="35" spans="1:13">
      <c r="A35" s="217" t="s">
        <v>423</v>
      </c>
      <c r="B35" s="119" t="s">
        <v>424</v>
      </c>
      <c r="C35" s="138"/>
      <c r="D35" s="138">
        <v>9000</v>
      </c>
      <c r="E35" s="118"/>
      <c r="F35" s="118"/>
    </row>
    <row r="36" spans="1:13">
      <c r="A36" s="218" t="s">
        <v>425</v>
      </c>
      <c r="B36" s="119" t="s">
        <v>426</v>
      </c>
      <c r="C36" s="138"/>
      <c r="D36" s="138"/>
      <c r="E36" s="118"/>
      <c r="F36" s="118"/>
    </row>
    <row r="37" spans="1:13">
      <c r="A37" s="217" t="s">
        <v>427</v>
      </c>
      <c r="B37" s="119" t="s">
        <v>428</v>
      </c>
      <c r="C37" s="138">
        <v>374</v>
      </c>
      <c r="D37" s="138">
        <v>338</v>
      </c>
      <c r="E37" s="118"/>
      <c r="F37" s="118"/>
    </row>
    <row r="38" spans="1:13">
      <c r="A38" s="217" t="s">
        <v>429</v>
      </c>
      <c r="B38" s="119" t="s">
        <v>430</v>
      </c>
      <c r="C38" s="138">
        <v>-1130</v>
      </c>
      <c r="D38" s="138">
        <v>-4000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8"/>
      <c r="E39" s="118"/>
      <c r="F39" s="118"/>
    </row>
    <row r="40" spans="1:13" ht="31.5">
      <c r="A40" s="217" t="s">
        <v>433</v>
      </c>
      <c r="B40" s="119" t="s">
        <v>434</v>
      </c>
      <c r="C40" s="138">
        <v>-289</v>
      </c>
      <c r="D40" s="138">
        <v>-196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8"/>
      <c r="E41" s="118"/>
      <c r="F41" s="118"/>
    </row>
    <row r="42" spans="1:13">
      <c r="A42" s="217" t="s">
        <v>437</v>
      </c>
      <c r="B42" s="119" t="s">
        <v>438</v>
      </c>
      <c r="C42" s="138"/>
      <c r="D42" s="138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8">
        <f>SUM(C35:C42)</f>
        <v>-1045</v>
      </c>
      <c r="D43" s="439">
        <f>SUM(D35:D42)</f>
        <v>5142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-131</v>
      </c>
      <c r="D44" s="247">
        <f>D43+D33+D21</f>
        <v>106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334</v>
      </c>
      <c r="D45" s="249">
        <v>119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203</v>
      </c>
      <c r="D46" s="251">
        <f>D45+D44</f>
        <v>225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203</v>
      </c>
      <c r="D47" s="238">
        <v>225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7" t="s">
        <v>657</v>
      </c>
      <c r="G50" s="121"/>
      <c r="H50" s="121"/>
    </row>
    <row r="51" spans="1:13">
      <c r="A51" s="486" t="s">
        <v>663</v>
      </c>
      <c r="B51" s="486"/>
      <c r="C51" s="486"/>
      <c r="D51" s="486"/>
      <c r="G51" s="121"/>
      <c r="H51" s="121"/>
    </row>
    <row r="52" spans="1:13">
      <c r="A52" s="468"/>
      <c r="B52" s="468"/>
      <c r="C52" s="468"/>
      <c r="D52" s="468"/>
      <c r="G52" s="121"/>
      <c r="H52" s="121"/>
    </row>
    <row r="53" spans="1:13">
      <c r="A53" s="468"/>
      <c r="B53" s="468"/>
      <c r="C53" s="468"/>
      <c r="D53" s="468"/>
      <c r="G53" s="121"/>
      <c r="H53" s="121"/>
    </row>
    <row r="54" spans="1:13" s="39" customFormat="1">
      <c r="A54" s="469" t="s">
        <v>666</v>
      </c>
      <c r="B54" s="482">
        <f>pdeReportingDate</f>
        <v>45229</v>
      </c>
      <c r="C54" s="482"/>
      <c r="D54" s="482"/>
      <c r="E54" s="482"/>
      <c r="F54" s="472"/>
      <c r="G54" s="472"/>
      <c r="H54" s="472"/>
      <c r="M54" s="85"/>
    </row>
    <row r="55" spans="1:13" s="39" customFormat="1">
      <c r="A55" s="469"/>
      <c r="B55" s="482"/>
      <c r="C55" s="482"/>
      <c r="D55" s="482"/>
      <c r="E55" s="482"/>
      <c r="F55" s="46"/>
      <c r="G55" s="46"/>
      <c r="H55" s="46"/>
      <c r="M55" s="85"/>
    </row>
    <row r="56" spans="1:13" s="39" customFormat="1">
      <c r="A56" s="470" t="s">
        <v>8</v>
      </c>
      <c r="B56" s="483" t="str">
        <f>authorName</f>
        <v>Мария Николова</v>
      </c>
      <c r="C56" s="483"/>
      <c r="D56" s="483"/>
      <c r="E56" s="483"/>
      <c r="F56" s="67"/>
      <c r="G56" s="67"/>
      <c r="H56" s="67"/>
    </row>
    <row r="57" spans="1:13" s="39" customFormat="1">
      <c r="A57" s="470"/>
      <c r="B57" s="483"/>
      <c r="C57" s="483"/>
      <c r="D57" s="483"/>
      <c r="E57" s="483"/>
      <c r="F57" s="67"/>
      <c r="G57" s="67"/>
      <c r="H57" s="67"/>
    </row>
    <row r="58" spans="1:13" s="39" customFormat="1">
      <c r="A58" s="470" t="s">
        <v>614</v>
      </c>
      <c r="B58" s="483"/>
      <c r="C58" s="483"/>
      <c r="D58" s="483"/>
      <c r="E58" s="483"/>
      <c r="F58" s="67"/>
      <c r="G58" s="67"/>
      <c r="H58" s="67"/>
    </row>
    <row r="59" spans="1:13" s="132" customFormat="1" ht="15.75" customHeight="1">
      <c r="A59" s="471"/>
      <c r="B59" s="481" t="s">
        <v>693</v>
      </c>
      <c r="C59" s="481"/>
      <c r="D59" s="481"/>
      <c r="E59" s="481"/>
      <c r="F59" s="353"/>
      <c r="G59" s="41"/>
      <c r="H59" s="39"/>
    </row>
    <row r="60" spans="1:13" ht="15.75" customHeight="1">
      <c r="A60" s="471"/>
      <c r="B60" s="481" t="s">
        <v>668</v>
      </c>
      <c r="C60" s="481"/>
      <c r="D60" s="481"/>
      <c r="E60" s="481"/>
      <c r="F60" s="353"/>
      <c r="G60" s="41"/>
      <c r="H60" s="39"/>
    </row>
    <row r="61" spans="1:13" ht="15.75" customHeight="1">
      <c r="A61" s="471"/>
      <c r="B61" s="481" t="s">
        <v>694</v>
      </c>
      <c r="C61" s="481"/>
      <c r="D61" s="481"/>
      <c r="E61" s="481"/>
      <c r="F61" s="353"/>
      <c r="G61" s="41"/>
      <c r="H61" s="39"/>
    </row>
    <row r="62" spans="1:13" ht="15.75" customHeight="1">
      <c r="A62" s="471"/>
      <c r="B62" s="481" t="s">
        <v>668</v>
      </c>
      <c r="C62" s="481"/>
      <c r="D62" s="481"/>
      <c r="E62" s="481"/>
      <c r="F62" s="353"/>
      <c r="G62" s="41"/>
      <c r="H62" s="39"/>
    </row>
    <row r="63" spans="1:13">
      <c r="A63" s="471"/>
      <c r="B63" s="481"/>
      <c r="C63" s="481"/>
      <c r="D63" s="481"/>
      <c r="E63" s="481"/>
      <c r="F63" s="353"/>
      <c r="G63" s="41"/>
      <c r="H63" s="39"/>
    </row>
    <row r="64" spans="1:13">
      <c r="A64" s="471"/>
      <c r="B64" s="481"/>
      <c r="C64" s="481"/>
      <c r="D64" s="481"/>
      <c r="E64" s="481"/>
      <c r="F64" s="353"/>
      <c r="G64" s="41"/>
      <c r="H64" s="39"/>
    </row>
    <row r="65" spans="1:8">
      <c r="A65" s="471"/>
      <c r="B65" s="481"/>
      <c r="C65" s="481"/>
      <c r="D65" s="481"/>
      <c r="E65" s="481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H30" sqref="H30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УЕБ МЕДИЯ ГРУП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131387286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30.09.2023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1" t="s">
        <v>453</v>
      </c>
      <c r="B8" s="494" t="s">
        <v>454</v>
      </c>
      <c r="C8" s="487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7" t="s">
        <v>460</v>
      </c>
      <c r="L8" s="487" t="s">
        <v>461</v>
      </c>
      <c r="M8" s="310"/>
      <c r="N8" s="311"/>
    </row>
    <row r="9" spans="1:14" s="312" customFormat="1" ht="31.5">
      <c r="A9" s="492"/>
      <c r="B9" s="495"/>
      <c r="C9" s="488"/>
      <c r="D9" s="490" t="s">
        <v>550</v>
      </c>
      <c r="E9" s="490" t="s">
        <v>456</v>
      </c>
      <c r="F9" s="314" t="s">
        <v>457</v>
      </c>
      <c r="G9" s="314"/>
      <c r="H9" s="314"/>
      <c r="I9" s="497" t="s">
        <v>458</v>
      </c>
      <c r="J9" s="497" t="s">
        <v>459</v>
      </c>
      <c r="K9" s="488"/>
      <c r="L9" s="488"/>
      <c r="M9" s="315" t="s">
        <v>549</v>
      </c>
      <c r="N9" s="311"/>
    </row>
    <row r="10" spans="1:14" s="312" customFormat="1" ht="31.5">
      <c r="A10" s="493"/>
      <c r="B10" s="496"/>
      <c r="C10" s="489"/>
      <c r="D10" s="490"/>
      <c r="E10" s="490"/>
      <c r="F10" s="313" t="s">
        <v>462</v>
      </c>
      <c r="G10" s="313" t="s">
        <v>463</v>
      </c>
      <c r="H10" s="313" t="s">
        <v>464</v>
      </c>
      <c r="I10" s="489"/>
      <c r="J10" s="489"/>
      <c r="K10" s="489"/>
      <c r="L10" s="489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7840</v>
      </c>
      <c r="D13" s="363">
        <f>'1-Баланс'!H20</f>
        <v>4053</v>
      </c>
      <c r="E13" s="363">
        <f>'1-Баланс'!H21</f>
        <v>0</v>
      </c>
      <c r="F13" s="363">
        <f>'1-Баланс'!H23</f>
        <v>18</v>
      </c>
      <c r="G13" s="363">
        <f>'1-Баланс'!H24</f>
        <v>0</v>
      </c>
      <c r="H13" s="364"/>
      <c r="I13" s="363">
        <f>'1-Баланс'!H29+'1-Баланс'!H32</f>
        <v>0</v>
      </c>
      <c r="J13" s="363">
        <f>'1-Баланс'!H30+'1-Баланс'!H33</f>
        <v>-7226</v>
      </c>
      <c r="K13" s="364"/>
      <c r="L13" s="363">
        <f>SUM(C13:K13)</f>
        <v>4685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8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1">
        <f>C13+C14</f>
        <v>7840</v>
      </c>
      <c r="D17" s="431">
        <f t="shared" ref="D17:M17" si="2">D13+D14</f>
        <v>4053</v>
      </c>
      <c r="E17" s="431">
        <f t="shared" si="2"/>
        <v>0</v>
      </c>
      <c r="F17" s="431">
        <f t="shared" si="2"/>
        <v>18</v>
      </c>
      <c r="G17" s="431">
        <f t="shared" si="2"/>
        <v>0</v>
      </c>
      <c r="H17" s="431">
        <f t="shared" si="2"/>
        <v>0</v>
      </c>
      <c r="I17" s="431">
        <f t="shared" si="2"/>
        <v>0</v>
      </c>
      <c r="J17" s="431">
        <f t="shared" si="2"/>
        <v>-7226</v>
      </c>
      <c r="K17" s="431">
        <f t="shared" si="2"/>
        <v>0</v>
      </c>
      <c r="L17" s="363">
        <f t="shared" si="1"/>
        <v>4685</v>
      </c>
      <c r="M17" s="432">
        <f t="shared" si="2"/>
        <v>0</v>
      </c>
      <c r="N17" s="110"/>
    </row>
    <row r="18" spans="1:14">
      <c r="A18" s="326" t="s">
        <v>477</v>
      </c>
      <c r="B18" s="327" t="s">
        <v>478</v>
      </c>
      <c r="C18" s="433"/>
      <c r="D18" s="433"/>
      <c r="E18" s="433"/>
      <c r="F18" s="433"/>
      <c r="G18" s="433"/>
      <c r="H18" s="433"/>
      <c r="I18" s="363">
        <f>+'1-Баланс'!G32</f>
        <v>0</v>
      </c>
      <c r="J18" s="363">
        <f>+'1-Баланс'!G33</f>
        <v>-591</v>
      </c>
      <c r="K18" s="364"/>
      <c r="L18" s="363">
        <f t="shared" si="1"/>
        <v>-591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1">
        <f>C19+C22+C23+C26+C30+C29+C17+C18</f>
        <v>7840</v>
      </c>
      <c r="D31" s="431">
        <f t="shared" ref="D31:M31" si="6">D19+D22+D23+D26+D30+D29+D17+D18</f>
        <v>4053</v>
      </c>
      <c r="E31" s="431">
        <f t="shared" si="6"/>
        <v>0</v>
      </c>
      <c r="F31" s="431">
        <f t="shared" si="6"/>
        <v>18</v>
      </c>
      <c r="G31" s="431">
        <f t="shared" si="6"/>
        <v>0</v>
      </c>
      <c r="H31" s="431">
        <f t="shared" si="6"/>
        <v>0</v>
      </c>
      <c r="I31" s="431">
        <f t="shared" si="6"/>
        <v>0</v>
      </c>
      <c r="J31" s="431">
        <f t="shared" si="6"/>
        <v>-7817</v>
      </c>
      <c r="K31" s="431">
        <f t="shared" si="6"/>
        <v>0</v>
      </c>
      <c r="L31" s="363">
        <f t="shared" si="1"/>
        <v>4094</v>
      </c>
      <c r="M31" s="432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0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7840</v>
      </c>
      <c r="D34" s="366">
        <f t="shared" si="7"/>
        <v>4053</v>
      </c>
      <c r="E34" s="366">
        <f t="shared" si="7"/>
        <v>0</v>
      </c>
      <c r="F34" s="366">
        <f t="shared" si="7"/>
        <v>18</v>
      </c>
      <c r="G34" s="366">
        <f t="shared" si="7"/>
        <v>0</v>
      </c>
      <c r="H34" s="366">
        <f t="shared" si="7"/>
        <v>0</v>
      </c>
      <c r="I34" s="366">
        <f t="shared" si="7"/>
        <v>0</v>
      </c>
      <c r="J34" s="366">
        <f t="shared" si="7"/>
        <v>-7817</v>
      </c>
      <c r="K34" s="366">
        <f t="shared" si="7"/>
        <v>0</v>
      </c>
      <c r="L34" s="429">
        <f t="shared" si="1"/>
        <v>4094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69" t="s">
        <v>666</v>
      </c>
      <c r="B38" s="482">
        <f>pdeReportingDate</f>
        <v>45229</v>
      </c>
      <c r="C38" s="482"/>
      <c r="D38" s="482"/>
      <c r="E38" s="482"/>
      <c r="F38" s="482"/>
      <c r="G38" s="482"/>
      <c r="H38" s="482"/>
      <c r="M38" s="110"/>
    </row>
    <row r="39" spans="1:14">
      <c r="A39" s="469"/>
      <c r="B39" s="46"/>
      <c r="C39" s="46"/>
      <c r="D39" s="46"/>
      <c r="E39" s="46"/>
      <c r="F39" s="46"/>
      <c r="G39" s="46"/>
      <c r="H39" s="46"/>
      <c r="M39" s="110"/>
    </row>
    <row r="40" spans="1:14">
      <c r="A40" s="470" t="s">
        <v>8</v>
      </c>
      <c r="B40" s="483" t="str">
        <f>authorName</f>
        <v>Мария Николова</v>
      </c>
      <c r="C40" s="483"/>
      <c r="D40" s="483"/>
      <c r="E40" s="483"/>
      <c r="F40" s="483"/>
      <c r="G40" s="483"/>
      <c r="H40" s="483"/>
      <c r="M40" s="110"/>
    </row>
    <row r="41" spans="1:14">
      <c r="A41" s="470"/>
      <c r="B41" s="67"/>
      <c r="C41" s="67"/>
      <c r="D41" s="67"/>
      <c r="E41" s="67"/>
      <c r="F41" s="67"/>
      <c r="G41" s="67"/>
      <c r="H41" s="67"/>
      <c r="M41" s="110"/>
    </row>
    <row r="42" spans="1:14">
      <c r="A42" s="470" t="s">
        <v>614</v>
      </c>
      <c r="B42" s="484"/>
      <c r="C42" s="484"/>
      <c r="D42" s="484"/>
      <c r="E42" s="484"/>
      <c r="F42" s="484"/>
      <c r="G42" s="484"/>
      <c r="H42" s="484"/>
      <c r="M42" s="110"/>
    </row>
    <row r="43" spans="1:14" ht="15.75" customHeight="1">
      <c r="A43" s="471"/>
      <c r="B43" s="481" t="s">
        <v>693</v>
      </c>
      <c r="C43" s="481"/>
      <c r="D43" s="481"/>
      <c r="E43" s="481"/>
      <c r="F43" s="353"/>
      <c r="G43" s="41"/>
      <c r="H43" s="39"/>
      <c r="M43" s="110"/>
    </row>
    <row r="44" spans="1:14" ht="15.75" customHeight="1">
      <c r="A44" s="471"/>
      <c r="B44" s="481" t="s">
        <v>668</v>
      </c>
      <c r="C44" s="481"/>
      <c r="D44" s="481"/>
      <c r="E44" s="481"/>
      <c r="F44" s="353"/>
      <c r="G44" s="41"/>
      <c r="H44" s="39"/>
      <c r="M44" s="110"/>
    </row>
    <row r="45" spans="1:14" ht="15.75" customHeight="1">
      <c r="A45" s="471"/>
      <c r="B45" s="481" t="s">
        <v>694</v>
      </c>
      <c r="C45" s="481"/>
      <c r="D45" s="481"/>
      <c r="E45" s="481"/>
      <c r="F45" s="353"/>
      <c r="G45" s="41"/>
      <c r="H45" s="39"/>
      <c r="M45" s="110"/>
    </row>
    <row r="46" spans="1:14" ht="15.75" customHeight="1">
      <c r="A46" s="471"/>
      <c r="B46" s="481" t="s">
        <v>668</v>
      </c>
      <c r="C46" s="481"/>
      <c r="D46" s="481"/>
      <c r="E46" s="481"/>
      <c r="F46" s="353"/>
      <c r="G46" s="41"/>
      <c r="H46" s="39"/>
      <c r="M46" s="110"/>
    </row>
    <row r="47" spans="1:14">
      <c r="A47" s="471"/>
      <c r="B47" s="481"/>
      <c r="C47" s="481"/>
      <c r="D47" s="481"/>
      <c r="E47" s="481"/>
      <c r="F47" s="353"/>
      <c r="G47" s="41"/>
      <c r="H47" s="39"/>
      <c r="M47" s="110"/>
    </row>
    <row r="48" spans="1:14">
      <c r="A48" s="471"/>
      <c r="B48" s="481"/>
      <c r="C48" s="481"/>
      <c r="D48" s="481"/>
      <c r="E48" s="481"/>
      <c r="F48" s="353"/>
      <c r="G48" s="41"/>
      <c r="H48" s="39"/>
      <c r="M48" s="110"/>
    </row>
    <row r="49" spans="1:13">
      <c r="A49" s="471"/>
      <c r="B49" s="481"/>
      <c r="C49" s="481"/>
      <c r="D49" s="481"/>
      <c r="E49" s="481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="70" zoomScaleNormal="70" zoomScaleSheetLayoutView="70" workbookViewId="0">
      <selection activeCell="A14" sqref="A14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УЕБ МЕДИЯ ГРУП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131387286</v>
      </c>
      <c r="B4" s="38"/>
      <c r="C4" s="23"/>
      <c r="D4" s="22"/>
    </row>
    <row r="5" spans="1:15">
      <c r="A5" s="63" t="str">
        <f>CONCATENATE("към ",TEXT(endDate,"dd.mm.yyyy")," г.")</f>
        <v>към 30.09.2023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7" t="s">
        <v>690</v>
      </c>
      <c r="B12" s="458"/>
      <c r="C12" s="79">
        <v>120</v>
      </c>
      <c r="D12" s="79">
        <v>100</v>
      </c>
      <c r="E12" s="79"/>
      <c r="F12" s="260">
        <f>C12-E12</f>
        <v>120</v>
      </c>
    </row>
    <row r="13" spans="1:15">
      <c r="A13" s="457" t="s">
        <v>691</v>
      </c>
      <c r="B13" s="458"/>
      <c r="C13" s="79">
        <v>237</v>
      </c>
      <c r="D13" s="79">
        <v>70</v>
      </c>
      <c r="E13" s="79"/>
      <c r="F13" s="260">
        <f t="shared" ref="F13:F26" si="0">C13-E13</f>
        <v>237</v>
      </c>
    </row>
    <row r="14" spans="1:15">
      <c r="A14" s="457" t="s">
        <v>692</v>
      </c>
      <c r="B14" s="458"/>
      <c r="C14" s="79">
        <v>20</v>
      </c>
      <c r="D14" s="79">
        <v>100</v>
      </c>
      <c r="E14" s="79"/>
      <c r="F14" s="260">
        <f t="shared" si="0"/>
        <v>20</v>
      </c>
    </row>
    <row r="15" spans="1:15">
      <c r="A15" s="457" t="s">
        <v>695</v>
      </c>
      <c r="B15" s="458"/>
      <c r="C15" s="79">
        <v>3300</v>
      </c>
      <c r="D15" s="79">
        <v>100</v>
      </c>
      <c r="E15" s="79"/>
      <c r="F15" s="260">
        <f t="shared" si="0"/>
        <v>3300</v>
      </c>
    </row>
    <row r="16" spans="1:15">
      <c r="A16" s="457" t="s">
        <v>696</v>
      </c>
      <c r="B16" s="458"/>
      <c r="C16" s="79">
        <v>0</v>
      </c>
      <c r="D16" s="79">
        <v>100</v>
      </c>
      <c r="E16" s="79"/>
      <c r="F16" s="260">
        <f t="shared" si="0"/>
        <v>0</v>
      </c>
    </row>
    <row r="17" spans="1:6">
      <c r="A17" s="457" t="s">
        <v>697</v>
      </c>
      <c r="B17" s="458"/>
      <c r="C17" s="79">
        <v>0</v>
      </c>
      <c r="D17" s="79">
        <v>100</v>
      </c>
      <c r="E17" s="79"/>
      <c r="F17" s="260">
        <f t="shared" si="0"/>
        <v>0</v>
      </c>
    </row>
    <row r="18" spans="1:6">
      <c r="A18" s="457">
        <v>7</v>
      </c>
      <c r="B18" s="458"/>
      <c r="C18" s="79"/>
      <c r="D18" s="79"/>
      <c r="E18" s="79"/>
      <c r="F18" s="260">
        <f t="shared" si="0"/>
        <v>0</v>
      </c>
    </row>
    <row r="19" spans="1:6">
      <c r="A19" s="457">
        <v>8</v>
      </c>
      <c r="B19" s="458"/>
      <c r="C19" s="79"/>
      <c r="D19" s="79"/>
      <c r="E19" s="79"/>
      <c r="F19" s="260">
        <f t="shared" si="0"/>
        <v>0</v>
      </c>
    </row>
    <row r="20" spans="1:6">
      <c r="A20" s="457">
        <v>9</v>
      </c>
      <c r="B20" s="458"/>
      <c r="C20" s="79"/>
      <c r="D20" s="79"/>
      <c r="E20" s="79"/>
      <c r="F20" s="260">
        <f t="shared" si="0"/>
        <v>0</v>
      </c>
    </row>
    <row r="21" spans="1:6">
      <c r="A21" s="457">
        <v>10</v>
      </c>
      <c r="B21" s="458"/>
      <c r="C21" s="79"/>
      <c r="D21" s="79"/>
      <c r="E21" s="79"/>
      <c r="F21" s="260">
        <f t="shared" si="0"/>
        <v>0</v>
      </c>
    </row>
    <row r="22" spans="1:6">
      <c r="A22" s="457">
        <v>11</v>
      </c>
      <c r="B22" s="458"/>
      <c r="C22" s="79"/>
      <c r="D22" s="79"/>
      <c r="E22" s="79"/>
      <c r="F22" s="260">
        <f t="shared" si="0"/>
        <v>0</v>
      </c>
    </row>
    <row r="23" spans="1:6">
      <c r="A23" s="457">
        <v>12</v>
      </c>
      <c r="B23" s="458"/>
      <c r="C23" s="79"/>
      <c r="D23" s="79"/>
      <c r="E23" s="79"/>
      <c r="F23" s="260">
        <f t="shared" si="0"/>
        <v>0</v>
      </c>
    </row>
    <row r="24" spans="1:6">
      <c r="A24" s="457">
        <v>13</v>
      </c>
      <c r="B24" s="458"/>
      <c r="C24" s="79"/>
      <c r="D24" s="79"/>
      <c r="E24" s="79"/>
      <c r="F24" s="260">
        <f t="shared" si="0"/>
        <v>0</v>
      </c>
    </row>
    <row r="25" spans="1:6">
      <c r="A25" s="457">
        <v>14</v>
      </c>
      <c r="B25" s="458"/>
      <c r="C25" s="79"/>
      <c r="D25" s="79"/>
      <c r="E25" s="79"/>
      <c r="F25" s="260">
        <f t="shared" si="0"/>
        <v>0</v>
      </c>
    </row>
    <row r="26" spans="1:6">
      <c r="A26" s="457">
        <v>15</v>
      </c>
      <c r="B26" s="458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3677</v>
      </c>
      <c r="D27" s="263"/>
      <c r="E27" s="263">
        <f>SUM(E12:E26)</f>
        <v>0</v>
      </c>
      <c r="F27" s="263">
        <f>SUM(F12:F26)</f>
        <v>3677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7">
        <v>1</v>
      </c>
      <c r="B29" s="458"/>
      <c r="C29" s="79"/>
      <c r="D29" s="79"/>
      <c r="E29" s="79"/>
      <c r="F29" s="260">
        <f>C29-E29</f>
        <v>0</v>
      </c>
    </row>
    <row r="30" spans="1:6">
      <c r="A30" s="457">
        <v>2</v>
      </c>
      <c r="B30" s="458"/>
      <c r="C30" s="79"/>
      <c r="D30" s="79"/>
      <c r="E30" s="79"/>
      <c r="F30" s="260">
        <f t="shared" ref="F30:F43" si="1">C30-E30</f>
        <v>0</v>
      </c>
    </row>
    <row r="31" spans="1:6">
      <c r="A31" s="457">
        <v>3</v>
      </c>
      <c r="B31" s="458"/>
      <c r="C31" s="79"/>
      <c r="D31" s="79"/>
      <c r="E31" s="79"/>
      <c r="F31" s="260">
        <f t="shared" si="1"/>
        <v>0</v>
      </c>
    </row>
    <row r="32" spans="1:6">
      <c r="A32" s="457">
        <v>4</v>
      </c>
      <c r="B32" s="458"/>
      <c r="C32" s="79"/>
      <c r="D32" s="79"/>
      <c r="E32" s="79"/>
      <c r="F32" s="260">
        <f t="shared" si="1"/>
        <v>0</v>
      </c>
    </row>
    <row r="33" spans="1:6">
      <c r="A33" s="457">
        <v>5</v>
      </c>
      <c r="B33" s="458"/>
      <c r="C33" s="79"/>
      <c r="D33" s="79"/>
      <c r="E33" s="79"/>
      <c r="F33" s="260">
        <f t="shared" si="1"/>
        <v>0</v>
      </c>
    </row>
    <row r="34" spans="1:6">
      <c r="A34" s="457">
        <v>6</v>
      </c>
      <c r="B34" s="458"/>
      <c r="C34" s="79"/>
      <c r="D34" s="79"/>
      <c r="E34" s="79"/>
      <c r="F34" s="260">
        <f t="shared" si="1"/>
        <v>0</v>
      </c>
    </row>
    <row r="35" spans="1:6">
      <c r="A35" s="457">
        <v>7</v>
      </c>
      <c r="B35" s="458"/>
      <c r="C35" s="79"/>
      <c r="D35" s="79"/>
      <c r="E35" s="79"/>
      <c r="F35" s="260">
        <f t="shared" si="1"/>
        <v>0</v>
      </c>
    </row>
    <row r="36" spans="1:6">
      <c r="A36" s="457">
        <v>8</v>
      </c>
      <c r="B36" s="458"/>
      <c r="C36" s="79"/>
      <c r="D36" s="79"/>
      <c r="E36" s="79"/>
      <c r="F36" s="260">
        <f t="shared" si="1"/>
        <v>0</v>
      </c>
    </row>
    <row r="37" spans="1:6">
      <c r="A37" s="457">
        <v>9</v>
      </c>
      <c r="B37" s="458"/>
      <c r="C37" s="79"/>
      <c r="D37" s="79"/>
      <c r="E37" s="79"/>
      <c r="F37" s="260">
        <f t="shared" si="1"/>
        <v>0</v>
      </c>
    </row>
    <row r="38" spans="1:6">
      <c r="A38" s="457">
        <v>10</v>
      </c>
      <c r="B38" s="458"/>
      <c r="C38" s="79"/>
      <c r="D38" s="79"/>
      <c r="E38" s="79"/>
      <c r="F38" s="260">
        <f t="shared" si="1"/>
        <v>0</v>
      </c>
    </row>
    <row r="39" spans="1:6">
      <c r="A39" s="457">
        <v>11</v>
      </c>
      <c r="B39" s="458"/>
      <c r="C39" s="79"/>
      <c r="D39" s="79"/>
      <c r="E39" s="79"/>
      <c r="F39" s="260">
        <f t="shared" si="1"/>
        <v>0</v>
      </c>
    </row>
    <row r="40" spans="1:6">
      <c r="A40" s="457">
        <v>12</v>
      </c>
      <c r="B40" s="458"/>
      <c r="C40" s="79"/>
      <c r="D40" s="79"/>
      <c r="E40" s="79"/>
      <c r="F40" s="260">
        <f t="shared" si="1"/>
        <v>0</v>
      </c>
    </row>
    <row r="41" spans="1:6">
      <c r="A41" s="457">
        <v>13</v>
      </c>
      <c r="B41" s="458"/>
      <c r="C41" s="79"/>
      <c r="D41" s="79"/>
      <c r="E41" s="79"/>
      <c r="F41" s="260">
        <f t="shared" si="1"/>
        <v>0</v>
      </c>
    </row>
    <row r="42" spans="1:6">
      <c r="A42" s="457">
        <v>14</v>
      </c>
      <c r="B42" s="458"/>
      <c r="C42" s="79"/>
      <c r="D42" s="79"/>
      <c r="E42" s="79"/>
      <c r="F42" s="260">
        <f t="shared" si="1"/>
        <v>0</v>
      </c>
    </row>
    <row r="43" spans="1:6">
      <c r="A43" s="457">
        <v>15</v>
      </c>
      <c r="B43" s="458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7">
        <v>1</v>
      </c>
      <c r="B46" s="458"/>
      <c r="C46" s="79"/>
      <c r="D46" s="79"/>
      <c r="E46" s="79"/>
      <c r="F46" s="260">
        <f>C46-E46</f>
        <v>0</v>
      </c>
    </row>
    <row r="47" spans="1:6">
      <c r="A47" s="457">
        <v>2</v>
      </c>
      <c r="B47" s="458"/>
      <c r="C47" s="79"/>
      <c r="D47" s="79"/>
      <c r="E47" s="79"/>
      <c r="F47" s="260">
        <f t="shared" ref="F47:F60" si="2">C47-E47</f>
        <v>0</v>
      </c>
    </row>
    <row r="48" spans="1:6">
      <c r="A48" s="457">
        <v>3</v>
      </c>
      <c r="B48" s="458"/>
      <c r="C48" s="79"/>
      <c r="D48" s="79"/>
      <c r="E48" s="79"/>
      <c r="F48" s="260">
        <f t="shared" si="2"/>
        <v>0</v>
      </c>
    </row>
    <row r="49" spans="1:6">
      <c r="A49" s="457">
        <v>4</v>
      </c>
      <c r="B49" s="458"/>
      <c r="C49" s="79"/>
      <c r="D49" s="79"/>
      <c r="E49" s="79"/>
      <c r="F49" s="260">
        <f t="shared" si="2"/>
        <v>0</v>
      </c>
    </row>
    <row r="50" spans="1:6">
      <c r="A50" s="457">
        <v>5</v>
      </c>
      <c r="B50" s="458"/>
      <c r="C50" s="79"/>
      <c r="D50" s="79"/>
      <c r="E50" s="79"/>
      <c r="F50" s="260">
        <f t="shared" si="2"/>
        <v>0</v>
      </c>
    </row>
    <row r="51" spans="1:6">
      <c r="A51" s="457">
        <v>6</v>
      </c>
      <c r="B51" s="458"/>
      <c r="C51" s="79"/>
      <c r="D51" s="79"/>
      <c r="E51" s="79"/>
      <c r="F51" s="260">
        <f t="shared" si="2"/>
        <v>0</v>
      </c>
    </row>
    <row r="52" spans="1:6">
      <c r="A52" s="457">
        <v>7</v>
      </c>
      <c r="B52" s="458"/>
      <c r="C52" s="79"/>
      <c r="D52" s="79"/>
      <c r="E52" s="79"/>
      <c r="F52" s="260">
        <f t="shared" si="2"/>
        <v>0</v>
      </c>
    </row>
    <row r="53" spans="1:6">
      <c r="A53" s="457">
        <v>8</v>
      </c>
      <c r="B53" s="458"/>
      <c r="C53" s="79"/>
      <c r="D53" s="79"/>
      <c r="E53" s="79"/>
      <c r="F53" s="260">
        <f t="shared" si="2"/>
        <v>0</v>
      </c>
    </row>
    <row r="54" spans="1:6">
      <c r="A54" s="457">
        <v>9</v>
      </c>
      <c r="B54" s="458"/>
      <c r="C54" s="79"/>
      <c r="D54" s="79"/>
      <c r="E54" s="79"/>
      <c r="F54" s="260">
        <f t="shared" si="2"/>
        <v>0</v>
      </c>
    </row>
    <row r="55" spans="1:6">
      <c r="A55" s="457">
        <v>10</v>
      </c>
      <c r="B55" s="458"/>
      <c r="C55" s="79"/>
      <c r="D55" s="79"/>
      <c r="E55" s="79"/>
      <c r="F55" s="260">
        <f t="shared" si="2"/>
        <v>0</v>
      </c>
    </row>
    <row r="56" spans="1:6">
      <c r="A56" s="457">
        <v>11</v>
      </c>
      <c r="B56" s="458"/>
      <c r="C56" s="79"/>
      <c r="D56" s="79"/>
      <c r="E56" s="79"/>
      <c r="F56" s="260">
        <f t="shared" si="2"/>
        <v>0</v>
      </c>
    </row>
    <row r="57" spans="1:6">
      <c r="A57" s="457">
        <v>12</v>
      </c>
      <c r="B57" s="458"/>
      <c r="C57" s="79"/>
      <c r="D57" s="79"/>
      <c r="E57" s="79"/>
      <c r="F57" s="260">
        <f t="shared" si="2"/>
        <v>0</v>
      </c>
    </row>
    <row r="58" spans="1:6">
      <c r="A58" s="457">
        <v>13</v>
      </c>
      <c r="B58" s="458"/>
      <c r="C58" s="79"/>
      <c r="D58" s="79"/>
      <c r="E58" s="79"/>
      <c r="F58" s="260">
        <f t="shared" si="2"/>
        <v>0</v>
      </c>
    </row>
    <row r="59" spans="1:6">
      <c r="A59" s="457">
        <v>14</v>
      </c>
      <c r="B59" s="458"/>
      <c r="C59" s="79"/>
      <c r="D59" s="79"/>
      <c r="E59" s="79"/>
      <c r="F59" s="260">
        <f t="shared" si="2"/>
        <v>0</v>
      </c>
    </row>
    <row r="60" spans="1:6">
      <c r="A60" s="457">
        <v>15</v>
      </c>
      <c r="B60" s="458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7">
        <v>1</v>
      </c>
      <c r="B63" s="458"/>
      <c r="C63" s="79"/>
      <c r="D63" s="79"/>
      <c r="E63" s="79"/>
      <c r="F63" s="260">
        <f>C63-E63</f>
        <v>0</v>
      </c>
    </row>
    <row r="64" spans="1:6">
      <c r="A64" s="457">
        <v>2</v>
      </c>
      <c r="B64" s="458"/>
      <c r="C64" s="79"/>
      <c r="D64" s="79"/>
      <c r="E64" s="79"/>
      <c r="F64" s="260">
        <f t="shared" ref="F64:F77" si="3">C64-E64</f>
        <v>0</v>
      </c>
    </row>
    <row r="65" spans="1:6">
      <c r="A65" s="457">
        <v>3</v>
      </c>
      <c r="B65" s="458"/>
      <c r="C65" s="79"/>
      <c r="D65" s="79"/>
      <c r="E65" s="79"/>
      <c r="F65" s="260">
        <f t="shared" si="3"/>
        <v>0</v>
      </c>
    </row>
    <row r="66" spans="1:6">
      <c r="A66" s="457">
        <v>4</v>
      </c>
      <c r="B66" s="458"/>
      <c r="C66" s="79"/>
      <c r="D66" s="79"/>
      <c r="E66" s="79"/>
      <c r="F66" s="260">
        <f t="shared" si="3"/>
        <v>0</v>
      </c>
    </row>
    <row r="67" spans="1:6">
      <c r="A67" s="457">
        <v>5</v>
      </c>
      <c r="B67" s="458"/>
      <c r="C67" s="79"/>
      <c r="D67" s="79"/>
      <c r="E67" s="79"/>
      <c r="F67" s="260">
        <f t="shared" si="3"/>
        <v>0</v>
      </c>
    </row>
    <row r="68" spans="1:6">
      <c r="A68" s="457">
        <v>6</v>
      </c>
      <c r="B68" s="458"/>
      <c r="C68" s="79"/>
      <c r="D68" s="79"/>
      <c r="E68" s="79"/>
      <c r="F68" s="260">
        <f t="shared" si="3"/>
        <v>0</v>
      </c>
    </row>
    <row r="69" spans="1:6">
      <c r="A69" s="457">
        <v>7</v>
      </c>
      <c r="B69" s="458"/>
      <c r="C69" s="79"/>
      <c r="D69" s="79"/>
      <c r="E69" s="79"/>
      <c r="F69" s="260">
        <f t="shared" si="3"/>
        <v>0</v>
      </c>
    </row>
    <row r="70" spans="1:6">
      <c r="A70" s="457">
        <v>8</v>
      </c>
      <c r="B70" s="458"/>
      <c r="C70" s="79"/>
      <c r="D70" s="79"/>
      <c r="E70" s="79"/>
      <c r="F70" s="260">
        <f t="shared" si="3"/>
        <v>0</v>
      </c>
    </row>
    <row r="71" spans="1:6">
      <c r="A71" s="457">
        <v>9</v>
      </c>
      <c r="B71" s="458"/>
      <c r="C71" s="79"/>
      <c r="D71" s="79"/>
      <c r="E71" s="79"/>
      <c r="F71" s="260">
        <f t="shared" si="3"/>
        <v>0</v>
      </c>
    </row>
    <row r="72" spans="1:6">
      <c r="A72" s="457">
        <v>10</v>
      </c>
      <c r="B72" s="458"/>
      <c r="C72" s="79"/>
      <c r="D72" s="79"/>
      <c r="E72" s="79"/>
      <c r="F72" s="260">
        <f t="shared" si="3"/>
        <v>0</v>
      </c>
    </row>
    <row r="73" spans="1:6">
      <c r="A73" s="457">
        <v>11</v>
      </c>
      <c r="B73" s="458"/>
      <c r="C73" s="79"/>
      <c r="D73" s="79"/>
      <c r="E73" s="79"/>
      <c r="F73" s="260">
        <f t="shared" si="3"/>
        <v>0</v>
      </c>
    </row>
    <row r="74" spans="1:6">
      <c r="A74" s="457">
        <v>12</v>
      </c>
      <c r="B74" s="458"/>
      <c r="C74" s="79"/>
      <c r="D74" s="79"/>
      <c r="E74" s="79"/>
      <c r="F74" s="260">
        <f t="shared" si="3"/>
        <v>0</v>
      </c>
    </row>
    <row r="75" spans="1:6">
      <c r="A75" s="457">
        <v>13</v>
      </c>
      <c r="B75" s="458"/>
      <c r="C75" s="79"/>
      <c r="D75" s="79"/>
      <c r="E75" s="79"/>
      <c r="F75" s="260">
        <f t="shared" si="3"/>
        <v>0</v>
      </c>
    </row>
    <row r="76" spans="1:6">
      <c r="A76" s="457">
        <v>14</v>
      </c>
      <c r="B76" s="458"/>
      <c r="C76" s="79"/>
      <c r="D76" s="79"/>
      <c r="E76" s="79"/>
      <c r="F76" s="260">
        <f t="shared" si="3"/>
        <v>0</v>
      </c>
    </row>
    <row r="77" spans="1:6">
      <c r="A77" s="457">
        <v>15</v>
      </c>
      <c r="B77" s="458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3677</v>
      </c>
      <c r="D79" s="263"/>
      <c r="E79" s="263">
        <f>E78+E61+E44+E27</f>
        <v>0</v>
      </c>
      <c r="F79" s="263">
        <f>F78+F61+F44+F27</f>
        <v>3677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7">
        <v>1</v>
      </c>
      <c r="B82" s="458"/>
      <c r="C82" s="79"/>
      <c r="D82" s="79"/>
      <c r="E82" s="79"/>
      <c r="F82" s="260">
        <f>C82-E82</f>
        <v>0</v>
      </c>
    </row>
    <row r="83" spans="1:6">
      <c r="A83" s="457">
        <v>2</v>
      </c>
      <c r="B83" s="458"/>
      <c r="C83" s="79"/>
      <c r="D83" s="79"/>
      <c r="E83" s="79"/>
      <c r="F83" s="260">
        <f t="shared" ref="F83:F96" si="4">C83-E83</f>
        <v>0</v>
      </c>
    </row>
    <row r="84" spans="1:6">
      <c r="A84" s="457">
        <v>3</v>
      </c>
      <c r="B84" s="458"/>
      <c r="C84" s="79"/>
      <c r="D84" s="79"/>
      <c r="E84" s="79"/>
      <c r="F84" s="260">
        <f t="shared" si="4"/>
        <v>0</v>
      </c>
    </row>
    <row r="85" spans="1:6">
      <c r="A85" s="457">
        <v>4</v>
      </c>
      <c r="B85" s="458"/>
      <c r="C85" s="79"/>
      <c r="D85" s="79"/>
      <c r="E85" s="79"/>
      <c r="F85" s="260">
        <f t="shared" si="4"/>
        <v>0</v>
      </c>
    </row>
    <row r="86" spans="1:6">
      <c r="A86" s="457">
        <v>5</v>
      </c>
      <c r="B86" s="458"/>
      <c r="C86" s="79"/>
      <c r="D86" s="79"/>
      <c r="E86" s="79"/>
      <c r="F86" s="260">
        <f t="shared" si="4"/>
        <v>0</v>
      </c>
    </row>
    <row r="87" spans="1:6">
      <c r="A87" s="457">
        <v>6</v>
      </c>
      <c r="B87" s="458"/>
      <c r="C87" s="79"/>
      <c r="D87" s="79"/>
      <c r="E87" s="79"/>
      <c r="F87" s="260">
        <f t="shared" si="4"/>
        <v>0</v>
      </c>
    </row>
    <row r="88" spans="1:6">
      <c r="A88" s="457">
        <v>7</v>
      </c>
      <c r="B88" s="458"/>
      <c r="C88" s="79"/>
      <c r="D88" s="79"/>
      <c r="E88" s="79"/>
      <c r="F88" s="260">
        <f t="shared" si="4"/>
        <v>0</v>
      </c>
    </row>
    <row r="89" spans="1:6">
      <c r="A89" s="457">
        <v>8</v>
      </c>
      <c r="B89" s="458"/>
      <c r="C89" s="79"/>
      <c r="D89" s="79"/>
      <c r="E89" s="79"/>
      <c r="F89" s="260">
        <f t="shared" si="4"/>
        <v>0</v>
      </c>
    </row>
    <row r="90" spans="1:6">
      <c r="A90" s="457">
        <v>9</v>
      </c>
      <c r="B90" s="458"/>
      <c r="C90" s="79"/>
      <c r="D90" s="79"/>
      <c r="E90" s="79"/>
      <c r="F90" s="260">
        <f t="shared" si="4"/>
        <v>0</v>
      </c>
    </row>
    <row r="91" spans="1:6">
      <c r="A91" s="457">
        <v>10</v>
      </c>
      <c r="B91" s="458"/>
      <c r="C91" s="79"/>
      <c r="D91" s="79"/>
      <c r="E91" s="79"/>
      <c r="F91" s="260">
        <f t="shared" si="4"/>
        <v>0</v>
      </c>
    </row>
    <row r="92" spans="1:6">
      <c r="A92" s="457">
        <v>11</v>
      </c>
      <c r="B92" s="458"/>
      <c r="C92" s="79"/>
      <c r="D92" s="79"/>
      <c r="E92" s="79"/>
      <c r="F92" s="260">
        <f t="shared" si="4"/>
        <v>0</v>
      </c>
    </row>
    <row r="93" spans="1:6">
      <c r="A93" s="457">
        <v>12</v>
      </c>
      <c r="B93" s="458"/>
      <c r="C93" s="79"/>
      <c r="D93" s="79"/>
      <c r="E93" s="79"/>
      <c r="F93" s="260">
        <f t="shared" si="4"/>
        <v>0</v>
      </c>
    </row>
    <row r="94" spans="1:6">
      <c r="A94" s="457">
        <v>13</v>
      </c>
      <c r="B94" s="458"/>
      <c r="C94" s="79"/>
      <c r="D94" s="79"/>
      <c r="E94" s="79"/>
      <c r="F94" s="260">
        <f t="shared" si="4"/>
        <v>0</v>
      </c>
    </row>
    <row r="95" spans="1:6">
      <c r="A95" s="457">
        <v>14</v>
      </c>
      <c r="B95" s="458"/>
      <c r="C95" s="79"/>
      <c r="D95" s="79"/>
      <c r="E95" s="79"/>
      <c r="F95" s="260">
        <f t="shared" si="4"/>
        <v>0</v>
      </c>
    </row>
    <row r="96" spans="1:6">
      <c r="A96" s="457">
        <v>15</v>
      </c>
      <c r="B96" s="458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7">
        <v>1</v>
      </c>
      <c r="B99" s="458"/>
      <c r="C99" s="79"/>
      <c r="D99" s="79"/>
      <c r="E99" s="79"/>
      <c r="F99" s="260">
        <f>C99-E99</f>
        <v>0</v>
      </c>
    </row>
    <row r="100" spans="1:6">
      <c r="A100" s="457">
        <v>2</v>
      </c>
      <c r="B100" s="458"/>
      <c r="C100" s="79"/>
      <c r="D100" s="79"/>
      <c r="E100" s="79"/>
      <c r="F100" s="260">
        <f t="shared" ref="F100:F113" si="5">C100-E100</f>
        <v>0</v>
      </c>
    </row>
    <row r="101" spans="1:6">
      <c r="A101" s="457">
        <v>3</v>
      </c>
      <c r="B101" s="458"/>
      <c r="C101" s="79"/>
      <c r="D101" s="79"/>
      <c r="E101" s="79"/>
      <c r="F101" s="260">
        <f t="shared" si="5"/>
        <v>0</v>
      </c>
    </row>
    <row r="102" spans="1:6">
      <c r="A102" s="457">
        <v>4</v>
      </c>
      <c r="B102" s="458"/>
      <c r="C102" s="79"/>
      <c r="D102" s="79"/>
      <c r="E102" s="79"/>
      <c r="F102" s="260">
        <f t="shared" si="5"/>
        <v>0</v>
      </c>
    </row>
    <row r="103" spans="1:6">
      <c r="A103" s="457">
        <v>5</v>
      </c>
      <c r="B103" s="458"/>
      <c r="C103" s="79"/>
      <c r="D103" s="79"/>
      <c r="E103" s="79"/>
      <c r="F103" s="260">
        <f t="shared" si="5"/>
        <v>0</v>
      </c>
    </row>
    <row r="104" spans="1:6">
      <c r="A104" s="457">
        <v>6</v>
      </c>
      <c r="B104" s="458"/>
      <c r="C104" s="79"/>
      <c r="D104" s="79"/>
      <c r="E104" s="79"/>
      <c r="F104" s="260">
        <f t="shared" si="5"/>
        <v>0</v>
      </c>
    </row>
    <row r="105" spans="1:6">
      <c r="A105" s="457">
        <v>7</v>
      </c>
      <c r="B105" s="458"/>
      <c r="C105" s="79"/>
      <c r="D105" s="79"/>
      <c r="E105" s="79"/>
      <c r="F105" s="260">
        <f t="shared" si="5"/>
        <v>0</v>
      </c>
    </row>
    <row r="106" spans="1:6">
      <c r="A106" s="457">
        <v>8</v>
      </c>
      <c r="B106" s="458"/>
      <c r="C106" s="79"/>
      <c r="D106" s="79"/>
      <c r="E106" s="79"/>
      <c r="F106" s="260">
        <f t="shared" si="5"/>
        <v>0</v>
      </c>
    </row>
    <row r="107" spans="1:6">
      <c r="A107" s="457">
        <v>9</v>
      </c>
      <c r="B107" s="458"/>
      <c r="C107" s="79"/>
      <c r="D107" s="79"/>
      <c r="E107" s="79"/>
      <c r="F107" s="260">
        <f t="shared" si="5"/>
        <v>0</v>
      </c>
    </row>
    <row r="108" spans="1:6">
      <c r="A108" s="457">
        <v>10</v>
      </c>
      <c r="B108" s="458"/>
      <c r="C108" s="79"/>
      <c r="D108" s="79"/>
      <c r="E108" s="79"/>
      <c r="F108" s="260">
        <f t="shared" si="5"/>
        <v>0</v>
      </c>
    </row>
    <row r="109" spans="1:6">
      <c r="A109" s="457">
        <v>11</v>
      </c>
      <c r="B109" s="458"/>
      <c r="C109" s="79"/>
      <c r="D109" s="79"/>
      <c r="E109" s="79"/>
      <c r="F109" s="260">
        <f t="shared" si="5"/>
        <v>0</v>
      </c>
    </row>
    <row r="110" spans="1:6">
      <c r="A110" s="457">
        <v>12</v>
      </c>
      <c r="B110" s="458"/>
      <c r="C110" s="79"/>
      <c r="D110" s="79"/>
      <c r="E110" s="79"/>
      <c r="F110" s="260">
        <f t="shared" si="5"/>
        <v>0</v>
      </c>
    </row>
    <row r="111" spans="1:6">
      <c r="A111" s="457">
        <v>13</v>
      </c>
      <c r="B111" s="458"/>
      <c r="C111" s="79"/>
      <c r="D111" s="79"/>
      <c r="E111" s="79"/>
      <c r="F111" s="260">
        <f t="shared" si="5"/>
        <v>0</v>
      </c>
    </row>
    <row r="112" spans="1:6">
      <c r="A112" s="457">
        <v>14</v>
      </c>
      <c r="B112" s="458"/>
      <c r="C112" s="79"/>
      <c r="D112" s="79"/>
      <c r="E112" s="79"/>
      <c r="F112" s="260">
        <f t="shared" si="5"/>
        <v>0</v>
      </c>
    </row>
    <row r="113" spans="1:6">
      <c r="A113" s="457">
        <v>15</v>
      </c>
      <c r="B113" s="458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7">
        <v>1</v>
      </c>
      <c r="B116" s="458"/>
      <c r="C116" s="79"/>
      <c r="D116" s="79"/>
      <c r="E116" s="79"/>
      <c r="F116" s="260">
        <f>C116-E116</f>
        <v>0</v>
      </c>
    </row>
    <row r="117" spans="1:6">
      <c r="A117" s="457">
        <v>2</v>
      </c>
      <c r="B117" s="458"/>
      <c r="C117" s="79"/>
      <c r="D117" s="79"/>
      <c r="E117" s="79"/>
      <c r="F117" s="260">
        <f t="shared" ref="F117:F130" si="6">C117-E117</f>
        <v>0</v>
      </c>
    </row>
    <row r="118" spans="1:6">
      <c r="A118" s="457">
        <v>3</v>
      </c>
      <c r="B118" s="458"/>
      <c r="C118" s="79"/>
      <c r="D118" s="79"/>
      <c r="E118" s="79"/>
      <c r="F118" s="260">
        <f t="shared" si="6"/>
        <v>0</v>
      </c>
    </row>
    <row r="119" spans="1:6">
      <c r="A119" s="457">
        <v>4</v>
      </c>
      <c r="B119" s="458"/>
      <c r="C119" s="79"/>
      <c r="D119" s="79"/>
      <c r="E119" s="79"/>
      <c r="F119" s="260">
        <f t="shared" si="6"/>
        <v>0</v>
      </c>
    </row>
    <row r="120" spans="1:6">
      <c r="A120" s="457">
        <v>5</v>
      </c>
      <c r="B120" s="458"/>
      <c r="C120" s="79"/>
      <c r="D120" s="79"/>
      <c r="E120" s="79"/>
      <c r="F120" s="260">
        <f t="shared" si="6"/>
        <v>0</v>
      </c>
    </row>
    <row r="121" spans="1:6">
      <c r="A121" s="457">
        <v>6</v>
      </c>
      <c r="B121" s="458"/>
      <c r="C121" s="79"/>
      <c r="D121" s="79"/>
      <c r="E121" s="79"/>
      <c r="F121" s="260">
        <f t="shared" si="6"/>
        <v>0</v>
      </c>
    </row>
    <row r="122" spans="1:6">
      <c r="A122" s="457">
        <v>7</v>
      </c>
      <c r="B122" s="458"/>
      <c r="C122" s="79"/>
      <c r="D122" s="79"/>
      <c r="E122" s="79"/>
      <c r="F122" s="260">
        <f t="shared" si="6"/>
        <v>0</v>
      </c>
    </row>
    <row r="123" spans="1:6">
      <c r="A123" s="457">
        <v>8</v>
      </c>
      <c r="B123" s="458"/>
      <c r="C123" s="79"/>
      <c r="D123" s="79"/>
      <c r="E123" s="79"/>
      <c r="F123" s="260">
        <f t="shared" si="6"/>
        <v>0</v>
      </c>
    </row>
    <row r="124" spans="1:6">
      <c r="A124" s="457">
        <v>9</v>
      </c>
      <c r="B124" s="458"/>
      <c r="C124" s="79"/>
      <c r="D124" s="79"/>
      <c r="E124" s="79"/>
      <c r="F124" s="260">
        <f t="shared" si="6"/>
        <v>0</v>
      </c>
    </row>
    <row r="125" spans="1:6">
      <c r="A125" s="457">
        <v>10</v>
      </c>
      <c r="B125" s="458"/>
      <c r="C125" s="79"/>
      <c r="D125" s="79"/>
      <c r="E125" s="79"/>
      <c r="F125" s="260">
        <f t="shared" si="6"/>
        <v>0</v>
      </c>
    </row>
    <row r="126" spans="1:6">
      <c r="A126" s="457">
        <v>11</v>
      </c>
      <c r="B126" s="458"/>
      <c r="C126" s="79"/>
      <c r="D126" s="79"/>
      <c r="E126" s="79"/>
      <c r="F126" s="260">
        <f t="shared" si="6"/>
        <v>0</v>
      </c>
    </row>
    <row r="127" spans="1:6">
      <c r="A127" s="457">
        <v>12</v>
      </c>
      <c r="B127" s="458"/>
      <c r="C127" s="79"/>
      <c r="D127" s="79"/>
      <c r="E127" s="79"/>
      <c r="F127" s="260">
        <f t="shared" si="6"/>
        <v>0</v>
      </c>
    </row>
    <row r="128" spans="1:6">
      <c r="A128" s="457">
        <v>13</v>
      </c>
      <c r="B128" s="458"/>
      <c r="C128" s="79"/>
      <c r="D128" s="79"/>
      <c r="E128" s="79"/>
      <c r="F128" s="260">
        <f t="shared" si="6"/>
        <v>0</v>
      </c>
    </row>
    <row r="129" spans="1:6">
      <c r="A129" s="457">
        <v>14</v>
      </c>
      <c r="B129" s="458"/>
      <c r="C129" s="79"/>
      <c r="D129" s="79"/>
      <c r="E129" s="79"/>
      <c r="F129" s="260">
        <f t="shared" si="6"/>
        <v>0</v>
      </c>
    </row>
    <row r="130" spans="1:6">
      <c r="A130" s="457">
        <v>15</v>
      </c>
      <c r="B130" s="458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7">
        <v>1</v>
      </c>
      <c r="B133" s="458"/>
      <c r="C133" s="79"/>
      <c r="D133" s="79"/>
      <c r="E133" s="79"/>
      <c r="F133" s="260">
        <f>C133-E133</f>
        <v>0</v>
      </c>
    </row>
    <row r="134" spans="1:6">
      <c r="A134" s="457">
        <v>2</v>
      </c>
      <c r="B134" s="458"/>
      <c r="C134" s="79"/>
      <c r="D134" s="79"/>
      <c r="E134" s="79"/>
      <c r="F134" s="260">
        <f t="shared" ref="F134:F147" si="7">C134-E134</f>
        <v>0</v>
      </c>
    </row>
    <row r="135" spans="1:6">
      <c r="A135" s="457">
        <v>3</v>
      </c>
      <c r="B135" s="458"/>
      <c r="C135" s="79"/>
      <c r="D135" s="79"/>
      <c r="E135" s="79"/>
      <c r="F135" s="260">
        <f t="shared" si="7"/>
        <v>0</v>
      </c>
    </row>
    <row r="136" spans="1:6">
      <c r="A136" s="457">
        <v>4</v>
      </c>
      <c r="B136" s="458"/>
      <c r="C136" s="79"/>
      <c r="D136" s="79"/>
      <c r="E136" s="79"/>
      <c r="F136" s="260">
        <f t="shared" si="7"/>
        <v>0</v>
      </c>
    </row>
    <row r="137" spans="1:6">
      <c r="A137" s="457">
        <v>5</v>
      </c>
      <c r="B137" s="458"/>
      <c r="C137" s="79"/>
      <c r="D137" s="79"/>
      <c r="E137" s="79"/>
      <c r="F137" s="260">
        <f t="shared" si="7"/>
        <v>0</v>
      </c>
    </row>
    <row r="138" spans="1:6">
      <c r="A138" s="457">
        <v>6</v>
      </c>
      <c r="B138" s="458"/>
      <c r="C138" s="79"/>
      <c r="D138" s="79"/>
      <c r="E138" s="79"/>
      <c r="F138" s="260">
        <f t="shared" si="7"/>
        <v>0</v>
      </c>
    </row>
    <row r="139" spans="1:6">
      <c r="A139" s="457">
        <v>7</v>
      </c>
      <c r="B139" s="458"/>
      <c r="C139" s="79"/>
      <c r="D139" s="79"/>
      <c r="E139" s="79"/>
      <c r="F139" s="260">
        <f t="shared" si="7"/>
        <v>0</v>
      </c>
    </row>
    <row r="140" spans="1:6">
      <c r="A140" s="457">
        <v>8</v>
      </c>
      <c r="B140" s="458"/>
      <c r="C140" s="79"/>
      <c r="D140" s="79"/>
      <c r="E140" s="79"/>
      <c r="F140" s="260">
        <f t="shared" si="7"/>
        <v>0</v>
      </c>
    </row>
    <row r="141" spans="1:6">
      <c r="A141" s="457">
        <v>9</v>
      </c>
      <c r="B141" s="458"/>
      <c r="C141" s="79"/>
      <c r="D141" s="79"/>
      <c r="E141" s="79"/>
      <c r="F141" s="260">
        <f t="shared" si="7"/>
        <v>0</v>
      </c>
    </row>
    <row r="142" spans="1:6">
      <c r="A142" s="457">
        <v>10</v>
      </c>
      <c r="B142" s="458"/>
      <c r="C142" s="79"/>
      <c r="D142" s="79"/>
      <c r="E142" s="79"/>
      <c r="F142" s="260">
        <f t="shared" si="7"/>
        <v>0</v>
      </c>
    </row>
    <row r="143" spans="1:6">
      <c r="A143" s="457">
        <v>11</v>
      </c>
      <c r="B143" s="458"/>
      <c r="C143" s="79"/>
      <c r="D143" s="79"/>
      <c r="E143" s="79"/>
      <c r="F143" s="260">
        <f t="shared" si="7"/>
        <v>0</v>
      </c>
    </row>
    <row r="144" spans="1:6">
      <c r="A144" s="457">
        <v>12</v>
      </c>
      <c r="B144" s="458"/>
      <c r="C144" s="79"/>
      <c r="D144" s="79"/>
      <c r="E144" s="79"/>
      <c r="F144" s="260">
        <f t="shared" si="7"/>
        <v>0</v>
      </c>
    </row>
    <row r="145" spans="1:8">
      <c r="A145" s="457">
        <v>13</v>
      </c>
      <c r="B145" s="458"/>
      <c r="C145" s="79"/>
      <c r="D145" s="79"/>
      <c r="E145" s="79"/>
      <c r="F145" s="260">
        <f t="shared" si="7"/>
        <v>0</v>
      </c>
    </row>
    <row r="146" spans="1:8">
      <c r="A146" s="457">
        <v>14</v>
      </c>
      <c r="B146" s="458"/>
      <c r="C146" s="79"/>
      <c r="D146" s="79"/>
      <c r="E146" s="79"/>
      <c r="F146" s="260">
        <f t="shared" si="7"/>
        <v>0</v>
      </c>
    </row>
    <row r="147" spans="1:8">
      <c r="A147" s="457">
        <v>15</v>
      </c>
      <c r="B147" s="458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69" t="s">
        <v>666</v>
      </c>
      <c r="B151" s="482">
        <f>pdeReportingDate</f>
        <v>45229</v>
      </c>
      <c r="C151" s="482"/>
      <c r="D151" s="482"/>
      <c r="E151" s="482"/>
      <c r="F151" s="482"/>
      <c r="G151" s="482"/>
      <c r="H151" s="482"/>
    </row>
    <row r="152" spans="1:8">
      <c r="A152" s="469"/>
      <c r="B152" s="46"/>
      <c r="C152" s="46"/>
      <c r="D152" s="46"/>
      <c r="E152" s="46"/>
      <c r="F152" s="46"/>
      <c r="G152" s="46"/>
      <c r="H152" s="46"/>
    </row>
    <row r="153" spans="1:8">
      <c r="A153" s="470" t="s">
        <v>8</v>
      </c>
      <c r="B153" s="483" t="str">
        <f>authorName</f>
        <v>Мария Николова</v>
      </c>
      <c r="C153" s="483"/>
      <c r="D153" s="483"/>
      <c r="E153" s="483"/>
      <c r="F153" s="483"/>
      <c r="G153" s="483"/>
      <c r="H153" s="483"/>
    </row>
    <row r="154" spans="1:8">
      <c r="A154" s="470"/>
      <c r="B154" s="67"/>
      <c r="C154" s="67"/>
      <c r="D154" s="67"/>
      <c r="E154" s="67"/>
      <c r="F154" s="67"/>
      <c r="G154" s="67"/>
      <c r="H154" s="67"/>
    </row>
    <row r="155" spans="1:8">
      <c r="A155" s="470" t="s">
        <v>614</v>
      </c>
      <c r="B155" s="484"/>
      <c r="C155" s="484"/>
      <c r="D155" s="484"/>
      <c r="E155" s="484"/>
      <c r="F155" s="484"/>
      <c r="G155" s="484"/>
      <c r="H155" s="484"/>
    </row>
    <row r="156" spans="1:8" ht="15.75" customHeight="1">
      <c r="A156" s="471"/>
      <c r="B156" s="481" t="s">
        <v>693</v>
      </c>
      <c r="C156" s="481"/>
      <c r="D156" s="481"/>
      <c r="E156" s="481"/>
      <c r="F156" s="353"/>
      <c r="G156" s="41"/>
      <c r="H156" s="39"/>
    </row>
    <row r="157" spans="1:8" ht="15.75" customHeight="1">
      <c r="A157" s="471"/>
      <c r="B157" s="481" t="s">
        <v>668</v>
      </c>
      <c r="C157" s="481"/>
      <c r="D157" s="481"/>
      <c r="E157" s="481"/>
      <c r="F157" s="353"/>
      <c r="G157" s="41"/>
      <c r="H157" s="39"/>
    </row>
    <row r="158" spans="1:8" ht="15.75" customHeight="1">
      <c r="A158" s="471"/>
      <c r="B158" s="481" t="s">
        <v>694</v>
      </c>
      <c r="C158" s="481"/>
      <c r="D158" s="481"/>
      <c r="E158" s="481"/>
      <c r="F158" s="353"/>
      <c r="G158" s="41"/>
      <c r="H158" s="39"/>
    </row>
    <row r="159" spans="1:8" ht="15.75" customHeight="1">
      <c r="A159" s="471"/>
      <c r="B159" s="481" t="s">
        <v>668</v>
      </c>
      <c r="C159" s="481"/>
      <c r="D159" s="481"/>
      <c r="E159" s="481"/>
      <c r="F159" s="353"/>
      <c r="G159" s="41"/>
      <c r="H159" s="39"/>
    </row>
    <row r="160" spans="1:8">
      <c r="A160" s="471"/>
      <c r="B160" s="481"/>
      <c r="C160" s="481"/>
      <c r="D160" s="481"/>
      <c r="E160" s="481"/>
      <c r="F160" s="353"/>
      <c r="G160" s="41"/>
      <c r="H160" s="39"/>
    </row>
    <row r="161" spans="1:8">
      <c r="A161" s="471"/>
      <c r="B161" s="481"/>
      <c r="C161" s="481"/>
      <c r="D161" s="481"/>
      <c r="E161" s="481"/>
      <c r="F161" s="353"/>
      <c r="G161" s="41"/>
      <c r="H161" s="39"/>
    </row>
    <row r="162" spans="1:8">
      <c r="A162" s="471"/>
      <c r="B162" s="481"/>
      <c r="C162" s="481"/>
      <c r="D162" s="481"/>
      <c r="E162" s="481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0" t="s">
        <v>625</v>
      </c>
      <c r="B1" s="441"/>
      <c r="C1" s="441"/>
      <c r="D1" s="441"/>
      <c r="E1" s="441"/>
      <c r="F1" s="441"/>
      <c r="G1" s="441"/>
      <c r="H1" s="441"/>
      <c r="I1" s="441"/>
      <c r="J1" s="442"/>
    </row>
    <row r="2" spans="1:10" ht="15.75">
      <c r="A2" s="44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441"/>
      <c r="C2" s="441"/>
      <c r="D2" s="441"/>
      <c r="E2" s="441"/>
      <c r="F2" s="441"/>
      <c r="G2" s="441"/>
      <c r="H2" s="441"/>
      <c r="I2" s="441"/>
      <c r="J2" s="442"/>
    </row>
    <row r="3" spans="1:10" ht="15.75">
      <c r="A3" s="441" t="str">
        <f>CONCATENATE("за периода от ",TEXT(startDate,"dd.mm.yyyy г.")," до ",TEXT(endDate,"dd.mm.yyyy г."))</f>
        <v>за периода от 01.01.2023 г. до 30.09.2023 г.</v>
      </c>
      <c r="B3" s="443"/>
      <c r="C3" s="443"/>
      <c r="D3" s="443"/>
      <c r="E3" s="443"/>
      <c r="F3" s="443"/>
      <c r="G3" s="443"/>
      <c r="H3" s="443"/>
      <c r="I3" s="443"/>
      <c r="J3" s="444"/>
    </row>
    <row r="5" spans="1:10" ht="25.5" customHeight="1">
      <c r="A5" s="447" t="s">
        <v>626</v>
      </c>
      <c r="B5" s="449" t="s">
        <v>628</v>
      </c>
      <c r="C5" s="450" t="s">
        <v>630</v>
      </c>
      <c r="D5" s="451" t="s">
        <v>632</v>
      </c>
      <c r="E5" s="450" t="s">
        <v>631</v>
      </c>
      <c r="F5" s="449" t="s">
        <v>629</v>
      </c>
      <c r="G5" s="448" t="s">
        <v>627</v>
      </c>
    </row>
    <row r="6" spans="1:10" ht="18.75" customHeight="1">
      <c r="A6" s="454" t="s">
        <v>673</v>
      </c>
      <c r="B6" s="445" t="s">
        <v>637</v>
      </c>
      <c r="C6" s="452">
        <f>'1-Баланс'!C95</f>
        <v>13914</v>
      </c>
      <c r="D6" s="453">
        <f t="shared" ref="D6:D15" si="0">C6-E6</f>
        <v>0</v>
      </c>
      <c r="E6" s="452">
        <f>'1-Баланс'!G95</f>
        <v>13914</v>
      </c>
      <c r="F6" s="446" t="s">
        <v>638</v>
      </c>
      <c r="G6" s="454" t="s">
        <v>673</v>
      </c>
    </row>
    <row r="7" spans="1:10" ht="18.75" customHeight="1">
      <c r="A7" s="454" t="s">
        <v>673</v>
      </c>
      <c r="B7" s="445" t="s">
        <v>636</v>
      </c>
      <c r="C7" s="452">
        <f>'1-Баланс'!G37</f>
        <v>4094</v>
      </c>
      <c r="D7" s="453">
        <f t="shared" si="0"/>
        <v>-3746</v>
      </c>
      <c r="E7" s="452">
        <f>'1-Баланс'!G18</f>
        <v>7840</v>
      </c>
      <c r="F7" s="446" t="s">
        <v>455</v>
      </c>
      <c r="G7" s="454" t="s">
        <v>673</v>
      </c>
    </row>
    <row r="8" spans="1:10" ht="18.75" customHeight="1">
      <c r="A8" s="454" t="s">
        <v>673</v>
      </c>
      <c r="B8" s="445" t="s">
        <v>634</v>
      </c>
      <c r="C8" s="452">
        <f>ABS('1-Баланс'!G32)-ABS('1-Баланс'!G33)</f>
        <v>-591</v>
      </c>
      <c r="D8" s="453">
        <f t="shared" si="0"/>
        <v>0</v>
      </c>
      <c r="E8" s="452">
        <f>ABS('2-Отчет за доходите'!C44)-ABS('2-Отчет за доходите'!G44)</f>
        <v>-591</v>
      </c>
      <c r="F8" s="446" t="s">
        <v>635</v>
      </c>
      <c r="G8" s="455" t="s">
        <v>675</v>
      </c>
    </row>
    <row r="9" spans="1:10" ht="18.75" customHeight="1">
      <c r="A9" s="454" t="s">
        <v>673</v>
      </c>
      <c r="B9" s="445" t="s">
        <v>640</v>
      </c>
      <c r="C9" s="452">
        <f>'1-Баланс'!D92</f>
        <v>334</v>
      </c>
      <c r="D9" s="453">
        <f t="shared" si="0"/>
        <v>0</v>
      </c>
      <c r="E9" s="452">
        <f>'3-Отчет за паричния поток'!C45</f>
        <v>334</v>
      </c>
      <c r="F9" s="446" t="s">
        <v>639</v>
      </c>
      <c r="G9" s="455" t="s">
        <v>674</v>
      </c>
    </row>
    <row r="10" spans="1:10" ht="18.75" customHeight="1">
      <c r="A10" s="454" t="s">
        <v>673</v>
      </c>
      <c r="B10" s="445" t="s">
        <v>641</v>
      </c>
      <c r="C10" s="452">
        <f>'1-Баланс'!C92</f>
        <v>203</v>
      </c>
      <c r="D10" s="453">
        <f t="shared" si="0"/>
        <v>0</v>
      </c>
      <c r="E10" s="452">
        <f>'3-Отчет за паричния поток'!C46</f>
        <v>203</v>
      </c>
      <c r="F10" s="446" t="s">
        <v>642</v>
      </c>
      <c r="G10" s="455" t="s">
        <v>674</v>
      </c>
    </row>
    <row r="11" spans="1:10" ht="18.75" customHeight="1">
      <c r="A11" s="454" t="s">
        <v>673</v>
      </c>
      <c r="B11" s="445" t="s">
        <v>636</v>
      </c>
      <c r="C11" s="452">
        <f>'1-Баланс'!G37</f>
        <v>4094</v>
      </c>
      <c r="D11" s="453">
        <f t="shared" si="0"/>
        <v>0</v>
      </c>
      <c r="E11" s="452">
        <f>'4-Отчет за собствения капитал'!L34</f>
        <v>4094</v>
      </c>
      <c r="F11" s="446" t="s">
        <v>643</v>
      </c>
      <c r="G11" s="455" t="s">
        <v>676</v>
      </c>
    </row>
    <row r="12" spans="1:10" ht="18.75" customHeight="1">
      <c r="A12" s="454" t="s">
        <v>673</v>
      </c>
      <c r="B12" s="445" t="s">
        <v>644</v>
      </c>
      <c r="C12" s="452">
        <f>'1-Баланс'!C36</f>
        <v>3677</v>
      </c>
      <c r="D12" s="453">
        <f t="shared" si="0"/>
        <v>0</v>
      </c>
      <c r="E12" s="452">
        <f>'Справка 5'!C27+'Справка 5'!C97</f>
        <v>3677</v>
      </c>
      <c r="F12" s="446" t="s">
        <v>648</v>
      </c>
      <c r="G12" s="455" t="s">
        <v>677</v>
      </c>
    </row>
    <row r="13" spans="1:10" ht="18.75" customHeight="1">
      <c r="A13" s="454" t="s">
        <v>673</v>
      </c>
      <c r="B13" s="445" t="s">
        <v>645</v>
      </c>
      <c r="C13" s="452">
        <f>'1-Баланс'!C37</f>
        <v>0</v>
      </c>
      <c r="D13" s="453">
        <f t="shared" si="0"/>
        <v>0</v>
      </c>
      <c r="E13" s="452">
        <f>'Справка 5'!C44+'Справка 5'!C114</f>
        <v>0</v>
      </c>
      <c r="F13" s="446" t="s">
        <v>649</v>
      </c>
      <c r="G13" s="455" t="s">
        <v>677</v>
      </c>
    </row>
    <row r="14" spans="1:10" ht="18.75" customHeight="1">
      <c r="A14" s="454" t="s">
        <v>673</v>
      </c>
      <c r="B14" s="445" t="s">
        <v>646</v>
      </c>
      <c r="C14" s="452">
        <f>'1-Баланс'!C38</f>
        <v>0</v>
      </c>
      <c r="D14" s="453">
        <f t="shared" si="0"/>
        <v>0</v>
      </c>
      <c r="E14" s="452">
        <f>'Справка 5'!C61+'Справка 5'!C131</f>
        <v>0</v>
      </c>
      <c r="F14" s="446" t="s">
        <v>650</v>
      </c>
      <c r="G14" s="455" t="s">
        <v>677</v>
      </c>
    </row>
    <row r="15" spans="1:10" ht="18.75" customHeight="1">
      <c r="A15" s="454" t="s">
        <v>673</v>
      </c>
      <c r="B15" s="445" t="s">
        <v>647</v>
      </c>
      <c r="C15" s="452">
        <f>'1-Баланс'!C39</f>
        <v>0</v>
      </c>
      <c r="D15" s="453">
        <f t="shared" si="0"/>
        <v>0</v>
      </c>
      <c r="E15" s="452">
        <f>'Справка 5'!C148+'Справка 5'!C78</f>
        <v>0</v>
      </c>
      <c r="F15" s="446" t="s">
        <v>651</v>
      </c>
      <c r="G15" s="455" t="s">
        <v>677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3" t="s">
        <v>575</v>
      </c>
      <c r="B2" s="421"/>
      <c r="C2" s="421"/>
      <c r="D2" s="422"/>
    </row>
    <row r="3" spans="1:5" ht="31.5">
      <c r="A3" s="371">
        <v>1</v>
      </c>
      <c r="B3" s="369" t="s">
        <v>579</v>
      </c>
      <c r="C3" s="370" t="s">
        <v>578</v>
      </c>
      <c r="D3" s="420">
        <f>(ABS('1-Баланс'!G32)-ABS('1-Баланс'!G33))/'2-Отчет за доходите'!G16</f>
        <v>-0.47893030794165314</v>
      </c>
      <c r="E3" s="424"/>
    </row>
    <row r="4" spans="1:5" ht="31.5">
      <c r="A4" s="371">
        <v>2</v>
      </c>
      <c r="B4" s="369" t="s">
        <v>605</v>
      </c>
      <c r="C4" s="370" t="s">
        <v>582</v>
      </c>
      <c r="D4" s="420">
        <f>(ABS('1-Баланс'!G32)-ABS('1-Баланс'!G33))/'1-Баланс'!G37</f>
        <v>-0.14435759648265756</v>
      </c>
    </row>
    <row r="5" spans="1:5" ht="31.5">
      <c r="A5" s="371">
        <v>3</v>
      </c>
      <c r="B5" s="369" t="s">
        <v>583</v>
      </c>
      <c r="C5" s="370" t="s">
        <v>584</v>
      </c>
      <c r="D5" s="420">
        <f>(ABS('1-Баланс'!G32)-ABS('1-Баланс'!G33))/('1-Баланс'!G56+'1-Баланс'!G79)</f>
        <v>-6.0183299389002035E-2</v>
      </c>
    </row>
    <row r="6" spans="1:5" ht="31.5">
      <c r="A6" s="371">
        <v>4</v>
      </c>
      <c r="B6" s="369" t="s">
        <v>606</v>
      </c>
      <c r="C6" s="370" t="s">
        <v>585</v>
      </c>
      <c r="D6" s="420">
        <f>(ABS('1-Баланс'!G32)-ABS('1-Баланс'!G33))/('1-Баланс'!C95)</f>
        <v>-4.2475204829667962E-2</v>
      </c>
    </row>
    <row r="7" spans="1:5" ht="24" customHeight="1">
      <c r="A7" s="423" t="s">
        <v>586</v>
      </c>
      <c r="B7" s="421"/>
      <c r="C7" s="421"/>
      <c r="D7" s="422"/>
    </row>
    <row r="8" spans="1:5" ht="31.5">
      <c r="A8" s="371">
        <v>5</v>
      </c>
      <c r="B8" s="369" t="s">
        <v>587</v>
      </c>
      <c r="C8" s="370" t="s">
        <v>588</v>
      </c>
      <c r="D8" s="419">
        <f>'2-Отчет за доходите'!G36/'2-Отчет за доходите'!C36</f>
        <v>0.71393998063891573</v>
      </c>
    </row>
    <row r="9" spans="1:5" ht="24" customHeight="1">
      <c r="A9" s="423" t="s">
        <v>589</v>
      </c>
      <c r="B9" s="421"/>
      <c r="C9" s="421"/>
      <c r="D9" s="422"/>
    </row>
    <row r="10" spans="1:5" ht="31.5">
      <c r="A10" s="371">
        <v>6</v>
      </c>
      <c r="B10" s="369" t="s">
        <v>590</v>
      </c>
      <c r="C10" s="370" t="s">
        <v>591</v>
      </c>
      <c r="D10" s="419">
        <f>'1-Баланс'!C94/'1-Баланс'!G79</f>
        <v>3.0305506216696272</v>
      </c>
    </row>
    <row r="11" spans="1:5" ht="63">
      <c r="A11" s="371">
        <v>7</v>
      </c>
      <c r="B11" s="369" t="s">
        <v>592</v>
      </c>
      <c r="C11" s="370" t="s">
        <v>655</v>
      </c>
      <c r="D11" s="419">
        <f>('1-Баланс'!C76+'1-Баланс'!C85+'1-Баланс'!C92)/'1-Баланс'!G79</f>
        <v>3.0209591474245117</v>
      </c>
    </row>
    <row r="12" spans="1:5" ht="47.25">
      <c r="A12" s="371">
        <v>8</v>
      </c>
      <c r="B12" s="369" t="s">
        <v>593</v>
      </c>
      <c r="C12" s="370" t="s">
        <v>656</v>
      </c>
      <c r="D12" s="419">
        <f>('1-Баланс'!C85+'1-Баланс'!C92)/'1-Баланс'!G79</f>
        <v>7.211367673179396E-2</v>
      </c>
    </row>
    <row r="13" spans="1:5" ht="31.5">
      <c r="A13" s="371">
        <v>9</v>
      </c>
      <c r="B13" s="369" t="s">
        <v>594</v>
      </c>
      <c r="C13" s="370" t="s">
        <v>595</v>
      </c>
      <c r="D13" s="419">
        <f>'1-Баланс'!C92/'1-Баланс'!G79</f>
        <v>7.211367673179396E-2</v>
      </c>
    </row>
    <row r="14" spans="1:5" ht="24" customHeight="1">
      <c r="A14" s="423" t="s">
        <v>596</v>
      </c>
      <c r="B14" s="421"/>
      <c r="C14" s="421"/>
      <c r="D14" s="422"/>
    </row>
    <row r="15" spans="1:5" ht="31.5">
      <c r="A15" s="371">
        <v>10</v>
      </c>
      <c r="B15" s="369" t="s">
        <v>610</v>
      </c>
      <c r="C15" s="370" t="s">
        <v>597</v>
      </c>
      <c r="D15" s="419">
        <f>'2-Отчет за доходите'!G16/('1-Баланс'!C20+'1-Баланс'!C21+'1-Баланс'!C22+'1-Баланс'!C28+'1-Баланс'!C65)</f>
        <v>0.81398416886543534</v>
      </c>
    </row>
    <row r="16" spans="1:5" ht="31.5">
      <c r="A16" s="426">
        <v>11</v>
      </c>
      <c r="B16" s="369" t="s">
        <v>596</v>
      </c>
      <c r="C16" s="370" t="s">
        <v>609</v>
      </c>
      <c r="D16" s="427">
        <f>'2-Отчет за доходите'!G16/('1-Баланс'!C95)</f>
        <v>8.8687652723875229E-2</v>
      </c>
    </row>
    <row r="17" spans="1:5" ht="24" customHeight="1">
      <c r="A17" s="423" t="s">
        <v>599</v>
      </c>
      <c r="B17" s="421"/>
      <c r="C17" s="421"/>
      <c r="D17" s="422"/>
    </row>
    <row r="18" spans="1:5" ht="31.5">
      <c r="A18" s="371">
        <v>12</v>
      </c>
      <c r="B18" s="369" t="s">
        <v>623</v>
      </c>
      <c r="C18" s="370" t="s">
        <v>598</v>
      </c>
      <c r="D18" s="419">
        <f>'1-Баланс'!G56/('1-Баланс'!G37+'1-Баланс'!G56)</f>
        <v>0.63113794035498694</v>
      </c>
    </row>
    <row r="19" spans="1:5" ht="31.5">
      <c r="A19" s="371">
        <v>13</v>
      </c>
      <c r="B19" s="369" t="s">
        <v>624</v>
      </c>
      <c r="C19" s="370" t="s">
        <v>600</v>
      </c>
      <c r="D19" s="419">
        <f>D4/D5</f>
        <v>2.3986321446018568</v>
      </c>
    </row>
    <row r="20" spans="1:5" ht="31.5">
      <c r="A20" s="371">
        <v>14</v>
      </c>
      <c r="B20" s="369" t="s">
        <v>601</v>
      </c>
      <c r="C20" s="370" t="s">
        <v>602</v>
      </c>
      <c r="D20" s="419">
        <f>D6/D5</f>
        <v>0.70576397872646257</v>
      </c>
    </row>
    <row r="21" spans="1:5" ht="15.75">
      <c r="A21" s="371">
        <v>15</v>
      </c>
      <c r="B21" s="369" t="s">
        <v>603</v>
      </c>
      <c r="C21" s="370" t="s">
        <v>604</v>
      </c>
      <c r="D21" s="456">
        <f>'2-Отчет за доходите'!C37+'2-Отчет за доходите'!C25</f>
        <v>428</v>
      </c>
      <c r="E21" s="473"/>
    </row>
    <row r="22" spans="1:5" ht="47.25">
      <c r="A22" s="371">
        <v>16</v>
      </c>
      <c r="B22" s="369" t="s">
        <v>607</v>
      </c>
      <c r="C22" s="370" t="s">
        <v>608</v>
      </c>
      <c r="D22" s="425">
        <f>D21/'1-Баланс'!G37</f>
        <v>0.10454323400097704</v>
      </c>
    </row>
    <row r="23" spans="1:5" ht="31.5">
      <c r="A23" s="371">
        <v>17</v>
      </c>
      <c r="B23" s="369" t="s">
        <v>669</v>
      </c>
      <c r="C23" s="370" t="s">
        <v>670</v>
      </c>
      <c r="D23" s="425">
        <f>(D21+'2-Отчет за доходите'!C14)/'2-Отчет за доходите'!G31</f>
        <v>0.67661016949152541</v>
      </c>
    </row>
    <row r="24" spans="1:5" ht="31.5">
      <c r="A24" s="371">
        <v>18</v>
      </c>
      <c r="B24" s="369" t="s">
        <v>671</v>
      </c>
      <c r="C24" s="370" t="s">
        <v>672</v>
      </c>
      <c r="D24" s="425">
        <f>('1-Баланс'!G56+'1-Баланс'!G79)/(D21+'2-Отчет за доходите'!C14)</f>
        <v>9.8396793587174347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503"/>
  <sheetViews>
    <sheetView zoomScale="70" zoomScaleNormal="70" workbookViewId="0">
      <selection activeCell="Q17" sqref="Q17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622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Уеб медия груп АД</v>
      </c>
      <c r="B3" s="92" t="str">
        <f t="shared" ref="B3:B34" si="1">pdeBulstat</f>
        <v>131387286</v>
      </c>
      <c r="C3" s="360">
        <f t="shared" ref="C3:C34" si="2">endDate</f>
        <v>45199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Уеб медия груп АД</v>
      </c>
      <c r="B4" s="92" t="str">
        <f t="shared" si="1"/>
        <v>131387286</v>
      </c>
      <c r="C4" s="360">
        <f t="shared" si="2"/>
        <v>45199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Уеб медия груп АД</v>
      </c>
      <c r="B5" s="92" t="str">
        <f t="shared" si="1"/>
        <v>131387286</v>
      </c>
      <c r="C5" s="360">
        <f t="shared" si="2"/>
        <v>45199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Уеб медия груп АД</v>
      </c>
      <c r="B6" s="92" t="str">
        <f t="shared" si="1"/>
        <v>131387286</v>
      </c>
      <c r="C6" s="360">
        <f t="shared" si="2"/>
        <v>45199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Уеб медия груп АД</v>
      </c>
      <c r="B7" s="92" t="str">
        <f t="shared" si="1"/>
        <v>131387286</v>
      </c>
      <c r="C7" s="360">
        <f t="shared" si="2"/>
        <v>45199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Уеб медия груп АД</v>
      </c>
      <c r="B8" s="92" t="str">
        <f t="shared" si="1"/>
        <v>131387286</v>
      </c>
      <c r="C8" s="360">
        <f t="shared" si="2"/>
        <v>45199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4</v>
      </c>
    </row>
    <row r="9" spans="1:14">
      <c r="A9" s="92" t="str">
        <f t="shared" si="0"/>
        <v>Уеб медия груп АД</v>
      </c>
      <c r="B9" s="92" t="str">
        <f t="shared" si="1"/>
        <v>131387286</v>
      </c>
      <c r="C9" s="360">
        <f t="shared" si="2"/>
        <v>45199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Уеб медия груп АД</v>
      </c>
      <c r="B10" s="92" t="str">
        <f t="shared" si="1"/>
        <v>131387286</v>
      </c>
      <c r="C10" s="360">
        <f t="shared" si="2"/>
        <v>45199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8</v>
      </c>
    </row>
    <row r="11" spans="1:14">
      <c r="A11" s="92" t="str">
        <f t="shared" si="0"/>
        <v>Уеб медия груп АД</v>
      </c>
      <c r="B11" s="92" t="str">
        <f t="shared" si="1"/>
        <v>131387286</v>
      </c>
      <c r="C11" s="360">
        <f t="shared" si="2"/>
        <v>45199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12</v>
      </c>
    </row>
    <row r="12" spans="1:14">
      <c r="A12" s="92" t="str">
        <f t="shared" si="0"/>
        <v>Уеб медия груп АД</v>
      </c>
      <c r="B12" s="92" t="str">
        <f t="shared" si="1"/>
        <v>131387286</v>
      </c>
      <c r="C12" s="360">
        <f t="shared" si="2"/>
        <v>45199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Уеб медия груп АД</v>
      </c>
      <c r="B13" s="92" t="str">
        <f t="shared" si="1"/>
        <v>131387286</v>
      </c>
      <c r="C13" s="360">
        <f t="shared" si="2"/>
        <v>45199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Уеб медия груп АД</v>
      </c>
      <c r="B14" s="92" t="str">
        <f t="shared" si="1"/>
        <v>131387286</v>
      </c>
      <c r="C14" s="360">
        <f t="shared" si="2"/>
        <v>45199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Уеб медия груп АД</v>
      </c>
      <c r="B15" s="92" t="str">
        <f t="shared" si="1"/>
        <v>131387286</v>
      </c>
      <c r="C15" s="360">
        <f t="shared" si="2"/>
        <v>45199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Уеб медия груп АД</v>
      </c>
      <c r="B16" s="92" t="str">
        <f t="shared" si="1"/>
        <v>131387286</v>
      </c>
      <c r="C16" s="360">
        <f t="shared" si="2"/>
        <v>45199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Уеб медия груп АД</v>
      </c>
      <c r="B17" s="92" t="str">
        <f t="shared" si="1"/>
        <v>131387286</v>
      </c>
      <c r="C17" s="360">
        <f t="shared" si="2"/>
        <v>45199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1504</v>
      </c>
    </row>
    <row r="18" spans="1:8">
      <c r="A18" s="92" t="str">
        <f t="shared" si="0"/>
        <v>Уеб медия груп АД</v>
      </c>
      <c r="B18" s="92" t="str">
        <f t="shared" si="1"/>
        <v>131387286</v>
      </c>
      <c r="C18" s="360">
        <f t="shared" si="2"/>
        <v>45199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1504</v>
      </c>
    </row>
    <row r="19" spans="1:8">
      <c r="A19" s="92" t="str">
        <f t="shared" si="0"/>
        <v>Уеб медия груп АД</v>
      </c>
      <c r="B19" s="92" t="str">
        <f t="shared" si="1"/>
        <v>131387286</v>
      </c>
      <c r="C19" s="360">
        <f t="shared" si="2"/>
        <v>45199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Уеб медия груп АД</v>
      </c>
      <c r="B20" s="92" t="str">
        <f t="shared" si="1"/>
        <v>131387286</v>
      </c>
      <c r="C20" s="360">
        <f t="shared" si="2"/>
        <v>45199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Уеб медия груп АД</v>
      </c>
      <c r="B21" s="92" t="str">
        <f t="shared" si="1"/>
        <v>131387286</v>
      </c>
      <c r="C21" s="360">
        <f t="shared" si="2"/>
        <v>45199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Уеб медия груп АД</v>
      </c>
      <c r="B22" s="92" t="str">
        <f t="shared" si="1"/>
        <v>131387286</v>
      </c>
      <c r="C22" s="360">
        <f t="shared" si="2"/>
        <v>45199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3677</v>
      </c>
    </row>
    <row r="23" spans="1:8">
      <c r="A23" s="92" t="str">
        <f t="shared" si="0"/>
        <v>Уеб медия груп АД</v>
      </c>
      <c r="B23" s="92" t="str">
        <f t="shared" si="1"/>
        <v>131387286</v>
      </c>
      <c r="C23" s="360">
        <f t="shared" si="2"/>
        <v>45199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3677</v>
      </c>
    </row>
    <row r="24" spans="1:8">
      <c r="A24" s="92" t="str">
        <f t="shared" si="0"/>
        <v>Уеб медия груп АД</v>
      </c>
      <c r="B24" s="92" t="str">
        <f t="shared" si="1"/>
        <v>131387286</v>
      </c>
      <c r="C24" s="360">
        <f t="shared" si="2"/>
        <v>45199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Уеб медия груп АД</v>
      </c>
      <c r="B25" s="92" t="str">
        <f t="shared" si="1"/>
        <v>131387286</v>
      </c>
      <c r="C25" s="360">
        <f t="shared" si="2"/>
        <v>45199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Уеб медия груп АД</v>
      </c>
      <c r="B26" s="92" t="str">
        <f t="shared" si="1"/>
        <v>131387286</v>
      </c>
      <c r="C26" s="360">
        <f t="shared" si="2"/>
        <v>45199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Уеб медия груп АД</v>
      </c>
      <c r="B27" s="92" t="str">
        <f t="shared" si="1"/>
        <v>131387286</v>
      </c>
      <c r="C27" s="360">
        <f t="shared" si="2"/>
        <v>45199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Уеб медия груп АД</v>
      </c>
      <c r="B28" s="92" t="str">
        <f t="shared" si="1"/>
        <v>131387286</v>
      </c>
      <c r="C28" s="360">
        <f t="shared" si="2"/>
        <v>45199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Уеб медия груп АД</v>
      </c>
      <c r="B29" s="92" t="str">
        <f t="shared" si="1"/>
        <v>131387286</v>
      </c>
      <c r="C29" s="360">
        <f t="shared" si="2"/>
        <v>45199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Уеб медия груп АД</v>
      </c>
      <c r="B30" s="92" t="str">
        <f t="shared" si="1"/>
        <v>131387286</v>
      </c>
      <c r="C30" s="360">
        <f t="shared" si="2"/>
        <v>45199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Уеб медия груп АД</v>
      </c>
      <c r="B31" s="92" t="str">
        <f t="shared" si="1"/>
        <v>131387286</v>
      </c>
      <c r="C31" s="360">
        <f t="shared" si="2"/>
        <v>45199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Уеб медия груп АД</v>
      </c>
      <c r="B32" s="92" t="str">
        <f t="shared" si="1"/>
        <v>131387286</v>
      </c>
      <c r="C32" s="360">
        <f t="shared" si="2"/>
        <v>45199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Уеб медия груп АД</v>
      </c>
      <c r="B33" s="92" t="str">
        <f t="shared" si="1"/>
        <v>131387286</v>
      </c>
      <c r="C33" s="360">
        <f t="shared" si="2"/>
        <v>45199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3677</v>
      </c>
    </row>
    <row r="34" spans="1:8">
      <c r="A34" s="92" t="str">
        <f t="shared" si="0"/>
        <v>Уеб медия груп АД</v>
      </c>
      <c r="B34" s="92" t="str">
        <f t="shared" si="1"/>
        <v>131387286</v>
      </c>
      <c r="C34" s="360">
        <f t="shared" si="2"/>
        <v>45199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Уеб медия груп АД</v>
      </c>
      <c r="B35" s="92" t="str">
        <f t="shared" ref="B35:B66" si="4">pdeBulstat</f>
        <v>131387286</v>
      </c>
      <c r="C35" s="360">
        <f t="shared" ref="C35:C66" si="5">endDate</f>
        <v>45199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Уеб медия груп АД</v>
      </c>
      <c r="B36" s="92" t="str">
        <f t="shared" si="4"/>
        <v>131387286</v>
      </c>
      <c r="C36" s="360">
        <f t="shared" si="5"/>
        <v>45199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Уеб медия груп АД</v>
      </c>
      <c r="B37" s="92" t="str">
        <f t="shared" si="4"/>
        <v>131387286</v>
      </c>
      <c r="C37" s="360">
        <f t="shared" si="5"/>
        <v>45199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Уеб медия груп АД</v>
      </c>
      <c r="B38" s="92" t="str">
        <f t="shared" si="4"/>
        <v>131387286</v>
      </c>
      <c r="C38" s="360">
        <f t="shared" si="5"/>
        <v>45199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Уеб медия груп АД</v>
      </c>
      <c r="B39" s="92" t="str">
        <f t="shared" si="4"/>
        <v>131387286</v>
      </c>
      <c r="C39" s="360">
        <f t="shared" si="5"/>
        <v>45199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Уеб медия груп АД</v>
      </c>
      <c r="B40" s="92" t="str">
        <f t="shared" si="4"/>
        <v>131387286</v>
      </c>
      <c r="C40" s="360">
        <f t="shared" si="5"/>
        <v>45199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190</v>
      </c>
    </row>
    <row r="41" spans="1:8">
      <c r="A41" s="92" t="str">
        <f t="shared" si="3"/>
        <v>Уеб медия груп АД</v>
      </c>
      <c r="B41" s="92" t="str">
        <f t="shared" si="4"/>
        <v>131387286</v>
      </c>
      <c r="C41" s="360">
        <f t="shared" si="5"/>
        <v>45199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5383</v>
      </c>
    </row>
    <row r="42" spans="1:8">
      <c r="A42" s="92" t="str">
        <f t="shared" si="3"/>
        <v>Уеб медия груп АД</v>
      </c>
      <c r="B42" s="92" t="str">
        <f t="shared" si="4"/>
        <v>131387286</v>
      </c>
      <c r="C42" s="360">
        <f t="shared" si="5"/>
        <v>45199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Уеб медия груп АД</v>
      </c>
      <c r="B43" s="92" t="str">
        <f t="shared" si="4"/>
        <v>131387286</v>
      </c>
      <c r="C43" s="360">
        <f t="shared" si="5"/>
        <v>45199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Уеб медия груп АД</v>
      </c>
      <c r="B44" s="92" t="str">
        <f t="shared" si="4"/>
        <v>131387286</v>
      </c>
      <c r="C44" s="360">
        <f t="shared" si="5"/>
        <v>45199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Уеб медия груп АД</v>
      </c>
      <c r="B45" s="92" t="str">
        <f t="shared" si="4"/>
        <v>131387286</v>
      </c>
      <c r="C45" s="360">
        <f t="shared" si="5"/>
        <v>45199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Уеб медия груп АД</v>
      </c>
      <c r="B46" s="92" t="str">
        <f t="shared" si="4"/>
        <v>131387286</v>
      </c>
      <c r="C46" s="360">
        <f t="shared" si="5"/>
        <v>45199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Уеб медия груп АД</v>
      </c>
      <c r="B47" s="92" t="str">
        <f t="shared" si="4"/>
        <v>131387286</v>
      </c>
      <c r="C47" s="360">
        <f t="shared" si="5"/>
        <v>45199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Уеб медия груп АД</v>
      </c>
      <c r="B48" s="92" t="str">
        <f t="shared" si="4"/>
        <v>131387286</v>
      </c>
      <c r="C48" s="360">
        <f t="shared" si="5"/>
        <v>45199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Уеб медия груп АД</v>
      </c>
      <c r="B49" s="92" t="str">
        <f t="shared" si="4"/>
        <v>131387286</v>
      </c>
      <c r="C49" s="360">
        <f t="shared" si="5"/>
        <v>45199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490</v>
      </c>
    </row>
    <row r="50" spans="1:8">
      <c r="A50" s="92" t="str">
        <f t="shared" si="3"/>
        <v>Уеб медия груп АД</v>
      </c>
      <c r="B50" s="92" t="str">
        <f t="shared" si="4"/>
        <v>131387286</v>
      </c>
      <c r="C50" s="360">
        <f t="shared" si="5"/>
        <v>45199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207</v>
      </c>
    </row>
    <row r="51" spans="1:8">
      <c r="A51" s="92" t="str">
        <f t="shared" si="3"/>
        <v>Уеб медия груп АД</v>
      </c>
      <c r="B51" s="92" t="str">
        <f t="shared" si="4"/>
        <v>131387286</v>
      </c>
      <c r="C51" s="360">
        <f t="shared" si="5"/>
        <v>45199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Уеб медия груп АД</v>
      </c>
      <c r="B52" s="92" t="str">
        <f t="shared" si="4"/>
        <v>131387286</v>
      </c>
      <c r="C52" s="360">
        <f t="shared" si="5"/>
        <v>45199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100</v>
      </c>
    </row>
    <row r="53" spans="1:8">
      <c r="A53" s="92" t="str">
        <f t="shared" si="3"/>
        <v>Уеб медия груп АД</v>
      </c>
      <c r="B53" s="92" t="str">
        <f t="shared" si="4"/>
        <v>131387286</v>
      </c>
      <c r="C53" s="360">
        <f t="shared" si="5"/>
        <v>45199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Уеб медия груп АД</v>
      </c>
      <c r="B54" s="92" t="str">
        <f t="shared" si="4"/>
        <v>131387286</v>
      </c>
      <c r="C54" s="360">
        <f t="shared" si="5"/>
        <v>45199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Уеб медия груп АД</v>
      </c>
      <c r="B55" s="92" t="str">
        <f t="shared" si="4"/>
        <v>131387286</v>
      </c>
      <c r="C55" s="360">
        <f t="shared" si="5"/>
        <v>45199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Уеб медия груп АД</v>
      </c>
      <c r="B56" s="92" t="str">
        <f t="shared" si="4"/>
        <v>131387286</v>
      </c>
      <c r="C56" s="360">
        <f t="shared" si="5"/>
        <v>45199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7504</v>
      </c>
    </row>
    <row r="57" spans="1:8">
      <c r="A57" s="92" t="str">
        <f t="shared" si="3"/>
        <v>Уеб медия груп АД</v>
      </c>
      <c r="B57" s="92" t="str">
        <f t="shared" si="4"/>
        <v>131387286</v>
      </c>
      <c r="C57" s="360">
        <f t="shared" si="5"/>
        <v>45199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8301</v>
      </c>
    </row>
    <row r="58" spans="1:8">
      <c r="A58" s="92" t="str">
        <f t="shared" si="3"/>
        <v>Уеб медия груп АД</v>
      </c>
      <c r="B58" s="92" t="str">
        <f t="shared" si="4"/>
        <v>131387286</v>
      </c>
      <c r="C58" s="360">
        <f t="shared" si="5"/>
        <v>45199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Уеб медия груп АД</v>
      </c>
      <c r="B59" s="92" t="str">
        <f t="shared" si="4"/>
        <v>131387286</v>
      </c>
      <c r="C59" s="360">
        <f t="shared" si="5"/>
        <v>45199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Уеб медия груп АД</v>
      </c>
      <c r="B60" s="92" t="str">
        <f t="shared" si="4"/>
        <v>131387286</v>
      </c>
      <c r="C60" s="360">
        <f t="shared" si="5"/>
        <v>45199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Уеб медия груп АД</v>
      </c>
      <c r="B61" s="92" t="str">
        <f t="shared" si="4"/>
        <v>131387286</v>
      </c>
      <c r="C61" s="360">
        <f t="shared" si="5"/>
        <v>45199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Уеб медия груп АД</v>
      </c>
      <c r="B62" s="92" t="str">
        <f t="shared" si="4"/>
        <v>131387286</v>
      </c>
      <c r="C62" s="360">
        <f t="shared" si="5"/>
        <v>45199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Уеб медия груп АД</v>
      </c>
      <c r="B63" s="92" t="str">
        <f t="shared" si="4"/>
        <v>131387286</v>
      </c>
      <c r="C63" s="360">
        <f t="shared" si="5"/>
        <v>45199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Уеб медия груп АД</v>
      </c>
      <c r="B64" s="92" t="str">
        <f t="shared" si="4"/>
        <v>131387286</v>
      </c>
      <c r="C64" s="360">
        <f t="shared" si="5"/>
        <v>45199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Уеб медия груп АД</v>
      </c>
      <c r="B65" s="92" t="str">
        <f t="shared" si="4"/>
        <v>131387286</v>
      </c>
      <c r="C65" s="360">
        <f t="shared" si="5"/>
        <v>45199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Уеб медия груп АД</v>
      </c>
      <c r="B66" s="92" t="str">
        <f t="shared" si="4"/>
        <v>131387286</v>
      </c>
      <c r="C66" s="360">
        <f t="shared" si="5"/>
        <v>45199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203</v>
      </c>
    </row>
    <row r="67" spans="1:8">
      <c r="A67" s="92" t="str">
        <f t="shared" ref="A67:A98" si="6">pdeName</f>
        <v>Уеб медия груп АД</v>
      </c>
      <c r="B67" s="92" t="str">
        <f t="shared" ref="B67:B98" si="7">pdeBulstat</f>
        <v>131387286</v>
      </c>
      <c r="C67" s="360">
        <f t="shared" ref="C67:C98" si="8">endDate</f>
        <v>45199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Уеб медия груп АД</v>
      </c>
      <c r="B68" s="92" t="str">
        <f t="shared" si="7"/>
        <v>131387286</v>
      </c>
      <c r="C68" s="360">
        <f t="shared" si="8"/>
        <v>45199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Уеб медия груп АД</v>
      </c>
      <c r="B69" s="92" t="str">
        <f t="shared" si="7"/>
        <v>131387286</v>
      </c>
      <c r="C69" s="360">
        <f t="shared" si="8"/>
        <v>45199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203</v>
      </c>
    </row>
    <row r="70" spans="1:8">
      <c r="A70" s="92" t="str">
        <f t="shared" si="6"/>
        <v>Уеб медия груп АД</v>
      </c>
      <c r="B70" s="92" t="str">
        <f t="shared" si="7"/>
        <v>131387286</v>
      </c>
      <c r="C70" s="360">
        <f t="shared" si="8"/>
        <v>45199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27</v>
      </c>
    </row>
    <row r="71" spans="1:8">
      <c r="A71" s="92" t="str">
        <f t="shared" si="6"/>
        <v>Уеб медия груп АД</v>
      </c>
      <c r="B71" s="92" t="str">
        <f t="shared" si="7"/>
        <v>131387286</v>
      </c>
      <c r="C71" s="360">
        <f t="shared" si="8"/>
        <v>45199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8531</v>
      </c>
    </row>
    <row r="72" spans="1:8">
      <c r="A72" s="92" t="str">
        <f t="shared" si="6"/>
        <v>Уеб медия груп АД</v>
      </c>
      <c r="B72" s="92" t="str">
        <f t="shared" si="7"/>
        <v>131387286</v>
      </c>
      <c r="C72" s="360">
        <f t="shared" si="8"/>
        <v>45199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13914</v>
      </c>
    </row>
    <row r="73" spans="1:8">
      <c r="A73" s="92" t="str">
        <f t="shared" si="6"/>
        <v>Уеб медия груп АД</v>
      </c>
      <c r="B73" s="92" t="str">
        <f t="shared" si="7"/>
        <v>131387286</v>
      </c>
      <c r="C73" s="360">
        <f t="shared" si="8"/>
        <v>45199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7840</v>
      </c>
    </row>
    <row r="74" spans="1:8">
      <c r="A74" s="92" t="str">
        <f t="shared" si="6"/>
        <v>Уеб медия груп АД</v>
      </c>
      <c r="B74" s="92" t="str">
        <f t="shared" si="7"/>
        <v>131387286</v>
      </c>
      <c r="C74" s="360">
        <f t="shared" si="8"/>
        <v>45199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7840</v>
      </c>
    </row>
    <row r="75" spans="1:8">
      <c r="A75" s="92" t="str">
        <f t="shared" si="6"/>
        <v>Уеб медия груп АД</v>
      </c>
      <c r="B75" s="92" t="str">
        <f t="shared" si="7"/>
        <v>131387286</v>
      </c>
      <c r="C75" s="360">
        <f t="shared" si="8"/>
        <v>45199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Уеб медия груп АД</v>
      </c>
      <c r="B76" s="92" t="str">
        <f t="shared" si="7"/>
        <v>131387286</v>
      </c>
      <c r="C76" s="360">
        <f t="shared" si="8"/>
        <v>45199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Уеб медия груп АД</v>
      </c>
      <c r="B77" s="92" t="str">
        <f t="shared" si="7"/>
        <v>131387286</v>
      </c>
      <c r="C77" s="360">
        <f t="shared" si="8"/>
        <v>45199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Уеб медия груп АД</v>
      </c>
      <c r="B78" s="92" t="str">
        <f t="shared" si="7"/>
        <v>131387286</v>
      </c>
      <c r="C78" s="360">
        <f t="shared" si="8"/>
        <v>45199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Уеб медия груп АД</v>
      </c>
      <c r="B79" s="92" t="str">
        <f t="shared" si="7"/>
        <v>131387286</v>
      </c>
      <c r="C79" s="360">
        <f t="shared" si="8"/>
        <v>45199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7840</v>
      </c>
    </row>
    <row r="80" spans="1:8">
      <c r="A80" s="92" t="str">
        <f t="shared" si="6"/>
        <v>Уеб медия груп АД</v>
      </c>
      <c r="B80" s="92" t="str">
        <f t="shared" si="7"/>
        <v>131387286</v>
      </c>
      <c r="C80" s="360">
        <f t="shared" si="8"/>
        <v>45199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4053</v>
      </c>
    </row>
    <row r="81" spans="1:8">
      <c r="A81" s="92" t="str">
        <f t="shared" si="6"/>
        <v>Уеб медия груп АД</v>
      </c>
      <c r="B81" s="92" t="str">
        <f t="shared" si="7"/>
        <v>131387286</v>
      </c>
      <c r="C81" s="360">
        <f t="shared" si="8"/>
        <v>45199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Уеб медия груп АД</v>
      </c>
      <c r="B82" s="92" t="str">
        <f t="shared" si="7"/>
        <v>131387286</v>
      </c>
      <c r="C82" s="360">
        <f t="shared" si="8"/>
        <v>45199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18</v>
      </c>
    </row>
    <row r="83" spans="1:8">
      <c r="A83" s="92" t="str">
        <f t="shared" si="6"/>
        <v>Уеб медия груп АД</v>
      </c>
      <c r="B83" s="92" t="str">
        <f t="shared" si="7"/>
        <v>131387286</v>
      </c>
      <c r="C83" s="360">
        <f t="shared" si="8"/>
        <v>45199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18</v>
      </c>
    </row>
    <row r="84" spans="1:8">
      <c r="A84" s="92" t="str">
        <f t="shared" si="6"/>
        <v>Уеб медия груп АД</v>
      </c>
      <c r="B84" s="92" t="str">
        <f t="shared" si="7"/>
        <v>131387286</v>
      </c>
      <c r="C84" s="360">
        <f t="shared" si="8"/>
        <v>45199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Уеб медия груп АД</v>
      </c>
      <c r="B85" s="92" t="str">
        <f t="shared" si="7"/>
        <v>131387286</v>
      </c>
      <c r="C85" s="360">
        <f t="shared" si="8"/>
        <v>45199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Уеб медия груп АД</v>
      </c>
      <c r="B86" s="92" t="str">
        <f t="shared" si="7"/>
        <v>131387286</v>
      </c>
      <c r="C86" s="360">
        <f t="shared" si="8"/>
        <v>45199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4071</v>
      </c>
    </row>
    <row r="87" spans="1:8">
      <c r="A87" s="92" t="str">
        <f t="shared" si="6"/>
        <v>Уеб медия груп АД</v>
      </c>
      <c r="B87" s="92" t="str">
        <f t="shared" si="7"/>
        <v>131387286</v>
      </c>
      <c r="C87" s="360">
        <f t="shared" si="8"/>
        <v>45199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-7226</v>
      </c>
    </row>
    <row r="88" spans="1:8">
      <c r="A88" s="92" t="str">
        <f t="shared" si="6"/>
        <v>Уеб медия груп АД</v>
      </c>
      <c r="B88" s="92" t="str">
        <f t="shared" si="7"/>
        <v>131387286</v>
      </c>
      <c r="C88" s="360">
        <f t="shared" si="8"/>
        <v>45199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Уеб медия груп АД</v>
      </c>
      <c r="B89" s="92" t="str">
        <f t="shared" si="7"/>
        <v>131387286</v>
      </c>
      <c r="C89" s="360">
        <f t="shared" si="8"/>
        <v>45199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-7226</v>
      </c>
    </row>
    <row r="90" spans="1:8">
      <c r="A90" s="92" t="str">
        <f t="shared" si="6"/>
        <v>Уеб медия груп АД</v>
      </c>
      <c r="B90" s="92" t="str">
        <f t="shared" si="7"/>
        <v>131387286</v>
      </c>
      <c r="C90" s="360">
        <f t="shared" si="8"/>
        <v>45199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Уеб медия груп АД</v>
      </c>
      <c r="B91" s="92" t="str">
        <f t="shared" si="7"/>
        <v>131387286</v>
      </c>
      <c r="C91" s="360">
        <f t="shared" si="8"/>
        <v>45199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0</v>
      </c>
    </row>
    <row r="92" spans="1:8">
      <c r="A92" s="92" t="str">
        <f t="shared" si="6"/>
        <v>Уеб медия груп АД</v>
      </c>
      <c r="B92" s="92" t="str">
        <f t="shared" si="7"/>
        <v>131387286</v>
      </c>
      <c r="C92" s="360">
        <f t="shared" si="8"/>
        <v>45199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-591</v>
      </c>
    </row>
    <row r="93" spans="1:8">
      <c r="A93" s="92" t="str">
        <f t="shared" si="6"/>
        <v>Уеб медия груп АД</v>
      </c>
      <c r="B93" s="92" t="str">
        <f t="shared" si="7"/>
        <v>131387286</v>
      </c>
      <c r="C93" s="360">
        <f t="shared" si="8"/>
        <v>45199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-7817</v>
      </c>
    </row>
    <row r="94" spans="1:8">
      <c r="A94" s="92" t="str">
        <f t="shared" si="6"/>
        <v>Уеб медия груп АД</v>
      </c>
      <c r="B94" s="92" t="str">
        <f t="shared" si="7"/>
        <v>131387286</v>
      </c>
      <c r="C94" s="360">
        <f t="shared" si="8"/>
        <v>45199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4094</v>
      </c>
    </row>
    <row r="95" spans="1:8">
      <c r="A95" s="92" t="str">
        <f t="shared" si="6"/>
        <v>Уеб медия груп АД</v>
      </c>
      <c r="B95" s="92" t="str">
        <f t="shared" si="7"/>
        <v>131387286</v>
      </c>
      <c r="C95" s="360">
        <f t="shared" si="8"/>
        <v>45199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Уеб медия груп АД</v>
      </c>
      <c r="B96" s="92" t="str">
        <f t="shared" si="7"/>
        <v>131387286</v>
      </c>
      <c r="C96" s="360">
        <f t="shared" si="8"/>
        <v>45199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Уеб медия груп АД</v>
      </c>
      <c r="B97" s="92" t="str">
        <f t="shared" si="7"/>
        <v>131387286</v>
      </c>
      <c r="C97" s="360">
        <f t="shared" si="8"/>
        <v>45199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Уеб медия груп АД</v>
      </c>
      <c r="B98" s="92" t="str">
        <f t="shared" si="7"/>
        <v>131387286</v>
      </c>
      <c r="C98" s="360">
        <f t="shared" si="8"/>
        <v>45199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Уеб медия груп АД</v>
      </c>
      <c r="B99" s="92" t="str">
        <f t="shared" ref="B99:B125" si="10">pdeBulstat</f>
        <v>131387286</v>
      </c>
      <c r="C99" s="360">
        <f t="shared" ref="C99:C125" si="11">endDate</f>
        <v>45199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Уеб медия груп АД</v>
      </c>
      <c r="B100" s="92" t="str">
        <f t="shared" si="10"/>
        <v>131387286</v>
      </c>
      <c r="C100" s="360">
        <f t="shared" si="11"/>
        <v>45199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7000</v>
      </c>
    </row>
    <row r="101" spans="1:8">
      <c r="A101" s="92" t="str">
        <f t="shared" si="9"/>
        <v>Уеб медия груп АД</v>
      </c>
      <c r="B101" s="92" t="str">
        <f t="shared" si="10"/>
        <v>131387286</v>
      </c>
      <c r="C101" s="360">
        <f t="shared" si="11"/>
        <v>45199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5</v>
      </c>
    </row>
    <row r="102" spans="1:8">
      <c r="A102" s="92" t="str">
        <f t="shared" si="9"/>
        <v>Уеб медия груп АД</v>
      </c>
      <c r="B102" s="92" t="str">
        <f t="shared" si="10"/>
        <v>131387286</v>
      </c>
      <c r="C102" s="360">
        <f t="shared" si="11"/>
        <v>45199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7005</v>
      </c>
    </row>
    <row r="103" spans="1:8">
      <c r="A103" s="92" t="str">
        <f t="shared" si="9"/>
        <v>Уеб медия груп АД</v>
      </c>
      <c r="B103" s="92" t="str">
        <f t="shared" si="10"/>
        <v>131387286</v>
      </c>
      <c r="C103" s="360">
        <f t="shared" si="11"/>
        <v>45199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Уеб медия груп АД</v>
      </c>
      <c r="B104" s="92" t="str">
        <f t="shared" si="10"/>
        <v>131387286</v>
      </c>
      <c r="C104" s="360">
        <f t="shared" si="11"/>
        <v>45199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Уеб медия груп АД</v>
      </c>
      <c r="B105" s="92" t="str">
        <f t="shared" si="10"/>
        <v>131387286</v>
      </c>
      <c r="C105" s="360">
        <f t="shared" si="11"/>
        <v>45199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Уеб медия груп АД</v>
      </c>
      <c r="B106" s="92" t="str">
        <f t="shared" si="10"/>
        <v>131387286</v>
      </c>
      <c r="C106" s="360">
        <f t="shared" si="11"/>
        <v>45199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Уеб медия груп АД</v>
      </c>
      <c r="B107" s="92" t="str">
        <f t="shared" si="10"/>
        <v>131387286</v>
      </c>
      <c r="C107" s="360">
        <f t="shared" si="11"/>
        <v>45199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7005</v>
      </c>
    </row>
    <row r="108" spans="1:8">
      <c r="A108" s="92" t="str">
        <f t="shared" si="9"/>
        <v>Уеб медия груп АД</v>
      </c>
      <c r="B108" s="92" t="str">
        <f t="shared" si="10"/>
        <v>131387286</v>
      </c>
      <c r="C108" s="360">
        <f t="shared" si="11"/>
        <v>45199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Уеб медия груп АД</v>
      </c>
      <c r="B109" s="92" t="str">
        <f t="shared" si="10"/>
        <v>131387286</v>
      </c>
      <c r="C109" s="360">
        <f t="shared" si="11"/>
        <v>45199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2490</v>
      </c>
    </row>
    <row r="110" spans="1:8">
      <c r="A110" s="92" t="str">
        <f t="shared" si="9"/>
        <v>Уеб медия груп АД</v>
      </c>
      <c r="B110" s="92" t="str">
        <f t="shared" si="10"/>
        <v>131387286</v>
      </c>
      <c r="C110" s="360">
        <f t="shared" si="11"/>
        <v>45199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210</v>
      </c>
    </row>
    <row r="111" spans="1:8">
      <c r="A111" s="92" t="str">
        <f t="shared" si="9"/>
        <v>Уеб медия груп АД</v>
      </c>
      <c r="B111" s="92" t="str">
        <f t="shared" si="10"/>
        <v>131387286</v>
      </c>
      <c r="C111" s="360">
        <f t="shared" si="11"/>
        <v>45199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42</v>
      </c>
    </row>
    <row r="112" spans="1:8">
      <c r="A112" s="92" t="str">
        <f t="shared" si="9"/>
        <v>Уеб медия груп АД</v>
      </c>
      <c r="B112" s="92" t="str">
        <f t="shared" si="10"/>
        <v>131387286</v>
      </c>
      <c r="C112" s="360">
        <f t="shared" si="11"/>
        <v>45199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Уеб медия груп АД</v>
      </c>
      <c r="B113" s="92" t="str">
        <f t="shared" si="10"/>
        <v>131387286</v>
      </c>
      <c r="C113" s="360">
        <f t="shared" si="11"/>
        <v>45199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17</v>
      </c>
    </row>
    <row r="114" spans="1:8">
      <c r="A114" s="92" t="str">
        <f t="shared" si="9"/>
        <v>Уеб медия груп АД</v>
      </c>
      <c r="B114" s="92" t="str">
        <f t="shared" si="10"/>
        <v>131387286</v>
      </c>
      <c r="C114" s="360">
        <f t="shared" si="11"/>
        <v>45199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Уеб медия груп АД</v>
      </c>
      <c r="B115" s="92" t="str">
        <f t="shared" si="10"/>
        <v>131387286</v>
      </c>
      <c r="C115" s="360">
        <f t="shared" si="11"/>
        <v>45199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110</v>
      </c>
    </row>
    <row r="116" spans="1:8">
      <c r="A116" s="92" t="str">
        <f t="shared" si="9"/>
        <v>Уеб медия груп АД</v>
      </c>
      <c r="B116" s="92" t="str">
        <f t="shared" si="10"/>
        <v>131387286</v>
      </c>
      <c r="C116" s="360">
        <f t="shared" si="11"/>
        <v>45199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17</v>
      </c>
    </row>
    <row r="117" spans="1:8">
      <c r="A117" s="92" t="str">
        <f t="shared" si="9"/>
        <v>Уеб медия груп АД</v>
      </c>
      <c r="B117" s="92" t="str">
        <f t="shared" si="10"/>
        <v>131387286</v>
      </c>
      <c r="C117" s="360">
        <f t="shared" si="11"/>
        <v>45199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24</v>
      </c>
    </row>
    <row r="118" spans="1:8">
      <c r="A118" s="92" t="str">
        <f t="shared" si="9"/>
        <v>Уеб медия груп АД</v>
      </c>
      <c r="B118" s="92" t="str">
        <f t="shared" si="10"/>
        <v>131387286</v>
      </c>
      <c r="C118" s="360">
        <f t="shared" si="11"/>
        <v>45199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Уеб медия груп АД</v>
      </c>
      <c r="B119" s="92" t="str">
        <f t="shared" si="10"/>
        <v>131387286</v>
      </c>
      <c r="C119" s="360">
        <f t="shared" si="11"/>
        <v>45199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Уеб медия груп АД</v>
      </c>
      <c r="B120" s="92" t="str">
        <f t="shared" si="10"/>
        <v>131387286</v>
      </c>
      <c r="C120" s="360">
        <f t="shared" si="11"/>
        <v>45199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2700</v>
      </c>
    </row>
    <row r="121" spans="1:8">
      <c r="A121" s="92" t="str">
        <f t="shared" si="9"/>
        <v>Уеб медия груп АД</v>
      </c>
      <c r="B121" s="92" t="str">
        <f t="shared" si="10"/>
        <v>131387286</v>
      </c>
      <c r="C121" s="360">
        <f t="shared" si="11"/>
        <v>45199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Уеб медия груп АД</v>
      </c>
      <c r="B122" s="92" t="str">
        <f t="shared" si="10"/>
        <v>131387286</v>
      </c>
      <c r="C122" s="360">
        <f t="shared" si="11"/>
        <v>45199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115</v>
      </c>
    </row>
    <row r="123" spans="1:8">
      <c r="A123" s="92" t="str">
        <f t="shared" si="9"/>
        <v>Уеб медия груп АД</v>
      </c>
      <c r="B123" s="92" t="str">
        <f t="shared" si="10"/>
        <v>131387286</v>
      </c>
      <c r="C123" s="360">
        <f t="shared" si="11"/>
        <v>45199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Уеб медия груп АД</v>
      </c>
      <c r="B124" s="92" t="str">
        <f t="shared" si="10"/>
        <v>131387286</v>
      </c>
      <c r="C124" s="360">
        <f t="shared" si="11"/>
        <v>45199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2815</v>
      </c>
    </row>
    <row r="125" spans="1:8">
      <c r="A125" s="92" t="str">
        <f t="shared" si="9"/>
        <v>Уеб медия груп АД</v>
      </c>
      <c r="B125" s="92" t="str">
        <f t="shared" si="10"/>
        <v>131387286</v>
      </c>
      <c r="C125" s="360">
        <f t="shared" si="11"/>
        <v>45199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13914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Уеб медия груп АД</v>
      </c>
      <c r="B127" s="92" t="str">
        <f t="shared" ref="B127:B158" si="13">pdeBulstat</f>
        <v>131387286</v>
      </c>
      <c r="C127" s="360">
        <f t="shared" ref="C127:C158" si="14">endDate</f>
        <v>45199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7</v>
      </c>
    </row>
    <row r="128" spans="1:8">
      <c r="A128" s="92" t="str">
        <f t="shared" si="12"/>
        <v>Уеб медия груп АД</v>
      </c>
      <c r="B128" s="92" t="str">
        <f t="shared" si="13"/>
        <v>131387286</v>
      </c>
      <c r="C128" s="360">
        <f t="shared" si="14"/>
        <v>45199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289</v>
      </c>
    </row>
    <row r="129" spans="1:8">
      <c r="A129" s="92" t="str">
        <f t="shared" si="12"/>
        <v>Уеб медия груп АД</v>
      </c>
      <c r="B129" s="92" t="str">
        <f t="shared" si="13"/>
        <v>131387286</v>
      </c>
      <c r="C129" s="360">
        <f t="shared" si="14"/>
        <v>45199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570</v>
      </c>
    </row>
    <row r="130" spans="1:8">
      <c r="A130" s="92" t="str">
        <f t="shared" si="12"/>
        <v>Уеб медия груп АД</v>
      </c>
      <c r="B130" s="92" t="str">
        <f t="shared" si="13"/>
        <v>131387286</v>
      </c>
      <c r="C130" s="360">
        <f t="shared" si="14"/>
        <v>45199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502</v>
      </c>
    </row>
    <row r="131" spans="1:8">
      <c r="A131" s="92" t="str">
        <f t="shared" si="12"/>
        <v>Уеб медия груп АД</v>
      </c>
      <c r="B131" s="92" t="str">
        <f t="shared" si="13"/>
        <v>131387286</v>
      </c>
      <c r="C131" s="360">
        <f t="shared" si="14"/>
        <v>45199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86</v>
      </c>
    </row>
    <row r="132" spans="1:8">
      <c r="A132" s="92" t="str">
        <f t="shared" si="12"/>
        <v>Уеб медия груп АД</v>
      </c>
      <c r="B132" s="92" t="str">
        <f t="shared" si="13"/>
        <v>131387286</v>
      </c>
      <c r="C132" s="360">
        <f t="shared" si="14"/>
        <v>45199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Уеб медия груп АД</v>
      </c>
      <c r="B133" s="92" t="str">
        <f t="shared" si="13"/>
        <v>131387286</v>
      </c>
      <c r="C133" s="360">
        <f t="shared" si="14"/>
        <v>45199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Уеб медия груп АД</v>
      </c>
      <c r="B134" s="92" t="str">
        <f t="shared" si="13"/>
        <v>131387286</v>
      </c>
      <c r="C134" s="360">
        <f t="shared" si="14"/>
        <v>45199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179</v>
      </c>
    </row>
    <row r="135" spans="1:8">
      <c r="A135" s="92" t="str">
        <f t="shared" si="12"/>
        <v>Уеб медия груп АД</v>
      </c>
      <c r="B135" s="92" t="str">
        <f t="shared" si="13"/>
        <v>131387286</v>
      </c>
      <c r="C135" s="360">
        <f t="shared" si="14"/>
        <v>45199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122</v>
      </c>
    </row>
    <row r="136" spans="1:8">
      <c r="A136" s="92" t="str">
        <f t="shared" si="12"/>
        <v>Уеб медия груп АД</v>
      </c>
      <c r="B136" s="92" t="str">
        <f t="shared" si="13"/>
        <v>131387286</v>
      </c>
      <c r="C136" s="360">
        <f t="shared" si="14"/>
        <v>45199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Уеб медия груп АД</v>
      </c>
      <c r="B137" s="92" t="str">
        <f t="shared" si="13"/>
        <v>131387286</v>
      </c>
      <c r="C137" s="360">
        <f t="shared" si="14"/>
        <v>45199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1633</v>
      </c>
    </row>
    <row r="138" spans="1:8">
      <c r="A138" s="92" t="str">
        <f t="shared" si="12"/>
        <v>Уеб медия груп АД</v>
      </c>
      <c r="B138" s="92" t="str">
        <f t="shared" si="13"/>
        <v>131387286</v>
      </c>
      <c r="C138" s="360">
        <f t="shared" si="14"/>
        <v>45199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428</v>
      </c>
    </row>
    <row r="139" spans="1:8">
      <c r="A139" s="92" t="str">
        <f t="shared" si="12"/>
        <v>Уеб медия груп АД</v>
      </c>
      <c r="B139" s="92" t="str">
        <f t="shared" si="13"/>
        <v>131387286</v>
      </c>
      <c r="C139" s="360">
        <f t="shared" si="14"/>
        <v>45199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Уеб медия груп АД</v>
      </c>
      <c r="B140" s="92" t="str">
        <f t="shared" si="13"/>
        <v>131387286</v>
      </c>
      <c r="C140" s="360">
        <f t="shared" si="14"/>
        <v>45199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2</v>
      </c>
    </row>
    <row r="141" spans="1:8">
      <c r="A141" s="92" t="str">
        <f t="shared" si="12"/>
        <v>Уеб медия груп АД</v>
      </c>
      <c r="B141" s="92" t="str">
        <f t="shared" si="13"/>
        <v>131387286</v>
      </c>
      <c r="C141" s="360">
        <f t="shared" si="14"/>
        <v>45199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3</v>
      </c>
    </row>
    <row r="142" spans="1:8">
      <c r="A142" s="92" t="str">
        <f t="shared" si="12"/>
        <v>Уеб медия груп АД</v>
      </c>
      <c r="B142" s="92" t="str">
        <f t="shared" si="13"/>
        <v>131387286</v>
      </c>
      <c r="C142" s="360">
        <f t="shared" si="14"/>
        <v>45199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433</v>
      </c>
    </row>
    <row r="143" spans="1:8">
      <c r="A143" s="92" t="str">
        <f t="shared" si="12"/>
        <v>Уеб медия груп АД</v>
      </c>
      <c r="B143" s="92" t="str">
        <f t="shared" si="13"/>
        <v>131387286</v>
      </c>
      <c r="C143" s="360">
        <f t="shared" si="14"/>
        <v>45199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2066</v>
      </c>
    </row>
    <row r="144" spans="1:8">
      <c r="A144" s="92" t="str">
        <f t="shared" si="12"/>
        <v>Уеб медия груп АД</v>
      </c>
      <c r="B144" s="92" t="str">
        <f t="shared" si="13"/>
        <v>131387286</v>
      </c>
      <c r="C144" s="360">
        <f t="shared" si="14"/>
        <v>45199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0</v>
      </c>
    </row>
    <row r="145" spans="1:8">
      <c r="A145" s="92" t="str">
        <f t="shared" si="12"/>
        <v>Уеб медия груп АД</v>
      </c>
      <c r="B145" s="92" t="str">
        <f t="shared" si="13"/>
        <v>131387286</v>
      </c>
      <c r="C145" s="360">
        <f t="shared" si="14"/>
        <v>45199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Уеб медия груп АД</v>
      </c>
      <c r="B146" s="92" t="str">
        <f t="shared" si="13"/>
        <v>131387286</v>
      </c>
      <c r="C146" s="360">
        <f t="shared" si="14"/>
        <v>45199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Уеб медия груп АД</v>
      </c>
      <c r="B147" s="92" t="str">
        <f t="shared" si="13"/>
        <v>131387286</v>
      </c>
      <c r="C147" s="360">
        <f t="shared" si="14"/>
        <v>45199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2066</v>
      </c>
    </row>
    <row r="148" spans="1:8">
      <c r="A148" s="92" t="str">
        <f t="shared" si="12"/>
        <v>Уеб медия груп АД</v>
      </c>
      <c r="B148" s="92" t="str">
        <f t="shared" si="13"/>
        <v>131387286</v>
      </c>
      <c r="C148" s="360">
        <f t="shared" si="14"/>
        <v>45199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0</v>
      </c>
    </row>
    <row r="149" spans="1:8">
      <c r="A149" s="92" t="str">
        <f t="shared" si="12"/>
        <v>Уеб медия груп АД</v>
      </c>
      <c r="B149" s="92" t="str">
        <f t="shared" si="13"/>
        <v>131387286</v>
      </c>
      <c r="C149" s="360">
        <f t="shared" si="14"/>
        <v>45199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0</v>
      </c>
    </row>
    <row r="150" spans="1:8">
      <c r="A150" s="92" t="str">
        <f t="shared" si="12"/>
        <v>Уеб медия груп АД</v>
      </c>
      <c r="B150" s="92" t="str">
        <f t="shared" si="13"/>
        <v>131387286</v>
      </c>
      <c r="C150" s="360">
        <f t="shared" si="14"/>
        <v>45199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Уеб медия груп АД</v>
      </c>
      <c r="B151" s="92" t="str">
        <f t="shared" si="13"/>
        <v>131387286</v>
      </c>
      <c r="C151" s="360">
        <f t="shared" si="14"/>
        <v>45199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Уеб медия груп АД</v>
      </c>
      <c r="B152" s="92" t="str">
        <f t="shared" si="13"/>
        <v>131387286</v>
      </c>
      <c r="C152" s="360">
        <f t="shared" si="14"/>
        <v>45199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Уеб медия груп АД</v>
      </c>
      <c r="B153" s="92" t="str">
        <f t="shared" si="13"/>
        <v>131387286</v>
      </c>
      <c r="C153" s="360">
        <f t="shared" si="14"/>
        <v>45199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0</v>
      </c>
    </row>
    <row r="154" spans="1:8">
      <c r="A154" s="92" t="str">
        <f t="shared" si="12"/>
        <v>Уеб медия груп АД</v>
      </c>
      <c r="B154" s="92" t="str">
        <f t="shared" si="13"/>
        <v>131387286</v>
      </c>
      <c r="C154" s="360">
        <f t="shared" si="14"/>
        <v>45199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Уеб медия груп АД</v>
      </c>
      <c r="B155" s="92" t="str">
        <f t="shared" si="13"/>
        <v>131387286</v>
      </c>
      <c r="C155" s="360">
        <f t="shared" si="14"/>
        <v>45199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0</v>
      </c>
    </row>
    <row r="156" spans="1:8">
      <c r="A156" s="92" t="str">
        <f t="shared" si="12"/>
        <v>Уеб медия груп АД</v>
      </c>
      <c r="B156" s="92" t="str">
        <f t="shared" si="13"/>
        <v>131387286</v>
      </c>
      <c r="C156" s="360">
        <f t="shared" si="14"/>
        <v>45199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2066</v>
      </c>
    </row>
    <row r="157" spans="1:8">
      <c r="A157" s="92" t="str">
        <f t="shared" si="12"/>
        <v>Уеб медия груп АД</v>
      </c>
      <c r="B157" s="92" t="str">
        <f t="shared" si="13"/>
        <v>131387286</v>
      </c>
      <c r="C157" s="360">
        <f t="shared" si="14"/>
        <v>45199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Уеб медия груп АД</v>
      </c>
      <c r="B158" s="92" t="str">
        <f t="shared" si="13"/>
        <v>131387286</v>
      </c>
      <c r="C158" s="360">
        <f t="shared" si="14"/>
        <v>45199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Уеб медия груп АД</v>
      </c>
      <c r="B159" s="92" t="str">
        <f t="shared" ref="B159:B179" si="16">pdeBulstat</f>
        <v>131387286</v>
      </c>
      <c r="C159" s="360">
        <f t="shared" ref="C159:C179" si="17">endDate</f>
        <v>45199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1217</v>
      </c>
    </row>
    <row r="160" spans="1:8">
      <c r="A160" s="92" t="str">
        <f t="shared" si="15"/>
        <v>Уеб медия груп АД</v>
      </c>
      <c r="B160" s="92" t="str">
        <f t="shared" si="16"/>
        <v>131387286</v>
      </c>
      <c r="C160" s="360">
        <f t="shared" si="17"/>
        <v>45199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17</v>
      </c>
    </row>
    <row r="161" spans="1:8">
      <c r="A161" s="92" t="str">
        <f t="shared" si="15"/>
        <v>Уеб медия груп АД</v>
      </c>
      <c r="B161" s="92" t="str">
        <f t="shared" si="16"/>
        <v>131387286</v>
      </c>
      <c r="C161" s="360">
        <f t="shared" si="17"/>
        <v>45199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1234</v>
      </c>
    </row>
    <row r="162" spans="1:8">
      <c r="A162" s="92" t="str">
        <f t="shared" si="15"/>
        <v>Уеб медия груп АД</v>
      </c>
      <c r="B162" s="92" t="str">
        <f t="shared" si="16"/>
        <v>131387286</v>
      </c>
      <c r="C162" s="360">
        <f t="shared" si="17"/>
        <v>45199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Уеб медия груп АД</v>
      </c>
      <c r="B163" s="92" t="str">
        <f t="shared" si="16"/>
        <v>131387286</v>
      </c>
      <c r="C163" s="360">
        <f t="shared" si="17"/>
        <v>45199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Уеб медия груп АД</v>
      </c>
      <c r="B164" s="92" t="str">
        <f t="shared" si="16"/>
        <v>131387286</v>
      </c>
      <c r="C164" s="360">
        <f t="shared" si="17"/>
        <v>45199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241</v>
      </c>
    </row>
    <row r="165" spans="1:8">
      <c r="A165" s="92" t="str">
        <f t="shared" si="15"/>
        <v>Уеб медия груп АД</v>
      </c>
      <c r="B165" s="92" t="str">
        <f t="shared" si="16"/>
        <v>131387286</v>
      </c>
      <c r="C165" s="360">
        <f t="shared" si="17"/>
        <v>45199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Уеб медия груп АД</v>
      </c>
      <c r="B166" s="92" t="str">
        <f t="shared" si="16"/>
        <v>131387286</v>
      </c>
      <c r="C166" s="360">
        <f t="shared" si="17"/>
        <v>45199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Уеб медия груп АД</v>
      </c>
      <c r="B167" s="92" t="str">
        <f t="shared" si="16"/>
        <v>131387286</v>
      </c>
      <c r="C167" s="360">
        <f t="shared" si="17"/>
        <v>45199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Уеб медия груп АД</v>
      </c>
      <c r="B168" s="92" t="str">
        <f t="shared" si="16"/>
        <v>131387286</v>
      </c>
      <c r="C168" s="360">
        <f t="shared" si="17"/>
        <v>45199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Уеб медия груп АД</v>
      </c>
      <c r="B169" s="92" t="str">
        <f t="shared" si="16"/>
        <v>131387286</v>
      </c>
      <c r="C169" s="360">
        <f t="shared" si="17"/>
        <v>45199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241</v>
      </c>
    </row>
    <row r="170" spans="1:8">
      <c r="A170" s="92" t="str">
        <f t="shared" si="15"/>
        <v>Уеб медия груп АД</v>
      </c>
      <c r="B170" s="92" t="str">
        <f t="shared" si="16"/>
        <v>131387286</v>
      </c>
      <c r="C170" s="360">
        <f t="shared" si="17"/>
        <v>45199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1475</v>
      </c>
    </row>
    <row r="171" spans="1:8">
      <c r="A171" s="92" t="str">
        <f t="shared" si="15"/>
        <v>Уеб медия груп АД</v>
      </c>
      <c r="B171" s="92" t="str">
        <f t="shared" si="16"/>
        <v>131387286</v>
      </c>
      <c r="C171" s="360">
        <f t="shared" si="17"/>
        <v>45199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591</v>
      </c>
    </row>
    <row r="172" spans="1:8">
      <c r="A172" s="92" t="str">
        <f t="shared" si="15"/>
        <v>Уеб медия груп АД</v>
      </c>
      <c r="B172" s="92" t="str">
        <f t="shared" si="16"/>
        <v>131387286</v>
      </c>
      <c r="C172" s="360">
        <f t="shared" si="17"/>
        <v>45199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Уеб медия груп АД</v>
      </c>
      <c r="B173" s="92" t="str">
        <f t="shared" si="16"/>
        <v>131387286</v>
      </c>
      <c r="C173" s="360">
        <f t="shared" si="17"/>
        <v>45199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Уеб медия груп АД</v>
      </c>
      <c r="B174" s="92" t="str">
        <f t="shared" si="16"/>
        <v>131387286</v>
      </c>
      <c r="C174" s="360">
        <f t="shared" si="17"/>
        <v>45199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1475</v>
      </c>
    </row>
    <row r="175" spans="1:8">
      <c r="A175" s="92" t="str">
        <f t="shared" si="15"/>
        <v>Уеб медия груп АД</v>
      </c>
      <c r="B175" s="92" t="str">
        <f t="shared" si="16"/>
        <v>131387286</v>
      </c>
      <c r="C175" s="360">
        <f t="shared" si="17"/>
        <v>45199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591</v>
      </c>
    </row>
    <row r="176" spans="1:8">
      <c r="A176" s="92" t="str">
        <f t="shared" si="15"/>
        <v>Уеб медия груп АД</v>
      </c>
      <c r="B176" s="92" t="str">
        <f t="shared" si="16"/>
        <v>131387286</v>
      </c>
      <c r="C176" s="360">
        <f t="shared" si="17"/>
        <v>45199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591</v>
      </c>
    </row>
    <row r="177" spans="1:8">
      <c r="A177" s="92" t="str">
        <f t="shared" si="15"/>
        <v>Уеб медия груп АД</v>
      </c>
      <c r="B177" s="92" t="str">
        <f t="shared" si="16"/>
        <v>131387286</v>
      </c>
      <c r="C177" s="360">
        <f t="shared" si="17"/>
        <v>45199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Уеб медия груп АД</v>
      </c>
      <c r="B178" s="92" t="str">
        <f t="shared" si="16"/>
        <v>131387286</v>
      </c>
      <c r="C178" s="360">
        <f t="shared" si="17"/>
        <v>45199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591</v>
      </c>
    </row>
    <row r="179" spans="1:8">
      <c r="A179" s="92" t="str">
        <f t="shared" si="15"/>
        <v>Уеб медия груп АД</v>
      </c>
      <c r="B179" s="92" t="str">
        <f t="shared" si="16"/>
        <v>131387286</v>
      </c>
      <c r="C179" s="360">
        <f t="shared" si="17"/>
        <v>45199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2066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Уеб медия груп АД</v>
      </c>
      <c r="B181" s="92" t="str">
        <f t="shared" ref="B181:B216" si="19">pdeBulstat</f>
        <v>131387286</v>
      </c>
      <c r="C181" s="360">
        <f t="shared" ref="C181:C216" si="20">endDate</f>
        <v>45199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1384</v>
      </c>
    </row>
    <row r="182" spans="1:8">
      <c r="A182" s="92" t="str">
        <f t="shared" si="18"/>
        <v>Уеб медия груп АД</v>
      </c>
      <c r="B182" s="92" t="str">
        <f t="shared" si="19"/>
        <v>131387286</v>
      </c>
      <c r="C182" s="360">
        <f t="shared" si="20"/>
        <v>45199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-513</v>
      </c>
    </row>
    <row r="183" spans="1:8">
      <c r="A183" s="92" t="str">
        <f t="shared" si="18"/>
        <v>Уеб медия груп АД</v>
      </c>
      <c r="B183" s="92" t="str">
        <f t="shared" si="19"/>
        <v>131387286</v>
      </c>
      <c r="C183" s="360">
        <f t="shared" si="20"/>
        <v>45199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Уеб медия груп АД</v>
      </c>
      <c r="B184" s="92" t="str">
        <f t="shared" si="19"/>
        <v>131387286</v>
      </c>
      <c r="C184" s="360">
        <f t="shared" si="20"/>
        <v>45199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-595</v>
      </c>
    </row>
    <row r="185" spans="1:8">
      <c r="A185" s="92" t="str">
        <f t="shared" si="18"/>
        <v>Уеб медия груп АД</v>
      </c>
      <c r="B185" s="92" t="str">
        <f t="shared" si="19"/>
        <v>131387286</v>
      </c>
      <c r="C185" s="360">
        <f t="shared" si="20"/>
        <v>45199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-20</v>
      </c>
    </row>
    <row r="186" spans="1:8">
      <c r="A186" s="92" t="str">
        <f t="shared" si="18"/>
        <v>Уеб медия груп АД</v>
      </c>
      <c r="B186" s="92" t="str">
        <f t="shared" si="19"/>
        <v>131387286</v>
      </c>
      <c r="C186" s="360">
        <f t="shared" si="20"/>
        <v>45199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Уеб медия груп АД</v>
      </c>
      <c r="B187" s="92" t="str">
        <f t="shared" si="19"/>
        <v>131387286</v>
      </c>
      <c r="C187" s="360">
        <f t="shared" si="20"/>
        <v>45199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Уеб медия груп АД</v>
      </c>
      <c r="B188" s="92" t="str">
        <f t="shared" si="19"/>
        <v>131387286</v>
      </c>
      <c r="C188" s="360">
        <f t="shared" si="20"/>
        <v>45199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Уеб медия груп АД</v>
      </c>
      <c r="B189" s="92" t="str">
        <f t="shared" si="19"/>
        <v>131387286</v>
      </c>
      <c r="C189" s="360">
        <f t="shared" si="20"/>
        <v>45199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Уеб медия груп АД</v>
      </c>
      <c r="B190" s="92" t="str">
        <f t="shared" si="19"/>
        <v>131387286</v>
      </c>
      <c r="C190" s="360">
        <f t="shared" si="20"/>
        <v>45199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-64</v>
      </c>
    </row>
    <row r="191" spans="1:8">
      <c r="A191" s="92" t="str">
        <f t="shared" si="18"/>
        <v>Уеб медия груп АД</v>
      </c>
      <c r="B191" s="92" t="str">
        <f t="shared" si="19"/>
        <v>131387286</v>
      </c>
      <c r="C191" s="360">
        <f t="shared" si="20"/>
        <v>45199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192</v>
      </c>
    </row>
    <row r="192" spans="1:8">
      <c r="A192" s="92" t="str">
        <f t="shared" si="18"/>
        <v>Уеб медия груп АД</v>
      </c>
      <c r="B192" s="92" t="str">
        <f t="shared" si="19"/>
        <v>131387286</v>
      </c>
      <c r="C192" s="360">
        <f t="shared" si="20"/>
        <v>45199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-324</v>
      </c>
    </row>
    <row r="193" spans="1:8">
      <c r="A193" s="92" t="str">
        <f t="shared" si="18"/>
        <v>Уеб медия груп АД</v>
      </c>
      <c r="B193" s="92" t="str">
        <f t="shared" si="19"/>
        <v>131387286</v>
      </c>
      <c r="C193" s="360">
        <f t="shared" si="20"/>
        <v>45199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Уеб медия груп АД</v>
      </c>
      <c r="B194" s="92" t="str">
        <f t="shared" si="19"/>
        <v>131387286</v>
      </c>
      <c r="C194" s="360">
        <f t="shared" si="20"/>
        <v>45199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Уеб медия груп АД</v>
      </c>
      <c r="B195" s="92" t="str">
        <f t="shared" si="19"/>
        <v>131387286</v>
      </c>
      <c r="C195" s="360">
        <f t="shared" si="20"/>
        <v>45199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Уеб медия груп АД</v>
      </c>
      <c r="B196" s="92" t="str">
        <f t="shared" si="19"/>
        <v>131387286</v>
      </c>
      <c r="C196" s="360">
        <f t="shared" si="20"/>
        <v>45199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Уеб медия груп АД</v>
      </c>
      <c r="B197" s="92" t="str">
        <f t="shared" si="19"/>
        <v>131387286</v>
      </c>
      <c r="C197" s="360">
        <f t="shared" si="20"/>
        <v>45199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Уеб медия груп АД</v>
      </c>
      <c r="B198" s="92" t="str">
        <f t="shared" si="19"/>
        <v>131387286</v>
      </c>
      <c r="C198" s="360">
        <f t="shared" si="20"/>
        <v>45199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Уеб медия груп АД</v>
      </c>
      <c r="B199" s="92" t="str">
        <f t="shared" si="19"/>
        <v>131387286</v>
      </c>
      <c r="C199" s="360">
        <f t="shared" si="20"/>
        <v>45199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Уеб медия груп АД</v>
      </c>
      <c r="B200" s="92" t="str">
        <f t="shared" si="19"/>
        <v>131387286</v>
      </c>
      <c r="C200" s="360">
        <f t="shared" si="20"/>
        <v>45199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Уеб медия груп АД</v>
      </c>
      <c r="B201" s="92" t="str">
        <f t="shared" si="19"/>
        <v>131387286</v>
      </c>
      <c r="C201" s="360">
        <f t="shared" si="20"/>
        <v>45199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1046</v>
      </c>
    </row>
    <row r="202" spans="1:8">
      <c r="A202" s="92" t="str">
        <f t="shared" si="18"/>
        <v>Уеб медия груп АД</v>
      </c>
      <c r="B202" s="92" t="str">
        <f t="shared" si="19"/>
        <v>131387286</v>
      </c>
      <c r="C202" s="360">
        <f t="shared" si="20"/>
        <v>45199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722</v>
      </c>
    </row>
    <row r="203" spans="1:8">
      <c r="A203" s="92" t="str">
        <f t="shared" si="18"/>
        <v>Уеб медия груп АД</v>
      </c>
      <c r="B203" s="92" t="str">
        <f t="shared" si="19"/>
        <v>131387286</v>
      </c>
      <c r="C203" s="360">
        <f t="shared" si="20"/>
        <v>45199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Уеб медия груп АД</v>
      </c>
      <c r="B204" s="92" t="str">
        <f t="shared" si="19"/>
        <v>131387286</v>
      </c>
      <c r="C204" s="360">
        <f t="shared" si="20"/>
        <v>45199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Уеб медия груп АД</v>
      </c>
      <c r="B205" s="92" t="str">
        <f t="shared" si="19"/>
        <v>131387286</v>
      </c>
      <c r="C205" s="360">
        <f t="shared" si="20"/>
        <v>45199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374</v>
      </c>
    </row>
    <row r="206" spans="1:8">
      <c r="A206" s="92" t="str">
        <f t="shared" si="18"/>
        <v>Уеб медия груп АД</v>
      </c>
      <c r="B206" s="92" t="str">
        <f t="shared" si="19"/>
        <v>131387286</v>
      </c>
      <c r="C206" s="360">
        <f t="shared" si="20"/>
        <v>45199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-1130</v>
      </c>
    </row>
    <row r="207" spans="1:8">
      <c r="A207" s="92" t="str">
        <f t="shared" si="18"/>
        <v>Уеб медия груп АД</v>
      </c>
      <c r="B207" s="92" t="str">
        <f t="shared" si="19"/>
        <v>131387286</v>
      </c>
      <c r="C207" s="360">
        <f t="shared" si="20"/>
        <v>45199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Уеб медия груп АД</v>
      </c>
      <c r="B208" s="92" t="str">
        <f t="shared" si="19"/>
        <v>131387286</v>
      </c>
      <c r="C208" s="360">
        <f t="shared" si="20"/>
        <v>45199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-289</v>
      </c>
    </row>
    <row r="209" spans="1:8">
      <c r="A209" s="92" t="str">
        <f t="shared" si="18"/>
        <v>Уеб медия груп АД</v>
      </c>
      <c r="B209" s="92" t="str">
        <f t="shared" si="19"/>
        <v>131387286</v>
      </c>
      <c r="C209" s="360">
        <f t="shared" si="20"/>
        <v>45199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Уеб медия груп АД</v>
      </c>
      <c r="B210" s="92" t="str">
        <f t="shared" si="19"/>
        <v>131387286</v>
      </c>
      <c r="C210" s="360">
        <f t="shared" si="20"/>
        <v>45199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Уеб медия груп АД</v>
      </c>
      <c r="B211" s="92" t="str">
        <f t="shared" si="19"/>
        <v>131387286</v>
      </c>
      <c r="C211" s="360">
        <f t="shared" si="20"/>
        <v>45199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-1045</v>
      </c>
    </row>
    <row r="212" spans="1:8">
      <c r="A212" s="92" t="str">
        <f t="shared" si="18"/>
        <v>Уеб медия груп АД</v>
      </c>
      <c r="B212" s="92" t="str">
        <f t="shared" si="19"/>
        <v>131387286</v>
      </c>
      <c r="C212" s="360">
        <f t="shared" si="20"/>
        <v>45199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-131</v>
      </c>
    </row>
    <row r="213" spans="1:8">
      <c r="A213" s="92" t="str">
        <f t="shared" si="18"/>
        <v>Уеб медия груп АД</v>
      </c>
      <c r="B213" s="92" t="str">
        <f t="shared" si="19"/>
        <v>131387286</v>
      </c>
      <c r="C213" s="360">
        <f t="shared" si="20"/>
        <v>45199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334</v>
      </c>
    </row>
    <row r="214" spans="1:8">
      <c r="A214" s="92" t="str">
        <f t="shared" si="18"/>
        <v>Уеб медия груп АД</v>
      </c>
      <c r="B214" s="92" t="str">
        <f t="shared" si="19"/>
        <v>131387286</v>
      </c>
      <c r="C214" s="360">
        <f t="shared" si="20"/>
        <v>45199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203</v>
      </c>
    </row>
    <row r="215" spans="1:8">
      <c r="A215" s="92" t="str">
        <f t="shared" si="18"/>
        <v>Уеб медия груп АД</v>
      </c>
      <c r="B215" s="92" t="str">
        <f t="shared" si="19"/>
        <v>131387286</v>
      </c>
      <c r="C215" s="360">
        <f t="shared" si="20"/>
        <v>45199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203</v>
      </c>
    </row>
    <row r="216" spans="1:8">
      <c r="A216" s="92" t="str">
        <f t="shared" si="18"/>
        <v>Уеб медия груп АД</v>
      </c>
      <c r="B216" s="92" t="str">
        <f t="shared" si="19"/>
        <v>131387286</v>
      </c>
      <c r="C216" s="360">
        <f t="shared" si="20"/>
        <v>45199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Уеб медия груп АД</v>
      </c>
      <c r="B218" s="92" t="str">
        <f t="shared" ref="B218:B281" si="22">pdeBulstat</f>
        <v>131387286</v>
      </c>
      <c r="C218" s="360">
        <f t="shared" ref="C218:C281" si="23">endDate</f>
        <v>45199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7840</v>
      </c>
    </row>
    <row r="219" spans="1:8">
      <c r="A219" s="92" t="str">
        <f t="shared" si="21"/>
        <v>Уеб медия груп АД</v>
      </c>
      <c r="B219" s="92" t="str">
        <f t="shared" si="22"/>
        <v>131387286</v>
      </c>
      <c r="C219" s="360">
        <f t="shared" si="23"/>
        <v>45199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Уеб медия груп АД</v>
      </c>
      <c r="B220" s="92" t="str">
        <f t="shared" si="22"/>
        <v>131387286</v>
      </c>
      <c r="C220" s="360">
        <f t="shared" si="23"/>
        <v>45199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Уеб медия груп АД</v>
      </c>
      <c r="B221" s="92" t="str">
        <f t="shared" si="22"/>
        <v>131387286</v>
      </c>
      <c r="C221" s="360">
        <f t="shared" si="23"/>
        <v>45199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Уеб медия груп АД</v>
      </c>
      <c r="B222" s="92" t="str">
        <f t="shared" si="22"/>
        <v>131387286</v>
      </c>
      <c r="C222" s="360">
        <f t="shared" si="23"/>
        <v>45199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7840</v>
      </c>
    </row>
    <row r="223" spans="1:8">
      <c r="A223" s="92" t="str">
        <f t="shared" si="21"/>
        <v>Уеб медия груп АД</v>
      </c>
      <c r="B223" s="92" t="str">
        <f t="shared" si="22"/>
        <v>131387286</v>
      </c>
      <c r="C223" s="360">
        <f t="shared" si="23"/>
        <v>45199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Уеб медия груп АД</v>
      </c>
      <c r="B224" s="92" t="str">
        <f t="shared" si="22"/>
        <v>131387286</v>
      </c>
      <c r="C224" s="360">
        <f t="shared" si="23"/>
        <v>45199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Уеб медия груп АД</v>
      </c>
      <c r="B225" s="92" t="str">
        <f t="shared" si="22"/>
        <v>131387286</v>
      </c>
      <c r="C225" s="360">
        <f t="shared" si="23"/>
        <v>45199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Уеб медия груп АД</v>
      </c>
      <c r="B226" s="92" t="str">
        <f t="shared" si="22"/>
        <v>131387286</v>
      </c>
      <c r="C226" s="360">
        <f t="shared" si="23"/>
        <v>45199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Уеб медия груп АД</v>
      </c>
      <c r="B227" s="92" t="str">
        <f t="shared" si="22"/>
        <v>131387286</v>
      </c>
      <c r="C227" s="360">
        <f t="shared" si="23"/>
        <v>45199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Уеб медия груп АД</v>
      </c>
      <c r="B228" s="92" t="str">
        <f t="shared" si="22"/>
        <v>131387286</v>
      </c>
      <c r="C228" s="360">
        <f t="shared" si="23"/>
        <v>45199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Уеб медия груп АД</v>
      </c>
      <c r="B229" s="92" t="str">
        <f t="shared" si="22"/>
        <v>131387286</v>
      </c>
      <c r="C229" s="360">
        <f t="shared" si="23"/>
        <v>45199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Уеб медия груп АД</v>
      </c>
      <c r="B230" s="92" t="str">
        <f t="shared" si="22"/>
        <v>131387286</v>
      </c>
      <c r="C230" s="360">
        <f t="shared" si="23"/>
        <v>45199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Уеб медия груп АД</v>
      </c>
      <c r="B231" s="92" t="str">
        <f t="shared" si="22"/>
        <v>131387286</v>
      </c>
      <c r="C231" s="360">
        <f t="shared" si="23"/>
        <v>45199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Уеб медия груп АД</v>
      </c>
      <c r="B232" s="92" t="str">
        <f t="shared" si="22"/>
        <v>131387286</v>
      </c>
      <c r="C232" s="360">
        <f t="shared" si="23"/>
        <v>45199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Уеб медия груп АД</v>
      </c>
      <c r="B233" s="92" t="str">
        <f t="shared" si="22"/>
        <v>131387286</v>
      </c>
      <c r="C233" s="360">
        <f t="shared" si="23"/>
        <v>45199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Уеб медия груп АД</v>
      </c>
      <c r="B234" s="92" t="str">
        <f t="shared" si="22"/>
        <v>131387286</v>
      </c>
      <c r="C234" s="360">
        <f t="shared" si="23"/>
        <v>45199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Уеб медия груп АД</v>
      </c>
      <c r="B235" s="92" t="str">
        <f t="shared" si="22"/>
        <v>131387286</v>
      </c>
      <c r="C235" s="360">
        <f t="shared" si="23"/>
        <v>45199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Уеб медия груп АД</v>
      </c>
      <c r="B236" s="92" t="str">
        <f t="shared" si="22"/>
        <v>131387286</v>
      </c>
      <c r="C236" s="360">
        <f t="shared" si="23"/>
        <v>45199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7840</v>
      </c>
    </row>
    <row r="237" spans="1:8">
      <c r="A237" s="92" t="str">
        <f t="shared" si="21"/>
        <v>Уеб медия груп АД</v>
      </c>
      <c r="B237" s="92" t="str">
        <f t="shared" si="22"/>
        <v>131387286</v>
      </c>
      <c r="C237" s="360">
        <f t="shared" si="23"/>
        <v>45199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Уеб медия груп АД</v>
      </c>
      <c r="B238" s="92" t="str">
        <f t="shared" si="22"/>
        <v>131387286</v>
      </c>
      <c r="C238" s="360">
        <f t="shared" si="23"/>
        <v>45199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Уеб медия груп АД</v>
      </c>
      <c r="B239" s="92" t="str">
        <f t="shared" si="22"/>
        <v>131387286</v>
      </c>
      <c r="C239" s="360">
        <f t="shared" si="23"/>
        <v>45199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7840</v>
      </c>
    </row>
    <row r="240" spans="1:8">
      <c r="A240" s="92" t="str">
        <f t="shared" si="21"/>
        <v>Уеб медия груп АД</v>
      </c>
      <c r="B240" s="92" t="str">
        <f t="shared" si="22"/>
        <v>131387286</v>
      </c>
      <c r="C240" s="360">
        <f t="shared" si="23"/>
        <v>45199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4053</v>
      </c>
    </row>
    <row r="241" spans="1:8">
      <c r="A241" s="92" t="str">
        <f t="shared" si="21"/>
        <v>Уеб медия груп АД</v>
      </c>
      <c r="B241" s="92" t="str">
        <f t="shared" si="22"/>
        <v>131387286</v>
      </c>
      <c r="C241" s="360">
        <f t="shared" si="23"/>
        <v>45199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Уеб медия груп АД</v>
      </c>
      <c r="B242" s="92" t="str">
        <f t="shared" si="22"/>
        <v>131387286</v>
      </c>
      <c r="C242" s="360">
        <f t="shared" si="23"/>
        <v>45199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Уеб медия груп АД</v>
      </c>
      <c r="B243" s="92" t="str">
        <f t="shared" si="22"/>
        <v>131387286</v>
      </c>
      <c r="C243" s="360">
        <f t="shared" si="23"/>
        <v>45199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Уеб медия груп АД</v>
      </c>
      <c r="B244" s="92" t="str">
        <f t="shared" si="22"/>
        <v>131387286</v>
      </c>
      <c r="C244" s="360">
        <f t="shared" si="23"/>
        <v>45199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4053</v>
      </c>
    </row>
    <row r="245" spans="1:8">
      <c r="A245" s="92" t="str">
        <f t="shared" si="21"/>
        <v>Уеб медия груп АД</v>
      </c>
      <c r="B245" s="92" t="str">
        <f t="shared" si="22"/>
        <v>131387286</v>
      </c>
      <c r="C245" s="360">
        <f t="shared" si="23"/>
        <v>45199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Уеб медия груп АД</v>
      </c>
      <c r="B246" s="92" t="str">
        <f t="shared" si="22"/>
        <v>131387286</v>
      </c>
      <c r="C246" s="360">
        <f t="shared" si="23"/>
        <v>45199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Уеб медия груп АД</v>
      </c>
      <c r="B247" s="92" t="str">
        <f t="shared" si="22"/>
        <v>131387286</v>
      </c>
      <c r="C247" s="360">
        <f t="shared" si="23"/>
        <v>45199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Уеб медия груп АД</v>
      </c>
      <c r="B248" s="92" t="str">
        <f t="shared" si="22"/>
        <v>131387286</v>
      </c>
      <c r="C248" s="360">
        <f t="shared" si="23"/>
        <v>45199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Уеб медия груп АД</v>
      </c>
      <c r="B249" s="92" t="str">
        <f t="shared" si="22"/>
        <v>131387286</v>
      </c>
      <c r="C249" s="360">
        <f t="shared" si="23"/>
        <v>45199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Уеб медия груп АД</v>
      </c>
      <c r="B250" s="92" t="str">
        <f t="shared" si="22"/>
        <v>131387286</v>
      </c>
      <c r="C250" s="360">
        <f t="shared" si="23"/>
        <v>45199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Уеб медия груп АД</v>
      </c>
      <c r="B251" s="92" t="str">
        <f t="shared" si="22"/>
        <v>131387286</v>
      </c>
      <c r="C251" s="360">
        <f t="shared" si="23"/>
        <v>45199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Уеб медия груп АД</v>
      </c>
      <c r="B252" s="92" t="str">
        <f t="shared" si="22"/>
        <v>131387286</v>
      </c>
      <c r="C252" s="360">
        <f t="shared" si="23"/>
        <v>45199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Уеб медия груп АД</v>
      </c>
      <c r="B253" s="92" t="str">
        <f t="shared" si="22"/>
        <v>131387286</v>
      </c>
      <c r="C253" s="360">
        <f t="shared" si="23"/>
        <v>45199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Уеб медия груп АД</v>
      </c>
      <c r="B254" s="92" t="str">
        <f t="shared" si="22"/>
        <v>131387286</v>
      </c>
      <c r="C254" s="360">
        <f t="shared" si="23"/>
        <v>45199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Уеб медия груп АД</v>
      </c>
      <c r="B255" s="92" t="str">
        <f t="shared" si="22"/>
        <v>131387286</v>
      </c>
      <c r="C255" s="360">
        <f t="shared" si="23"/>
        <v>45199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Уеб медия груп АД</v>
      </c>
      <c r="B256" s="92" t="str">
        <f t="shared" si="22"/>
        <v>131387286</v>
      </c>
      <c r="C256" s="360">
        <f t="shared" si="23"/>
        <v>45199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Уеб медия груп АД</v>
      </c>
      <c r="B257" s="92" t="str">
        <f t="shared" si="22"/>
        <v>131387286</v>
      </c>
      <c r="C257" s="360">
        <f t="shared" si="23"/>
        <v>45199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Уеб медия груп АД</v>
      </c>
      <c r="B258" s="92" t="str">
        <f t="shared" si="22"/>
        <v>131387286</v>
      </c>
      <c r="C258" s="360">
        <f t="shared" si="23"/>
        <v>45199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4053</v>
      </c>
    </row>
    <row r="259" spans="1:8">
      <c r="A259" s="92" t="str">
        <f t="shared" si="21"/>
        <v>Уеб медия груп АД</v>
      </c>
      <c r="B259" s="92" t="str">
        <f t="shared" si="22"/>
        <v>131387286</v>
      </c>
      <c r="C259" s="360">
        <f t="shared" si="23"/>
        <v>45199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Уеб медия груп АД</v>
      </c>
      <c r="B260" s="92" t="str">
        <f t="shared" si="22"/>
        <v>131387286</v>
      </c>
      <c r="C260" s="360">
        <f t="shared" si="23"/>
        <v>45199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Уеб медия груп АД</v>
      </c>
      <c r="B261" s="92" t="str">
        <f t="shared" si="22"/>
        <v>131387286</v>
      </c>
      <c r="C261" s="360">
        <f t="shared" si="23"/>
        <v>45199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4053</v>
      </c>
    </row>
    <row r="262" spans="1:8">
      <c r="A262" s="92" t="str">
        <f t="shared" si="21"/>
        <v>Уеб медия груп АД</v>
      </c>
      <c r="B262" s="92" t="str">
        <f t="shared" si="22"/>
        <v>131387286</v>
      </c>
      <c r="C262" s="360">
        <f t="shared" si="23"/>
        <v>45199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Уеб медия груп АД</v>
      </c>
      <c r="B263" s="92" t="str">
        <f t="shared" si="22"/>
        <v>131387286</v>
      </c>
      <c r="C263" s="360">
        <f t="shared" si="23"/>
        <v>45199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Уеб медия груп АД</v>
      </c>
      <c r="B264" s="92" t="str">
        <f t="shared" si="22"/>
        <v>131387286</v>
      </c>
      <c r="C264" s="360">
        <f t="shared" si="23"/>
        <v>45199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Уеб медия груп АД</v>
      </c>
      <c r="B265" s="92" t="str">
        <f t="shared" si="22"/>
        <v>131387286</v>
      </c>
      <c r="C265" s="360">
        <f t="shared" si="23"/>
        <v>45199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Уеб медия груп АД</v>
      </c>
      <c r="B266" s="92" t="str">
        <f t="shared" si="22"/>
        <v>131387286</v>
      </c>
      <c r="C266" s="360">
        <f t="shared" si="23"/>
        <v>45199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Уеб медия груп АД</v>
      </c>
      <c r="B267" s="92" t="str">
        <f t="shared" si="22"/>
        <v>131387286</v>
      </c>
      <c r="C267" s="360">
        <f t="shared" si="23"/>
        <v>45199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Уеб медия груп АД</v>
      </c>
      <c r="B268" s="92" t="str">
        <f t="shared" si="22"/>
        <v>131387286</v>
      </c>
      <c r="C268" s="360">
        <f t="shared" si="23"/>
        <v>45199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Уеб медия груп АД</v>
      </c>
      <c r="B269" s="92" t="str">
        <f t="shared" si="22"/>
        <v>131387286</v>
      </c>
      <c r="C269" s="360">
        <f t="shared" si="23"/>
        <v>45199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Уеб медия груп АД</v>
      </c>
      <c r="B270" s="92" t="str">
        <f t="shared" si="22"/>
        <v>131387286</v>
      </c>
      <c r="C270" s="360">
        <f t="shared" si="23"/>
        <v>45199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Уеб медия груп АД</v>
      </c>
      <c r="B271" s="92" t="str">
        <f t="shared" si="22"/>
        <v>131387286</v>
      </c>
      <c r="C271" s="360">
        <f t="shared" si="23"/>
        <v>45199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Уеб медия груп АД</v>
      </c>
      <c r="B272" s="92" t="str">
        <f t="shared" si="22"/>
        <v>131387286</v>
      </c>
      <c r="C272" s="360">
        <f t="shared" si="23"/>
        <v>45199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Уеб медия груп АД</v>
      </c>
      <c r="B273" s="92" t="str">
        <f t="shared" si="22"/>
        <v>131387286</v>
      </c>
      <c r="C273" s="360">
        <f t="shared" si="23"/>
        <v>45199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Уеб медия груп АД</v>
      </c>
      <c r="B274" s="92" t="str">
        <f t="shared" si="22"/>
        <v>131387286</v>
      </c>
      <c r="C274" s="360">
        <f t="shared" si="23"/>
        <v>45199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Уеб медия груп АД</v>
      </c>
      <c r="B275" s="92" t="str">
        <f t="shared" si="22"/>
        <v>131387286</v>
      </c>
      <c r="C275" s="360">
        <f t="shared" si="23"/>
        <v>45199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Уеб медия груп АД</v>
      </c>
      <c r="B276" s="92" t="str">
        <f t="shared" si="22"/>
        <v>131387286</v>
      </c>
      <c r="C276" s="360">
        <f t="shared" si="23"/>
        <v>45199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Уеб медия груп АД</v>
      </c>
      <c r="B277" s="92" t="str">
        <f t="shared" si="22"/>
        <v>131387286</v>
      </c>
      <c r="C277" s="360">
        <f t="shared" si="23"/>
        <v>45199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Уеб медия груп АД</v>
      </c>
      <c r="B278" s="92" t="str">
        <f t="shared" si="22"/>
        <v>131387286</v>
      </c>
      <c r="C278" s="360">
        <f t="shared" si="23"/>
        <v>45199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Уеб медия груп АД</v>
      </c>
      <c r="B279" s="92" t="str">
        <f t="shared" si="22"/>
        <v>131387286</v>
      </c>
      <c r="C279" s="360">
        <f t="shared" si="23"/>
        <v>45199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Уеб медия груп АД</v>
      </c>
      <c r="B280" s="92" t="str">
        <f t="shared" si="22"/>
        <v>131387286</v>
      </c>
      <c r="C280" s="360">
        <f t="shared" si="23"/>
        <v>45199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Уеб медия груп АД</v>
      </c>
      <c r="B281" s="92" t="str">
        <f t="shared" si="22"/>
        <v>131387286</v>
      </c>
      <c r="C281" s="360">
        <f t="shared" si="23"/>
        <v>45199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Уеб медия груп АД</v>
      </c>
      <c r="B282" s="92" t="str">
        <f t="shared" ref="B282:B345" si="25">pdeBulstat</f>
        <v>131387286</v>
      </c>
      <c r="C282" s="360">
        <f t="shared" ref="C282:C345" si="26">endDate</f>
        <v>45199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Уеб медия груп АД</v>
      </c>
      <c r="B283" s="92" t="str">
        <f t="shared" si="25"/>
        <v>131387286</v>
      </c>
      <c r="C283" s="360">
        <f t="shared" si="26"/>
        <v>45199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Уеб медия груп АД</v>
      </c>
      <c r="B284" s="92" t="str">
        <f t="shared" si="25"/>
        <v>131387286</v>
      </c>
      <c r="C284" s="360">
        <f t="shared" si="26"/>
        <v>45199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18</v>
      </c>
    </row>
    <row r="285" spans="1:8">
      <c r="A285" s="92" t="str">
        <f t="shared" si="24"/>
        <v>Уеб медия груп АД</v>
      </c>
      <c r="B285" s="92" t="str">
        <f t="shared" si="25"/>
        <v>131387286</v>
      </c>
      <c r="C285" s="360">
        <f t="shared" si="26"/>
        <v>45199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Уеб медия груп АД</v>
      </c>
      <c r="B286" s="92" t="str">
        <f t="shared" si="25"/>
        <v>131387286</v>
      </c>
      <c r="C286" s="360">
        <f t="shared" si="26"/>
        <v>45199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Уеб медия груп АД</v>
      </c>
      <c r="B287" s="92" t="str">
        <f t="shared" si="25"/>
        <v>131387286</v>
      </c>
      <c r="C287" s="360">
        <f t="shared" si="26"/>
        <v>45199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Уеб медия груп АД</v>
      </c>
      <c r="B288" s="92" t="str">
        <f t="shared" si="25"/>
        <v>131387286</v>
      </c>
      <c r="C288" s="360">
        <f t="shared" si="26"/>
        <v>45199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18</v>
      </c>
    </row>
    <row r="289" spans="1:8">
      <c r="A289" s="92" t="str">
        <f t="shared" si="24"/>
        <v>Уеб медия груп АД</v>
      </c>
      <c r="B289" s="92" t="str">
        <f t="shared" si="25"/>
        <v>131387286</v>
      </c>
      <c r="C289" s="360">
        <f t="shared" si="26"/>
        <v>45199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Уеб медия груп АД</v>
      </c>
      <c r="B290" s="92" t="str">
        <f t="shared" si="25"/>
        <v>131387286</v>
      </c>
      <c r="C290" s="360">
        <f t="shared" si="26"/>
        <v>45199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Уеб медия груп АД</v>
      </c>
      <c r="B291" s="92" t="str">
        <f t="shared" si="25"/>
        <v>131387286</v>
      </c>
      <c r="C291" s="360">
        <f t="shared" si="26"/>
        <v>45199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Уеб медия груп АД</v>
      </c>
      <c r="B292" s="92" t="str">
        <f t="shared" si="25"/>
        <v>131387286</v>
      </c>
      <c r="C292" s="360">
        <f t="shared" si="26"/>
        <v>45199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Уеб медия груп АД</v>
      </c>
      <c r="B293" s="92" t="str">
        <f t="shared" si="25"/>
        <v>131387286</v>
      </c>
      <c r="C293" s="360">
        <f t="shared" si="26"/>
        <v>45199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Уеб медия груп АД</v>
      </c>
      <c r="B294" s="92" t="str">
        <f t="shared" si="25"/>
        <v>131387286</v>
      </c>
      <c r="C294" s="360">
        <f t="shared" si="26"/>
        <v>45199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Уеб медия груп АД</v>
      </c>
      <c r="B295" s="92" t="str">
        <f t="shared" si="25"/>
        <v>131387286</v>
      </c>
      <c r="C295" s="360">
        <f t="shared" si="26"/>
        <v>45199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Уеб медия груп АД</v>
      </c>
      <c r="B296" s="92" t="str">
        <f t="shared" si="25"/>
        <v>131387286</v>
      </c>
      <c r="C296" s="360">
        <f t="shared" si="26"/>
        <v>45199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Уеб медия груп АД</v>
      </c>
      <c r="B297" s="92" t="str">
        <f t="shared" si="25"/>
        <v>131387286</v>
      </c>
      <c r="C297" s="360">
        <f t="shared" si="26"/>
        <v>45199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Уеб медия груп АД</v>
      </c>
      <c r="B298" s="92" t="str">
        <f t="shared" si="25"/>
        <v>131387286</v>
      </c>
      <c r="C298" s="360">
        <f t="shared" si="26"/>
        <v>45199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Уеб медия груп АД</v>
      </c>
      <c r="B299" s="92" t="str">
        <f t="shared" si="25"/>
        <v>131387286</v>
      </c>
      <c r="C299" s="360">
        <f t="shared" si="26"/>
        <v>45199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Уеб медия груп АД</v>
      </c>
      <c r="B300" s="92" t="str">
        <f t="shared" si="25"/>
        <v>131387286</v>
      </c>
      <c r="C300" s="360">
        <f t="shared" si="26"/>
        <v>45199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Уеб медия груп АД</v>
      </c>
      <c r="B301" s="92" t="str">
        <f t="shared" si="25"/>
        <v>131387286</v>
      </c>
      <c r="C301" s="360">
        <f t="shared" si="26"/>
        <v>45199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Уеб медия груп АД</v>
      </c>
      <c r="B302" s="92" t="str">
        <f t="shared" si="25"/>
        <v>131387286</v>
      </c>
      <c r="C302" s="360">
        <f t="shared" si="26"/>
        <v>45199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18</v>
      </c>
    </row>
    <row r="303" spans="1:8">
      <c r="A303" s="92" t="str">
        <f t="shared" si="24"/>
        <v>Уеб медия груп АД</v>
      </c>
      <c r="B303" s="92" t="str">
        <f t="shared" si="25"/>
        <v>131387286</v>
      </c>
      <c r="C303" s="360">
        <f t="shared" si="26"/>
        <v>45199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Уеб медия груп АД</v>
      </c>
      <c r="B304" s="92" t="str">
        <f t="shared" si="25"/>
        <v>131387286</v>
      </c>
      <c r="C304" s="360">
        <f t="shared" si="26"/>
        <v>45199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Уеб медия груп АД</v>
      </c>
      <c r="B305" s="92" t="str">
        <f t="shared" si="25"/>
        <v>131387286</v>
      </c>
      <c r="C305" s="360">
        <f t="shared" si="26"/>
        <v>45199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18</v>
      </c>
    </row>
    <row r="306" spans="1:8">
      <c r="A306" s="92" t="str">
        <f t="shared" si="24"/>
        <v>Уеб медия груп АД</v>
      </c>
      <c r="B306" s="92" t="str">
        <f t="shared" si="25"/>
        <v>131387286</v>
      </c>
      <c r="C306" s="360">
        <f t="shared" si="26"/>
        <v>45199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Уеб медия груп АД</v>
      </c>
      <c r="B307" s="92" t="str">
        <f t="shared" si="25"/>
        <v>131387286</v>
      </c>
      <c r="C307" s="360">
        <f t="shared" si="26"/>
        <v>45199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Уеб медия груп АД</v>
      </c>
      <c r="B308" s="92" t="str">
        <f t="shared" si="25"/>
        <v>131387286</v>
      </c>
      <c r="C308" s="360">
        <f t="shared" si="26"/>
        <v>45199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Уеб медия груп АД</v>
      </c>
      <c r="B309" s="92" t="str">
        <f t="shared" si="25"/>
        <v>131387286</v>
      </c>
      <c r="C309" s="360">
        <f t="shared" si="26"/>
        <v>45199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Уеб медия груп АД</v>
      </c>
      <c r="B310" s="92" t="str">
        <f t="shared" si="25"/>
        <v>131387286</v>
      </c>
      <c r="C310" s="360">
        <f t="shared" si="26"/>
        <v>45199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Уеб медия груп АД</v>
      </c>
      <c r="B311" s="92" t="str">
        <f t="shared" si="25"/>
        <v>131387286</v>
      </c>
      <c r="C311" s="360">
        <f t="shared" si="26"/>
        <v>45199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Уеб медия груп АД</v>
      </c>
      <c r="B312" s="92" t="str">
        <f t="shared" si="25"/>
        <v>131387286</v>
      </c>
      <c r="C312" s="360">
        <f t="shared" si="26"/>
        <v>45199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Уеб медия груп АД</v>
      </c>
      <c r="B313" s="92" t="str">
        <f t="shared" si="25"/>
        <v>131387286</v>
      </c>
      <c r="C313" s="360">
        <f t="shared" si="26"/>
        <v>45199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Уеб медия груп АД</v>
      </c>
      <c r="B314" s="92" t="str">
        <f t="shared" si="25"/>
        <v>131387286</v>
      </c>
      <c r="C314" s="360">
        <f t="shared" si="26"/>
        <v>45199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Уеб медия груп АД</v>
      </c>
      <c r="B315" s="92" t="str">
        <f t="shared" si="25"/>
        <v>131387286</v>
      </c>
      <c r="C315" s="360">
        <f t="shared" si="26"/>
        <v>45199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Уеб медия груп АД</v>
      </c>
      <c r="B316" s="92" t="str">
        <f t="shared" si="25"/>
        <v>131387286</v>
      </c>
      <c r="C316" s="360">
        <f t="shared" si="26"/>
        <v>45199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Уеб медия груп АД</v>
      </c>
      <c r="B317" s="92" t="str">
        <f t="shared" si="25"/>
        <v>131387286</v>
      </c>
      <c r="C317" s="360">
        <f t="shared" si="26"/>
        <v>45199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Уеб медия груп АД</v>
      </c>
      <c r="B318" s="92" t="str">
        <f t="shared" si="25"/>
        <v>131387286</v>
      </c>
      <c r="C318" s="360">
        <f t="shared" si="26"/>
        <v>45199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Уеб медия груп АД</v>
      </c>
      <c r="B319" s="92" t="str">
        <f t="shared" si="25"/>
        <v>131387286</v>
      </c>
      <c r="C319" s="360">
        <f t="shared" si="26"/>
        <v>45199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Уеб медия груп АД</v>
      </c>
      <c r="B320" s="92" t="str">
        <f t="shared" si="25"/>
        <v>131387286</v>
      </c>
      <c r="C320" s="360">
        <f t="shared" si="26"/>
        <v>45199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Уеб медия груп АД</v>
      </c>
      <c r="B321" s="92" t="str">
        <f t="shared" si="25"/>
        <v>131387286</v>
      </c>
      <c r="C321" s="360">
        <f t="shared" si="26"/>
        <v>45199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Уеб медия груп АД</v>
      </c>
      <c r="B322" s="92" t="str">
        <f t="shared" si="25"/>
        <v>131387286</v>
      </c>
      <c r="C322" s="360">
        <f t="shared" si="26"/>
        <v>45199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Уеб медия груп АД</v>
      </c>
      <c r="B323" s="92" t="str">
        <f t="shared" si="25"/>
        <v>131387286</v>
      </c>
      <c r="C323" s="360">
        <f t="shared" si="26"/>
        <v>45199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Уеб медия груп АД</v>
      </c>
      <c r="B324" s="92" t="str">
        <f t="shared" si="25"/>
        <v>131387286</v>
      </c>
      <c r="C324" s="360">
        <f t="shared" si="26"/>
        <v>45199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Уеб медия груп АД</v>
      </c>
      <c r="B325" s="92" t="str">
        <f t="shared" si="25"/>
        <v>131387286</v>
      </c>
      <c r="C325" s="360">
        <f t="shared" si="26"/>
        <v>45199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Уеб медия груп АД</v>
      </c>
      <c r="B326" s="92" t="str">
        <f t="shared" si="25"/>
        <v>131387286</v>
      </c>
      <c r="C326" s="360">
        <f t="shared" si="26"/>
        <v>45199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Уеб медия груп АД</v>
      </c>
      <c r="B327" s="92" t="str">
        <f t="shared" si="25"/>
        <v>131387286</v>
      </c>
      <c r="C327" s="360">
        <f t="shared" si="26"/>
        <v>45199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Уеб медия груп АД</v>
      </c>
      <c r="B328" s="92" t="str">
        <f t="shared" si="25"/>
        <v>131387286</v>
      </c>
      <c r="C328" s="360">
        <f t="shared" si="26"/>
        <v>45199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Уеб медия груп АД</v>
      </c>
      <c r="B329" s="92" t="str">
        <f t="shared" si="25"/>
        <v>131387286</v>
      </c>
      <c r="C329" s="360">
        <f t="shared" si="26"/>
        <v>45199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Уеб медия груп АД</v>
      </c>
      <c r="B330" s="92" t="str">
        <f t="shared" si="25"/>
        <v>131387286</v>
      </c>
      <c r="C330" s="360">
        <f t="shared" si="26"/>
        <v>45199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Уеб медия груп АД</v>
      </c>
      <c r="B331" s="92" t="str">
        <f t="shared" si="25"/>
        <v>131387286</v>
      </c>
      <c r="C331" s="360">
        <f t="shared" si="26"/>
        <v>45199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Уеб медия груп АД</v>
      </c>
      <c r="B332" s="92" t="str">
        <f t="shared" si="25"/>
        <v>131387286</v>
      </c>
      <c r="C332" s="360">
        <f t="shared" si="26"/>
        <v>45199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Уеб медия груп АД</v>
      </c>
      <c r="B333" s="92" t="str">
        <f t="shared" si="25"/>
        <v>131387286</v>
      </c>
      <c r="C333" s="360">
        <f t="shared" si="26"/>
        <v>45199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Уеб медия груп АД</v>
      </c>
      <c r="B334" s="92" t="str">
        <f t="shared" si="25"/>
        <v>131387286</v>
      </c>
      <c r="C334" s="360">
        <f t="shared" si="26"/>
        <v>45199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Уеб медия груп АД</v>
      </c>
      <c r="B335" s="92" t="str">
        <f t="shared" si="25"/>
        <v>131387286</v>
      </c>
      <c r="C335" s="360">
        <f t="shared" si="26"/>
        <v>45199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Уеб медия груп АД</v>
      </c>
      <c r="B336" s="92" t="str">
        <f t="shared" si="25"/>
        <v>131387286</v>
      </c>
      <c r="C336" s="360">
        <f t="shared" si="26"/>
        <v>45199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Уеб медия груп АД</v>
      </c>
      <c r="B337" s="92" t="str">
        <f t="shared" si="25"/>
        <v>131387286</v>
      </c>
      <c r="C337" s="360">
        <f t="shared" si="26"/>
        <v>45199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Уеб медия груп АД</v>
      </c>
      <c r="B338" s="92" t="str">
        <f t="shared" si="25"/>
        <v>131387286</v>
      </c>
      <c r="C338" s="360">
        <f t="shared" si="26"/>
        <v>45199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Уеб медия груп АД</v>
      </c>
      <c r="B339" s="92" t="str">
        <f t="shared" si="25"/>
        <v>131387286</v>
      </c>
      <c r="C339" s="360">
        <f t="shared" si="26"/>
        <v>45199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Уеб медия груп АД</v>
      </c>
      <c r="B340" s="92" t="str">
        <f t="shared" si="25"/>
        <v>131387286</v>
      </c>
      <c r="C340" s="360">
        <f t="shared" si="26"/>
        <v>45199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Уеб медия груп АД</v>
      </c>
      <c r="B341" s="92" t="str">
        <f t="shared" si="25"/>
        <v>131387286</v>
      </c>
      <c r="C341" s="360">
        <f t="shared" si="26"/>
        <v>45199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Уеб медия груп АД</v>
      </c>
      <c r="B342" s="92" t="str">
        <f t="shared" si="25"/>
        <v>131387286</v>
      </c>
      <c r="C342" s="360">
        <f t="shared" si="26"/>
        <v>45199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Уеб медия груп АД</v>
      </c>
      <c r="B343" s="92" t="str">
        <f t="shared" si="25"/>
        <v>131387286</v>
      </c>
      <c r="C343" s="360">
        <f t="shared" si="26"/>
        <v>45199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Уеб медия груп АД</v>
      </c>
      <c r="B344" s="92" t="str">
        <f t="shared" si="25"/>
        <v>131387286</v>
      </c>
      <c r="C344" s="360">
        <f t="shared" si="26"/>
        <v>45199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Уеб медия груп АД</v>
      </c>
      <c r="B345" s="92" t="str">
        <f t="shared" si="25"/>
        <v>131387286</v>
      </c>
      <c r="C345" s="360">
        <f t="shared" si="26"/>
        <v>45199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Уеб медия груп АД</v>
      </c>
      <c r="B346" s="92" t="str">
        <f t="shared" ref="B346:B409" si="28">pdeBulstat</f>
        <v>131387286</v>
      </c>
      <c r="C346" s="360">
        <f t="shared" ref="C346:C409" si="29">endDate</f>
        <v>45199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Уеб медия груп АД</v>
      </c>
      <c r="B347" s="92" t="str">
        <f t="shared" si="28"/>
        <v>131387286</v>
      </c>
      <c r="C347" s="360">
        <f t="shared" si="29"/>
        <v>45199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Уеб медия груп АД</v>
      </c>
      <c r="B348" s="92" t="str">
        <f t="shared" si="28"/>
        <v>131387286</v>
      </c>
      <c r="C348" s="360">
        <f t="shared" si="29"/>
        <v>45199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Уеб медия груп АД</v>
      </c>
      <c r="B349" s="92" t="str">
        <f t="shared" si="28"/>
        <v>131387286</v>
      </c>
      <c r="C349" s="360">
        <f t="shared" si="29"/>
        <v>45199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Уеб медия груп АД</v>
      </c>
      <c r="B350" s="92" t="str">
        <f t="shared" si="28"/>
        <v>131387286</v>
      </c>
      <c r="C350" s="360">
        <f t="shared" si="29"/>
        <v>45199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0</v>
      </c>
    </row>
    <row r="351" spans="1:8">
      <c r="A351" s="92" t="str">
        <f t="shared" si="27"/>
        <v>Уеб медия груп АД</v>
      </c>
      <c r="B351" s="92" t="str">
        <f t="shared" si="28"/>
        <v>131387286</v>
      </c>
      <c r="C351" s="360">
        <f t="shared" si="29"/>
        <v>45199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Уеб медия груп АД</v>
      </c>
      <c r="B352" s="92" t="str">
        <f t="shared" si="28"/>
        <v>131387286</v>
      </c>
      <c r="C352" s="360">
        <f t="shared" si="29"/>
        <v>45199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Уеб медия груп АД</v>
      </c>
      <c r="B353" s="92" t="str">
        <f t="shared" si="28"/>
        <v>131387286</v>
      </c>
      <c r="C353" s="360">
        <f t="shared" si="29"/>
        <v>45199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Уеб медия груп АД</v>
      </c>
      <c r="B354" s="92" t="str">
        <f t="shared" si="28"/>
        <v>131387286</v>
      </c>
      <c r="C354" s="360">
        <f t="shared" si="29"/>
        <v>45199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0</v>
      </c>
    </row>
    <row r="355" spans="1:8">
      <c r="A355" s="92" t="str">
        <f t="shared" si="27"/>
        <v>Уеб медия груп АД</v>
      </c>
      <c r="B355" s="92" t="str">
        <f t="shared" si="28"/>
        <v>131387286</v>
      </c>
      <c r="C355" s="360">
        <f t="shared" si="29"/>
        <v>45199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0</v>
      </c>
    </row>
    <row r="356" spans="1:8">
      <c r="A356" s="92" t="str">
        <f t="shared" si="27"/>
        <v>Уеб медия груп АД</v>
      </c>
      <c r="B356" s="92" t="str">
        <f t="shared" si="28"/>
        <v>131387286</v>
      </c>
      <c r="C356" s="360">
        <f t="shared" si="29"/>
        <v>45199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Уеб медия груп АД</v>
      </c>
      <c r="B357" s="92" t="str">
        <f t="shared" si="28"/>
        <v>131387286</v>
      </c>
      <c r="C357" s="360">
        <f t="shared" si="29"/>
        <v>45199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Уеб медия груп АД</v>
      </c>
      <c r="B358" s="92" t="str">
        <f t="shared" si="28"/>
        <v>131387286</v>
      </c>
      <c r="C358" s="360">
        <f t="shared" si="29"/>
        <v>45199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Уеб медия груп АД</v>
      </c>
      <c r="B359" s="92" t="str">
        <f t="shared" si="28"/>
        <v>131387286</v>
      </c>
      <c r="C359" s="360">
        <f t="shared" si="29"/>
        <v>45199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Уеб медия груп АД</v>
      </c>
      <c r="B360" s="92" t="str">
        <f t="shared" si="28"/>
        <v>131387286</v>
      </c>
      <c r="C360" s="360">
        <f t="shared" si="29"/>
        <v>45199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Уеб медия груп АД</v>
      </c>
      <c r="B361" s="92" t="str">
        <f t="shared" si="28"/>
        <v>131387286</v>
      </c>
      <c r="C361" s="360">
        <f t="shared" si="29"/>
        <v>45199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Уеб медия груп АД</v>
      </c>
      <c r="B362" s="92" t="str">
        <f t="shared" si="28"/>
        <v>131387286</v>
      </c>
      <c r="C362" s="360">
        <f t="shared" si="29"/>
        <v>45199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Уеб медия груп АД</v>
      </c>
      <c r="B363" s="92" t="str">
        <f t="shared" si="28"/>
        <v>131387286</v>
      </c>
      <c r="C363" s="360">
        <f t="shared" si="29"/>
        <v>45199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Уеб медия груп АД</v>
      </c>
      <c r="B364" s="92" t="str">
        <f t="shared" si="28"/>
        <v>131387286</v>
      </c>
      <c r="C364" s="360">
        <f t="shared" si="29"/>
        <v>45199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Уеб медия груп АД</v>
      </c>
      <c r="B365" s="92" t="str">
        <f t="shared" si="28"/>
        <v>131387286</v>
      </c>
      <c r="C365" s="360">
        <f t="shared" si="29"/>
        <v>45199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Уеб медия груп АД</v>
      </c>
      <c r="B366" s="92" t="str">
        <f t="shared" si="28"/>
        <v>131387286</v>
      </c>
      <c r="C366" s="360">
        <f t="shared" si="29"/>
        <v>45199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Уеб медия груп АД</v>
      </c>
      <c r="B367" s="92" t="str">
        <f t="shared" si="28"/>
        <v>131387286</v>
      </c>
      <c r="C367" s="360">
        <f t="shared" si="29"/>
        <v>45199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Уеб медия груп АД</v>
      </c>
      <c r="B368" s="92" t="str">
        <f t="shared" si="28"/>
        <v>131387286</v>
      </c>
      <c r="C368" s="360">
        <f t="shared" si="29"/>
        <v>45199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0</v>
      </c>
    </row>
    <row r="369" spans="1:8">
      <c r="A369" s="92" t="str">
        <f t="shared" si="27"/>
        <v>Уеб медия груп АД</v>
      </c>
      <c r="B369" s="92" t="str">
        <f t="shared" si="28"/>
        <v>131387286</v>
      </c>
      <c r="C369" s="360">
        <f t="shared" si="29"/>
        <v>45199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Уеб медия груп АД</v>
      </c>
      <c r="B370" s="92" t="str">
        <f t="shared" si="28"/>
        <v>131387286</v>
      </c>
      <c r="C370" s="360">
        <f t="shared" si="29"/>
        <v>45199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Уеб медия груп АД</v>
      </c>
      <c r="B371" s="92" t="str">
        <f t="shared" si="28"/>
        <v>131387286</v>
      </c>
      <c r="C371" s="360">
        <f t="shared" si="29"/>
        <v>45199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0</v>
      </c>
    </row>
    <row r="372" spans="1:8">
      <c r="A372" s="92" t="str">
        <f t="shared" si="27"/>
        <v>Уеб медия груп АД</v>
      </c>
      <c r="B372" s="92" t="str">
        <f t="shared" si="28"/>
        <v>131387286</v>
      </c>
      <c r="C372" s="360">
        <f t="shared" si="29"/>
        <v>45199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-7226</v>
      </c>
    </row>
    <row r="373" spans="1:8">
      <c r="A373" s="92" t="str">
        <f t="shared" si="27"/>
        <v>Уеб медия груп АД</v>
      </c>
      <c r="B373" s="92" t="str">
        <f t="shared" si="28"/>
        <v>131387286</v>
      </c>
      <c r="C373" s="360">
        <f t="shared" si="29"/>
        <v>45199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Уеб медия груп АД</v>
      </c>
      <c r="B374" s="92" t="str">
        <f t="shared" si="28"/>
        <v>131387286</v>
      </c>
      <c r="C374" s="360">
        <f t="shared" si="29"/>
        <v>45199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Уеб медия груп АД</v>
      </c>
      <c r="B375" s="92" t="str">
        <f t="shared" si="28"/>
        <v>131387286</v>
      </c>
      <c r="C375" s="360">
        <f t="shared" si="29"/>
        <v>45199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Уеб медия груп АД</v>
      </c>
      <c r="B376" s="92" t="str">
        <f t="shared" si="28"/>
        <v>131387286</v>
      </c>
      <c r="C376" s="360">
        <f t="shared" si="29"/>
        <v>45199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-7226</v>
      </c>
    </row>
    <row r="377" spans="1:8">
      <c r="A377" s="92" t="str">
        <f t="shared" si="27"/>
        <v>Уеб медия груп АД</v>
      </c>
      <c r="B377" s="92" t="str">
        <f t="shared" si="28"/>
        <v>131387286</v>
      </c>
      <c r="C377" s="360">
        <f t="shared" si="29"/>
        <v>45199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-591</v>
      </c>
    </row>
    <row r="378" spans="1:8">
      <c r="A378" s="92" t="str">
        <f t="shared" si="27"/>
        <v>Уеб медия груп АД</v>
      </c>
      <c r="B378" s="92" t="str">
        <f t="shared" si="28"/>
        <v>131387286</v>
      </c>
      <c r="C378" s="360">
        <f t="shared" si="29"/>
        <v>45199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Уеб медия груп АД</v>
      </c>
      <c r="B379" s="92" t="str">
        <f t="shared" si="28"/>
        <v>131387286</v>
      </c>
      <c r="C379" s="360">
        <f t="shared" si="29"/>
        <v>45199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Уеб медия груп АД</v>
      </c>
      <c r="B380" s="92" t="str">
        <f t="shared" si="28"/>
        <v>131387286</v>
      </c>
      <c r="C380" s="360">
        <f t="shared" si="29"/>
        <v>45199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Уеб медия груп АД</v>
      </c>
      <c r="B381" s="92" t="str">
        <f t="shared" si="28"/>
        <v>131387286</v>
      </c>
      <c r="C381" s="360">
        <f t="shared" si="29"/>
        <v>45199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Уеб медия груп АД</v>
      </c>
      <c r="B382" s="92" t="str">
        <f t="shared" si="28"/>
        <v>131387286</v>
      </c>
      <c r="C382" s="360">
        <f t="shared" si="29"/>
        <v>45199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Уеб медия груп АД</v>
      </c>
      <c r="B383" s="92" t="str">
        <f t="shared" si="28"/>
        <v>131387286</v>
      </c>
      <c r="C383" s="360">
        <f t="shared" si="29"/>
        <v>45199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Уеб медия груп АД</v>
      </c>
      <c r="B384" s="92" t="str">
        <f t="shared" si="28"/>
        <v>131387286</v>
      </c>
      <c r="C384" s="360">
        <f t="shared" si="29"/>
        <v>45199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Уеб медия груп АД</v>
      </c>
      <c r="B385" s="92" t="str">
        <f t="shared" si="28"/>
        <v>131387286</v>
      </c>
      <c r="C385" s="360">
        <f t="shared" si="29"/>
        <v>45199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Уеб медия груп АД</v>
      </c>
      <c r="B386" s="92" t="str">
        <f t="shared" si="28"/>
        <v>131387286</v>
      </c>
      <c r="C386" s="360">
        <f t="shared" si="29"/>
        <v>45199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Уеб медия груп АД</v>
      </c>
      <c r="B387" s="92" t="str">
        <f t="shared" si="28"/>
        <v>131387286</v>
      </c>
      <c r="C387" s="360">
        <f t="shared" si="29"/>
        <v>45199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Уеб медия груп АД</v>
      </c>
      <c r="B388" s="92" t="str">
        <f t="shared" si="28"/>
        <v>131387286</v>
      </c>
      <c r="C388" s="360">
        <f t="shared" si="29"/>
        <v>45199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Уеб медия груп АД</v>
      </c>
      <c r="B389" s="92" t="str">
        <f t="shared" si="28"/>
        <v>131387286</v>
      </c>
      <c r="C389" s="360">
        <f t="shared" si="29"/>
        <v>45199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Уеб медия груп АД</v>
      </c>
      <c r="B390" s="92" t="str">
        <f t="shared" si="28"/>
        <v>131387286</v>
      </c>
      <c r="C390" s="360">
        <f t="shared" si="29"/>
        <v>45199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-7817</v>
      </c>
    </row>
    <row r="391" spans="1:8">
      <c r="A391" s="92" t="str">
        <f t="shared" si="27"/>
        <v>Уеб медия груп АД</v>
      </c>
      <c r="B391" s="92" t="str">
        <f t="shared" si="28"/>
        <v>131387286</v>
      </c>
      <c r="C391" s="360">
        <f t="shared" si="29"/>
        <v>45199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Уеб медия груп АД</v>
      </c>
      <c r="B392" s="92" t="str">
        <f t="shared" si="28"/>
        <v>131387286</v>
      </c>
      <c r="C392" s="360">
        <f t="shared" si="29"/>
        <v>45199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Уеб медия груп АД</v>
      </c>
      <c r="B393" s="92" t="str">
        <f t="shared" si="28"/>
        <v>131387286</v>
      </c>
      <c r="C393" s="360">
        <f t="shared" si="29"/>
        <v>45199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-7817</v>
      </c>
    </row>
    <row r="394" spans="1:8">
      <c r="A394" s="92" t="str">
        <f t="shared" si="27"/>
        <v>Уеб медия груп АД</v>
      </c>
      <c r="B394" s="92" t="str">
        <f t="shared" si="28"/>
        <v>131387286</v>
      </c>
      <c r="C394" s="360">
        <f t="shared" si="29"/>
        <v>45199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Уеб медия груп АД</v>
      </c>
      <c r="B395" s="92" t="str">
        <f t="shared" si="28"/>
        <v>131387286</v>
      </c>
      <c r="C395" s="360">
        <f t="shared" si="29"/>
        <v>45199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Уеб медия груп АД</v>
      </c>
      <c r="B396" s="92" t="str">
        <f t="shared" si="28"/>
        <v>131387286</v>
      </c>
      <c r="C396" s="360">
        <f t="shared" si="29"/>
        <v>45199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Уеб медия груп АД</v>
      </c>
      <c r="B397" s="92" t="str">
        <f t="shared" si="28"/>
        <v>131387286</v>
      </c>
      <c r="C397" s="360">
        <f t="shared" si="29"/>
        <v>45199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Уеб медия груп АД</v>
      </c>
      <c r="B398" s="92" t="str">
        <f t="shared" si="28"/>
        <v>131387286</v>
      </c>
      <c r="C398" s="360">
        <f t="shared" si="29"/>
        <v>45199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Уеб медия груп АД</v>
      </c>
      <c r="B399" s="92" t="str">
        <f t="shared" si="28"/>
        <v>131387286</v>
      </c>
      <c r="C399" s="360">
        <f t="shared" si="29"/>
        <v>45199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Уеб медия груп АД</v>
      </c>
      <c r="B400" s="92" t="str">
        <f t="shared" si="28"/>
        <v>131387286</v>
      </c>
      <c r="C400" s="360">
        <f t="shared" si="29"/>
        <v>45199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Уеб медия груп АД</v>
      </c>
      <c r="B401" s="92" t="str">
        <f t="shared" si="28"/>
        <v>131387286</v>
      </c>
      <c r="C401" s="360">
        <f t="shared" si="29"/>
        <v>45199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Уеб медия груп АД</v>
      </c>
      <c r="B402" s="92" t="str">
        <f t="shared" si="28"/>
        <v>131387286</v>
      </c>
      <c r="C402" s="360">
        <f t="shared" si="29"/>
        <v>45199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Уеб медия груп АД</v>
      </c>
      <c r="B403" s="92" t="str">
        <f t="shared" si="28"/>
        <v>131387286</v>
      </c>
      <c r="C403" s="360">
        <f t="shared" si="29"/>
        <v>45199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Уеб медия груп АД</v>
      </c>
      <c r="B404" s="92" t="str">
        <f t="shared" si="28"/>
        <v>131387286</v>
      </c>
      <c r="C404" s="360">
        <f t="shared" si="29"/>
        <v>45199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Уеб медия груп АД</v>
      </c>
      <c r="B405" s="92" t="str">
        <f t="shared" si="28"/>
        <v>131387286</v>
      </c>
      <c r="C405" s="360">
        <f t="shared" si="29"/>
        <v>45199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Уеб медия груп АД</v>
      </c>
      <c r="B406" s="92" t="str">
        <f t="shared" si="28"/>
        <v>131387286</v>
      </c>
      <c r="C406" s="360">
        <f t="shared" si="29"/>
        <v>45199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Уеб медия груп АД</v>
      </c>
      <c r="B407" s="92" t="str">
        <f t="shared" si="28"/>
        <v>131387286</v>
      </c>
      <c r="C407" s="360">
        <f t="shared" si="29"/>
        <v>45199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Уеб медия груп АД</v>
      </c>
      <c r="B408" s="92" t="str">
        <f t="shared" si="28"/>
        <v>131387286</v>
      </c>
      <c r="C408" s="360">
        <f t="shared" si="29"/>
        <v>45199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Уеб медия груп АД</v>
      </c>
      <c r="B409" s="92" t="str">
        <f t="shared" si="28"/>
        <v>131387286</v>
      </c>
      <c r="C409" s="360">
        <f t="shared" si="29"/>
        <v>45199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Уеб медия груп АД</v>
      </c>
      <c r="B410" s="92" t="str">
        <f t="shared" ref="B410:B459" si="31">pdeBulstat</f>
        <v>131387286</v>
      </c>
      <c r="C410" s="360">
        <f t="shared" ref="C410:C459" si="32">endDate</f>
        <v>45199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Уеб медия груп АД</v>
      </c>
      <c r="B411" s="92" t="str">
        <f t="shared" si="31"/>
        <v>131387286</v>
      </c>
      <c r="C411" s="360">
        <f t="shared" si="32"/>
        <v>45199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Уеб медия груп АД</v>
      </c>
      <c r="B412" s="92" t="str">
        <f t="shared" si="31"/>
        <v>131387286</v>
      </c>
      <c r="C412" s="360">
        <f t="shared" si="32"/>
        <v>45199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Уеб медия груп АД</v>
      </c>
      <c r="B413" s="92" t="str">
        <f t="shared" si="31"/>
        <v>131387286</v>
      </c>
      <c r="C413" s="360">
        <f t="shared" si="32"/>
        <v>45199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Уеб медия груп АД</v>
      </c>
      <c r="B414" s="92" t="str">
        <f t="shared" si="31"/>
        <v>131387286</v>
      </c>
      <c r="C414" s="360">
        <f t="shared" si="32"/>
        <v>45199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Уеб медия груп АД</v>
      </c>
      <c r="B415" s="92" t="str">
        <f t="shared" si="31"/>
        <v>131387286</v>
      </c>
      <c r="C415" s="360">
        <f t="shared" si="32"/>
        <v>45199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Уеб медия груп АД</v>
      </c>
      <c r="B416" s="92" t="str">
        <f t="shared" si="31"/>
        <v>131387286</v>
      </c>
      <c r="C416" s="360">
        <f t="shared" si="32"/>
        <v>45199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4685</v>
      </c>
    </row>
    <row r="417" spans="1:8">
      <c r="A417" s="92" t="str">
        <f t="shared" si="30"/>
        <v>Уеб медия груп АД</v>
      </c>
      <c r="B417" s="92" t="str">
        <f t="shared" si="31"/>
        <v>131387286</v>
      </c>
      <c r="C417" s="360">
        <f t="shared" si="32"/>
        <v>45199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Уеб медия груп АД</v>
      </c>
      <c r="B418" s="92" t="str">
        <f t="shared" si="31"/>
        <v>131387286</v>
      </c>
      <c r="C418" s="360">
        <f t="shared" si="32"/>
        <v>45199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Уеб медия груп АД</v>
      </c>
      <c r="B419" s="92" t="str">
        <f t="shared" si="31"/>
        <v>131387286</v>
      </c>
      <c r="C419" s="360">
        <f t="shared" si="32"/>
        <v>45199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Уеб медия груп АД</v>
      </c>
      <c r="B420" s="92" t="str">
        <f t="shared" si="31"/>
        <v>131387286</v>
      </c>
      <c r="C420" s="360">
        <f t="shared" si="32"/>
        <v>45199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4685</v>
      </c>
    </row>
    <row r="421" spans="1:8">
      <c r="A421" s="92" t="str">
        <f t="shared" si="30"/>
        <v>Уеб медия груп АД</v>
      </c>
      <c r="B421" s="92" t="str">
        <f t="shared" si="31"/>
        <v>131387286</v>
      </c>
      <c r="C421" s="360">
        <f t="shared" si="32"/>
        <v>45199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-591</v>
      </c>
    </row>
    <row r="422" spans="1:8">
      <c r="A422" s="92" t="str">
        <f t="shared" si="30"/>
        <v>Уеб медия груп АД</v>
      </c>
      <c r="B422" s="92" t="str">
        <f t="shared" si="31"/>
        <v>131387286</v>
      </c>
      <c r="C422" s="360">
        <f t="shared" si="32"/>
        <v>45199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Уеб медия груп АД</v>
      </c>
      <c r="B423" s="92" t="str">
        <f t="shared" si="31"/>
        <v>131387286</v>
      </c>
      <c r="C423" s="360">
        <f t="shared" si="32"/>
        <v>45199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Уеб медия груп АД</v>
      </c>
      <c r="B424" s="92" t="str">
        <f t="shared" si="31"/>
        <v>131387286</v>
      </c>
      <c r="C424" s="360">
        <f t="shared" si="32"/>
        <v>45199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Уеб медия груп АД</v>
      </c>
      <c r="B425" s="92" t="str">
        <f t="shared" si="31"/>
        <v>131387286</v>
      </c>
      <c r="C425" s="360">
        <f t="shared" si="32"/>
        <v>45199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Уеб медия груп АД</v>
      </c>
      <c r="B426" s="92" t="str">
        <f t="shared" si="31"/>
        <v>131387286</v>
      </c>
      <c r="C426" s="360">
        <f t="shared" si="32"/>
        <v>45199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Уеб медия груп АД</v>
      </c>
      <c r="B427" s="92" t="str">
        <f t="shared" si="31"/>
        <v>131387286</v>
      </c>
      <c r="C427" s="360">
        <f t="shared" si="32"/>
        <v>45199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Уеб медия груп АД</v>
      </c>
      <c r="B428" s="92" t="str">
        <f t="shared" si="31"/>
        <v>131387286</v>
      </c>
      <c r="C428" s="360">
        <f t="shared" si="32"/>
        <v>45199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Уеб медия груп АД</v>
      </c>
      <c r="B429" s="92" t="str">
        <f t="shared" si="31"/>
        <v>131387286</v>
      </c>
      <c r="C429" s="360">
        <f t="shared" si="32"/>
        <v>45199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Уеб медия груп АД</v>
      </c>
      <c r="B430" s="92" t="str">
        <f t="shared" si="31"/>
        <v>131387286</v>
      </c>
      <c r="C430" s="360">
        <f t="shared" si="32"/>
        <v>45199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Уеб медия груп АД</v>
      </c>
      <c r="B431" s="92" t="str">
        <f t="shared" si="31"/>
        <v>131387286</v>
      </c>
      <c r="C431" s="360">
        <f t="shared" si="32"/>
        <v>45199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Уеб медия груп АД</v>
      </c>
      <c r="B432" s="92" t="str">
        <f t="shared" si="31"/>
        <v>131387286</v>
      </c>
      <c r="C432" s="360">
        <f t="shared" si="32"/>
        <v>45199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Уеб медия груп АД</v>
      </c>
      <c r="B433" s="92" t="str">
        <f t="shared" si="31"/>
        <v>131387286</v>
      </c>
      <c r="C433" s="360">
        <f t="shared" si="32"/>
        <v>45199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Уеб медия груп АД</v>
      </c>
      <c r="B434" s="92" t="str">
        <f t="shared" si="31"/>
        <v>131387286</v>
      </c>
      <c r="C434" s="360">
        <f t="shared" si="32"/>
        <v>45199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4094</v>
      </c>
    </row>
    <row r="435" spans="1:8">
      <c r="A435" s="92" t="str">
        <f t="shared" si="30"/>
        <v>Уеб медия груп АД</v>
      </c>
      <c r="B435" s="92" t="str">
        <f t="shared" si="31"/>
        <v>131387286</v>
      </c>
      <c r="C435" s="360">
        <f t="shared" si="32"/>
        <v>45199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Уеб медия груп АД</v>
      </c>
      <c r="B436" s="92" t="str">
        <f t="shared" si="31"/>
        <v>131387286</v>
      </c>
      <c r="C436" s="360">
        <f t="shared" si="32"/>
        <v>45199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Уеб медия груп АД</v>
      </c>
      <c r="B437" s="92" t="str">
        <f t="shared" si="31"/>
        <v>131387286</v>
      </c>
      <c r="C437" s="360">
        <f t="shared" si="32"/>
        <v>45199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4094</v>
      </c>
    </row>
    <row r="438" spans="1:8">
      <c r="A438" s="92" t="str">
        <f t="shared" si="30"/>
        <v>Уеб медия груп АД</v>
      </c>
      <c r="B438" s="92" t="str">
        <f t="shared" si="31"/>
        <v>131387286</v>
      </c>
      <c r="C438" s="360">
        <f t="shared" si="32"/>
        <v>45199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Уеб медия груп АД</v>
      </c>
      <c r="B439" s="92" t="str">
        <f t="shared" si="31"/>
        <v>131387286</v>
      </c>
      <c r="C439" s="360">
        <f t="shared" si="32"/>
        <v>45199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Уеб медия груп АД</v>
      </c>
      <c r="B440" s="92" t="str">
        <f t="shared" si="31"/>
        <v>131387286</v>
      </c>
      <c r="C440" s="360">
        <f t="shared" si="32"/>
        <v>45199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Уеб медия груп АД</v>
      </c>
      <c r="B441" s="92" t="str">
        <f t="shared" si="31"/>
        <v>131387286</v>
      </c>
      <c r="C441" s="360">
        <f t="shared" si="32"/>
        <v>45199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Уеб медия груп АД</v>
      </c>
      <c r="B442" s="92" t="str">
        <f t="shared" si="31"/>
        <v>131387286</v>
      </c>
      <c r="C442" s="360">
        <f t="shared" si="32"/>
        <v>45199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Уеб медия груп АД</v>
      </c>
      <c r="B443" s="92" t="str">
        <f t="shared" si="31"/>
        <v>131387286</v>
      </c>
      <c r="C443" s="360">
        <f t="shared" si="32"/>
        <v>45199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Уеб медия груп АД</v>
      </c>
      <c r="B444" s="92" t="str">
        <f t="shared" si="31"/>
        <v>131387286</v>
      </c>
      <c r="C444" s="360">
        <f t="shared" si="32"/>
        <v>45199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Уеб медия груп АД</v>
      </c>
      <c r="B445" s="92" t="str">
        <f t="shared" si="31"/>
        <v>131387286</v>
      </c>
      <c r="C445" s="360">
        <f t="shared" si="32"/>
        <v>45199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Уеб медия груп АД</v>
      </c>
      <c r="B446" s="92" t="str">
        <f t="shared" si="31"/>
        <v>131387286</v>
      </c>
      <c r="C446" s="360">
        <f t="shared" si="32"/>
        <v>45199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Уеб медия груп АД</v>
      </c>
      <c r="B447" s="92" t="str">
        <f t="shared" si="31"/>
        <v>131387286</v>
      </c>
      <c r="C447" s="360">
        <f t="shared" si="32"/>
        <v>45199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Уеб медия груп АД</v>
      </c>
      <c r="B448" s="92" t="str">
        <f t="shared" si="31"/>
        <v>131387286</v>
      </c>
      <c r="C448" s="360">
        <f t="shared" si="32"/>
        <v>45199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Уеб медия груп АД</v>
      </c>
      <c r="B449" s="92" t="str">
        <f t="shared" si="31"/>
        <v>131387286</v>
      </c>
      <c r="C449" s="360">
        <f t="shared" si="32"/>
        <v>45199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Уеб медия груп АД</v>
      </c>
      <c r="B450" s="92" t="str">
        <f t="shared" si="31"/>
        <v>131387286</v>
      </c>
      <c r="C450" s="360">
        <f t="shared" si="32"/>
        <v>45199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Уеб медия груп АД</v>
      </c>
      <c r="B451" s="92" t="str">
        <f t="shared" si="31"/>
        <v>131387286</v>
      </c>
      <c r="C451" s="360">
        <f t="shared" si="32"/>
        <v>45199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Уеб медия груп АД</v>
      </c>
      <c r="B452" s="92" t="str">
        <f t="shared" si="31"/>
        <v>131387286</v>
      </c>
      <c r="C452" s="360">
        <f t="shared" si="32"/>
        <v>45199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Уеб медия груп АД</v>
      </c>
      <c r="B453" s="92" t="str">
        <f t="shared" si="31"/>
        <v>131387286</v>
      </c>
      <c r="C453" s="360">
        <f t="shared" si="32"/>
        <v>45199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Уеб медия груп АД</v>
      </c>
      <c r="B454" s="92" t="str">
        <f t="shared" si="31"/>
        <v>131387286</v>
      </c>
      <c r="C454" s="360">
        <f t="shared" si="32"/>
        <v>45199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Уеб медия груп АД</v>
      </c>
      <c r="B455" s="92" t="str">
        <f t="shared" si="31"/>
        <v>131387286</v>
      </c>
      <c r="C455" s="360">
        <f t="shared" si="32"/>
        <v>45199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Уеб медия груп АД</v>
      </c>
      <c r="B456" s="92" t="str">
        <f t="shared" si="31"/>
        <v>131387286</v>
      </c>
      <c r="C456" s="360">
        <f t="shared" si="32"/>
        <v>45199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Уеб медия груп АД</v>
      </c>
      <c r="B457" s="92" t="str">
        <f t="shared" si="31"/>
        <v>131387286</v>
      </c>
      <c r="C457" s="360">
        <f t="shared" si="32"/>
        <v>45199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Уеб медия груп АД</v>
      </c>
      <c r="B458" s="92" t="str">
        <f t="shared" si="31"/>
        <v>131387286</v>
      </c>
      <c r="C458" s="360">
        <f t="shared" si="32"/>
        <v>45199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Уеб медия груп АД</v>
      </c>
      <c r="B459" s="92" t="str">
        <f t="shared" si="31"/>
        <v>131387286</v>
      </c>
      <c r="C459" s="360">
        <f t="shared" si="32"/>
        <v>45199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Уеб медия груп АД</v>
      </c>
      <c r="B464" s="92" t="str">
        <f t="shared" ref="B464:B503" si="34">pdeBulstat</f>
        <v>131387286</v>
      </c>
      <c r="C464" s="360">
        <f t="shared" ref="C464:C503" si="35">endDate</f>
        <v>45199</v>
      </c>
      <c r="D464" s="92" t="s">
        <v>519</v>
      </c>
      <c r="E464" s="92">
        <v>1</v>
      </c>
      <c r="F464" s="92" t="s">
        <v>518</v>
      </c>
      <c r="H464" s="286">
        <f>'Справка 5'!C27</f>
        <v>3677</v>
      </c>
    </row>
    <row r="465" spans="1:8">
      <c r="A465" s="92" t="str">
        <f t="shared" si="33"/>
        <v>Уеб медия груп АД</v>
      </c>
      <c r="B465" s="92" t="str">
        <f t="shared" si="34"/>
        <v>131387286</v>
      </c>
      <c r="C465" s="360">
        <f t="shared" si="35"/>
        <v>45199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Уеб медия груп АД</v>
      </c>
      <c r="B466" s="92" t="str">
        <f t="shared" si="34"/>
        <v>131387286</v>
      </c>
      <c r="C466" s="360">
        <f t="shared" si="35"/>
        <v>45199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Уеб медия груп АД</v>
      </c>
      <c r="B467" s="92" t="str">
        <f t="shared" si="34"/>
        <v>131387286</v>
      </c>
      <c r="C467" s="360">
        <f t="shared" si="35"/>
        <v>45199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Уеб медия груп АД</v>
      </c>
      <c r="B468" s="92" t="str">
        <f t="shared" si="34"/>
        <v>131387286</v>
      </c>
      <c r="C468" s="360">
        <f t="shared" si="35"/>
        <v>45199</v>
      </c>
      <c r="D468" s="92" t="s">
        <v>528</v>
      </c>
      <c r="E468" s="92">
        <v>1</v>
      </c>
      <c r="F468" s="92" t="s">
        <v>517</v>
      </c>
      <c r="H468" s="286">
        <f>'Справка 5'!C79</f>
        <v>3677</v>
      </c>
    </row>
    <row r="469" spans="1:8">
      <c r="A469" s="92" t="str">
        <f t="shared" si="33"/>
        <v>Уеб медия груп АД</v>
      </c>
      <c r="B469" s="92" t="str">
        <f t="shared" si="34"/>
        <v>131387286</v>
      </c>
      <c r="C469" s="360">
        <f t="shared" si="35"/>
        <v>45199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Уеб медия груп АД</v>
      </c>
      <c r="B470" s="92" t="str">
        <f t="shared" si="34"/>
        <v>131387286</v>
      </c>
      <c r="C470" s="360">
        <f t="shared" si="35"/>
        <v>45199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Уеб медия груп АД</v>
      </c>
      <c r="B471" s="92" t="str">
        <f t="shared" si="34"/>
        <v>131387286</v>
      </c>
      <c r="C471" s="360">
        <f t="shared" si="35"/>
        <v>45199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Уеб медия груп АД</v>
      </c>
      <c r="B472" s="92" t="str">
        <f t="shared" si="34"/>
        <v>131387286</v>
      </c>
      <c r="C472" s="360">
        <f t="shared" si="35"/>
        <v>45199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Уеб медия груп АД</v>
      </c>
      <c r="B473" s="92" t="str">
        <f t="shared" si="34"/>
        <v>131387286</v>
      </c>
      <c r="C473" s="360">
        <f t="shared" si="35"/>
        <v>45199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Уеб медия груп АД</v>
      </c>
      <c r="B474" s="92" t="str">
        <f t="shared" si="34"/>
        <v>131387286</v>
      </c>
      <c r="C474" s="360">
        <f t="shared" si="35"/>
        <v>45199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Уеб медия груп АД</v>
      </c>
      <c r="B475" s="92" t="str">
        <f t="shared" si="34"/>
        <v>131387286</v>
      </c>
      <c r="C475" s="360">
        <f t="shared" si="35"/>
        <v>45199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Уеб медия груп АД</v>
      </c>
      <c r="B476" s="92" t="str">
        <f t="shared" si="34"/>
        <v>131387286</v>
      </c>
      <c r="C476" s="360">
        <f t="shared" si="35"/>
        <v>45199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Уеб медия груп АД</v>
      </c>
      <c r="B477" s="92" t="str">
        <f t="shared" si="34"/>
        <v>131387286</v>
      </c>
      <c r="C477" s="360">
        <f t="shared" si="35"/>
        <v>45199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Уеб медия груп АД</v>
      </c>
      <c r="B478" s="92" t="str">
        <f t="shared" si="34"/>
        <v>131387286</v>
      </c>
      <c r="C478" s="360">
        <f t="shared" si="35"/>
        <v>45199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Уеб медия груп АД</v>
      </c>
      <c r="B479" s="92" t="str">
        <f t="shared" si="34"/>
        <v>131387286</v>
      </c>
      <c r="C479" s="360">
        <f t="shared" si="35"/>
        <v>45199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Уеб медия груп АД</v>
      </c>
      <c r="B480" s="92" t="str">
        <f t="shared" si="34"/>
        <v>131387286</v>
      </c>
      <c r="C480" s="360">
        <f t="shared" si="35"/>
        <v>45199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Уеб медия груп АД</v>
      </c>
      <c r="B481" s="92" t="str">
        <f t="shared" si="34"/>
        <v>131387286</v>
      </c>
      <c r="C481" s="360">
        <f t="shared" si="35"/>
        <v>45199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Уеб медия груп АД</v>
      </c>
      <c r="B482" s="92" t="str">
        <f t="shared" si="34"/>
        <v>131387286</v>
      </c>
      <c r="C482" s="360">
        <f t="shared" si="35"/>
        <v>45199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Уеб медия груп АД</v>
      </c>
      <c r="B483" s="92" t="str">
        <f t="shared" si="34"/>
        <v>131387286</v>
      </c>
      <c r="C483" s="360">
        <f t="shared" si="35"/>
        <v>45199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Уеб медия груп АД</v>
      </c>
      <c r="B484" s="92" t="str">
        <f t="shared" si="34"/>
        <v>131387286</v>
      </c>
      <c r="C484" s="360">
        <f t="shared" si="35"/>
        <v>45199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Уеб медия груп АД</v>
      </c>
      <c r="B485" s="92" t="str">
        <f t="shared" si="34"/>
        <v>131387286</v>
      </c>
      <c r="C485" s="360">
        <f t="shared" si="35"/>
        <v>45199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Уеб медия груп АД</v>
      </c>
      <c r="B486" s="92" t="str">
        <f t="shared" si="34"/>
        <v>131387286</v>
      </c>
      <c r="C486" s="360">
        <f t="shared" si="35"/>
        <v>45199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Уеб медия груп АД</v>
      </c>
      <c r="B487" s="92" t="str">
        <f t="shared" si="34"/>
        <v>131387286</v>
      </c>
      <c r="C487" s="360">
        <f t="shared" si="35"/>
        <v>45199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Уеб медия груп АД</v>
      </c>
      <c r="B488" s="92" t="str">
        <f t="shared" si="34"/>
        <v>131387286</v>
      </c>
      <c r="C488" s="360">
        <f t="shared" si="35"/>
        <v>45199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Уеб медия груп АД</v>
      </c>
      <c r="B489" s="92" t="str">
        <f t="shared" si="34"/>
        <v>131387286</v>
      </c>
      <c r="C489" s="360">
        <f t="shared" si="35"/>
        <v>45199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Уеб медия груп АД</v>
      </c>
      <c r="B490" s="92" t="str">
        <f t="shared" si="34"/>
        <v>131387286</v>
      </c>
      <c r="C490" s="360">
        <f t="shared" si="35"/>
        <v>45199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Уеб медия груп АД</v>
      </c>
      <c r="B491" s="92" t="str">
        <f t="shared" si="34"/>
        <v>131387286</v>
      </c>
      <c r="C491" s="360">
        <f t="shared" si="35"/>
        <v>45199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Уеб медия груп АД</v>
      </c>
      <c r="B492" s="92" t="str">
        <f t="shared" si="34"/>
        <v>131387286</v>
      </c>
      <c r="C492" s="360">
        <f t="shared" si="35"/>
        <v>45199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Уеб медия груп АД</v>
      </c>
      <c r="B493" s="92" t="str">
        <f t="shared" si="34"/>
        <v>131387286</v>
      </c>
      <c r="C493" s="360">
        <f t="shared" si="35"/>
        <v>45199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Уеб медия груп АД</v>
      </c>
      <c r="B494" s="92" t="str">
        <f t="shared" si="34"/>
        <v>131387286</v>
      </c>
      <c r="C494" s="360">
        <f t="shared" si="35"/>
        <v>45199</v>
      </c>
      <c r="D494" s="92" t="s">
        <v>519</v>
      </c>
      <c r="E494" s="92">
        <v>4</v>
      </c>
      <c r="F494" s="92" t="s">
        <v>518</v>
      </c>
      <c r="H494" s="286">
        <f>'Справка 5'!F27</f>
        <v>3677</v>
      </c>
    </row>
    <row r="495" spans="1:8">
      <c r="A495" s="92" t="str">
        <f t="shared" si="33"/>
        <v>Уеб медия груп АД</v>
      </c>
      <c r="B495" s="92" t="str">
        <f t="shared" si="34"/>
        <v>131387286</v>
      </c>
      <c r="C495" s="360">
        <f t="shared" si="35"/>
        <v>45199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Уеб медия груп АД</v>
      </c>
      <c r="B496" s="92" t="str">
        <f t="shared" si="34"/>
        <v>131387286</v>
      </c>
      <c r="C496" s="360">
        <f t="shared" si="35"/>
        <v>45199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Уеб медия груп АД</v>
      </c>
      <c r="B497" s="92" t="str">
        <f t="shared" si="34"/>
        <v>131387286</v>
      </c>
      <c r="C497" s="360">
        <f t="shared" si="35"/>
        <v>45199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Уеб медия груп АД</v>
      </c>
      <c r="B498" s="92" t="str">
        <f t="shared" si="34"/>
        <v>131387286</v>
      </c>
      <c r="C498" s="360">
        <f t="shared" si="35"/>
        <v>45199</v>
      </c>
      <c r="D498" s="92" t="s">
        <v>528</v>
      </c>
      <c r="E498" s="92">
        <v>4</v>
      </c>
      <c r="F498" s="92" t="s">
        <v>517</v>
      </c>
      <c r="H498" s="286">
        <f>'Справка 5'!F79</f>
        <v>3677</v>
      </c>
    </row>
    <row r="499" spans="1:8">
      <c r="A499" s="92" t="str">
        <f t="shared" si="33"/>
        <v>Уеб медия груп АД</v>
      </c>
      <c r="B499" s="92" t="str">
        <f t="shared" si="34"/>
        <v>131387286</v>
      </c>
      <c r="C499" s="360">
        <f t="shared" si="35"/>
        <v>45199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Уеб медия груп АД</v>
      </c>
      <c r="B500" s="92" t="str">
        <f t="shared" si="34"/>
        <v>131387286</v>
      </c>
      <c r="C500" s="360">
        <f t="shared" si="35"/>
        <v>45199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Уеб медия груп АД</v>
      </c>
      <c r="B501" s="92" t="str">
        <f t="shared" si="34"/>
        <v>131387286</v>
      </c>
      <c r="C501" s="360">
        <f t="shared" si="35"/>
        <v>45199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Уеб медия груп АД</v>
      </c>
      <c r="B502" s="92" t="str">
        <f t="shared" si="34"/>
        <v>131387286</v>
      </c>
      <c r="C502" s="360">
        <f t="shared" si="35"/>
        <v>45199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Уеб медия груп АД</v>
      </c>
      <c r="B503" s="92" t="str">
        <f t="shared" si="34"/>
        <v>131387286</v>
      </c>
      <c r="C503" s="360">
        <f t="shared" si="35"/>
        <v>45199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2023-10-30T10:26:35Z</dcterms:modified>
</cp:coreProperties>
</file>