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ЗОЯ\КОНСОЛИДАЦИЯ\2026\032026\KFN\"/>
    </mc:Choice>
  </mc:AlternateContent>
  <xr:revisionPtr revIDLastSave="0" documentId="13_ncr:1_{D55CEAB8-473F-4118-A721-A50D2D3E659D}" xr6:coauthVersionLast="47" xr6:coauthVersionMax="47" xr10:uidLastSave="{00000000-0000-0000-0000-000000000000}"/>
  <bookViews>
    <workbookView xWindow="-120" yWindow="-120" windowWidth="29040" windowHeight="15840" tabRatio="814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Danni!$H$1:$H$463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</definedNames>
  <calcPr calcId="191029"/>
</workbook>
</file>

<file path=xl/calcChain.xml><?xml version="1.0" encoding="utf-8"?>
<calcChain xmlns="http://schemas.openxmlformats.org/spreadsheetml/2006/main">
  <c r="B42" i="7" l="1"/>
  <c r="B58" i="6"/>
  <c r="B54" i="5"/>
  <c r="B102" i="4"/>
  <c r="AA3" i="1"/>
  <c r="AA2" i="1"/>
  <c r="B98" i="4" s="1"/>
  <c r="AA1" i="1"/>
  <c r="C74" i="2" s="1"/>
  <c r="H8" i="2"/>
  <c r="A2" i="14"/>
  <c r="E14" i="14"/>
  <c r="E13" i="14"/>
  <c r="C15" i="14"/>
  <c r="C14" i="14"/>
  <c r="C13" i="14"/>
  <c r="C12" i="14"/>
  <c r="E9" i="14"/>
  <c r="C8" i="14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E12" i="14"/>
  <c r="D12" i="14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G23" i="7"/>
  <c r="H316" i="2" s="1"/>
  <c r="F23" i="7"/>
  <c r="H294" i="2" s="1"/>
  <c r="E23" i="7"/>
  <c r="H272" i="2" s="1"/>
  <c r="D23" i="7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19" i="7"/>
  <c r="H334" i="2" s="1"/>
  <c r="G19" i="7"/>
  <c r="H312" i="2" s="1"/>
  <c r="F19" i="7"/>
  <c r="H290" i="2" s="1"/>
  <c r="E19" i="7"/>
  <c r="D19" i="7"/>
  <c r="H246" i="2" s="1"/>
  <c r="C19" i="7"/>
  <c r="H224" i="2" s="1"/>
  <c r="J18" i="7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M13" i="7"/>
  <c r="H438" i="2" s="1"/>
  <c r="J13" i="7"/>
  <c r="I13" i="7"/>
  <c r="H350" i="2" s="1"/>
  <c r="G13" i="7"/>
  <c r="H306" i="2" s="1"/>
  <c r="F13" i="7"/>
  <c r="H284" i="2" s="1"/>
  <c r="E13" i="7"/>
  <c r="E17" i="7" s="1"/>
  <c r="H266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H58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H120" i="2" s="1"/>
  <c r="D52" i="4"/>
  <c r="C52" i="4"/>
  <c r="H38" i="2" s="1"/>
  <c r="H50" i="4"/>
  <c r="H56" i="4" s="1"/>
  <c r="G50" i="4"/>
  <c r="G56" i="4" s="1"/>
  <c r="H107" i="2" s="1"/>
  <c r="D40" i="4"/>
  <c r="C40" i="4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E15" i="14"/>
  <c r="B56" i="6" l="1"/>
  <c r="B100" i="4"/>
  <c r="L18" i="7"/>
  <c r="H421" i="2" s="1"/>
  <c r="D13" i="14"/>
  <c r="H262" i="2"/>
  <c r="D14" i="14"/>
  <c r="D15" i="14"/>
  <c r="H377" i="2"/>
  <c r="B38" i="7"/>
  <c r="B50" i="5"/>
  <c r="I17" i="7"/>
  <c r="H354" i="2" s="1"/>
  <c r="H329" i="2"/>
  <c r="K17" i="7"/>
  <c r="H398" i="2" s="1"/>
  <c r="J17" i="7"/>
  <c r="J31" i="7" s="1"/>
  <c r="H31" i="7"/>
  <c r="H346" i="2" s="1"/>
  <c r="L23" i="7"/>
  <c r="H426" i="2" s="1"/>
  <c r="D44" i="6"/>
  <c r="D46" i="6" s="1"/>
  <c r="C44" i="6"/>
  <c r="D31" i="5"/>
  <c r="D36" i="5" s="1"/>
  <c r="H161" i="2"/>
  <c r="G31" i="5"/>
  <c r="H170" i="2" s="1"/>
  <c r="H31" i="5"/>
  <c r="C31" i="5"/>
  <c r="H143" i="2" s="1"/>
  <c r="H169" i="2"/>
  <c r="D17" i="7"/>
  <c r="H244" i="2" s="1"/>
  <c r="F17" i="7"/>
  <c r="H87" i="2"/>
  <c r="H79" i="2"/>
  <c r="H82" i="2"/>
  <c r="C46" i="4"/>
  <c r="H33" i="2" s="1"/>
  <c r="D46" i="4"/>
  <c r="D56" i="4" s="1"/>
  <c r="H27" i="2"/>
  <c r="C85" i="4"/>
  <c r="C17" i="7"/>
  <c r="H222" i="2" s="1"/>
  <c r="E31" i="7"/>
  <c r="E34" i="7" s="1"/>
  <c r="H283" i="2" s="1"/>
  <c r="H372" i="2"/>
  <c r="L13" i="7"/>
  <c r="H416" i="2" s="1"/>
  <c r="H37" i="4"/>
  <c r="H95" i="4" s="1"/>
  <c r="I31" i="7"/>
  <c r="I34" i="7" s="1"/>
  <c r="H371" i="2" s="1"/>
  <c r="G37" i="4"/>
  <c r="D18" i="12" s="1"/>
  <c r="M17" i="7"/>
  <c r="H442" i="2" s="1"/>
  <c r="H102" i="2"/>
  <c r="H110" i="2"/>
  <c r="D94" i="4"/>
  <c r="C154" i="2"/>
  <c r="C184" i="2"/>
  <c r="C230" i="2"/>
  <c r="C277" i="2"/>
  <c r="C308" i="2"/>
  <c r="C338" i="2"/>
  <c r="C385" i="2"/>
  <c r="C397" i="2"/>
  <c r="C434" i="2"/>
  <c r="C447" i="2"/>
  <c r="C231" i="2"/>
  <c r="C297" i="2"/>
  <c r="C364" i="2"/>
  <c r="C445" i="2"/>
  <c r="C3" i="2"/>
  <c r="C51" i="2"/>
  <c r="C161" i="2"/>
  <c r="C76" i="2"/>
  <c r="C142" i="2"/>
  <c r="C109" i="2"/>
  <c r="C77" i="2"/>
  <c r="C190" i="2"/>
  <c r="C205" i="2"/>
  <c r="C221" i="2"/>
  <c r="C236" i="2"/>
  <c r="C251" i="2"/>
  <c r="C267" i="2"/>
  <c r="C283" i="2"/>
  <c r="C298" i="2"/>
  <c r="C313" i="2"/>
  <c r="C329" i="2"/>
  <c r="C344" i="2"/>
  <c r="C359" i="2"/>
  <c r="C375" i="2"/>
  <c r="C390" i="2"/>
  <c r="C402" i="2"/>
  <c r="C415" i="2"/>
  <c r="C427" i="2"/>
  <c r="C439" i="2"/>
  <c r="C452" i="2"/>
  <c r="C185" i="2"/>
  <c r="C202" i="2"/>
  <c r="C220" i="2"/>
  <c r="C237" i="2"/>
  <c r="C254" i="2"/>
  <c r="C270" i="2"/>
  <c r="C287" i="2"/>
  <c r="C303" i="2"/>
  <c r="C320" i="2"/>
  <c r="C336" i="2"/>
  <c r="C353" i="2"/>
  <c r="C370" i="2"/>
  <c r="C387" i="2"/>
  <c r="C409" i="2"/>
  <c r="C432" i="2"/>
  <c r="C453" i="2"/>
  <c r="C6" i="2"/>
  <c r="C14" i="2"/>
  <c r="C22" i="2"/>
  <c r="C30" i="2"/>
  <c r="C38" i="2"/>
  <c r="C46" i="2"/>
  <c r="C54" i="2"/>
  <c r="C62" i="2"/>
  <c r="C70" i="2"/>
  <c r="C174" i="2"/>
  <c r="C166" i="2"/>
  <c r="C158" i="2"/>
  <c r="C148" i="2"/>
  <c r="C137" i="2"/>
  <c r="C127" i="2"/>
  <c r="C115" i="2"/>
  <c r="C104" i="2"/>
  <c r="C94" i="2"/>
  <c r="C83" i="2"/>
  <c r="A3" i="14"/>
  <c r="A6" i="6"/>
  <c r="C248" i="2"/>
  <c r="C314" i="2"/>
  <c r="C380" i="2"/>
  <c r="C27" i="2"/>
  <c r="C35" i="2"/>
  <c r="C67" i="2"/>
  <c r="C152" i="2"/>
  <c r="C87" i="2"/>
  <c r="C138" i="2"/>
  <c r="C105" i="2"/>
  <c r="C73" i="2"/>
  <c r="C192" i="2"/>
  <c r="C207" i="2"/>
  <c r="C223" i="2"/>
  <c r="C238" i="2"/>
  <c r="C253" i="2"/>
  <c r="C268" i="2"/>
  <c r="C285" i="2"/>
  <c r="C300" i="2"/>
  <c r="C315" i="2"/>
  <c r="C331" i="2"/>
  <c r="C346" i="2"/>
  <c r="C361" i="2"/>
  <c r="C377" i="2"/>
  <c r="C391" i="2"/>
  <c r="C404" i="2"/>
  <c r="C416" i="2"/>
  <c r="C428" i="2"/>
  <c r="C441" i="2"/>
  <c r="C454" i="2"/>
  <c r="C187" i="2"/>
  <c r="C204" i="2"/>
  <c r="C222" i="2"/>
  <c r="C239" i="2"/>
  <c r="C256" i="2"/>
  <c r="C272" i="2"/>
  <c r="C289" i="2"/>
  <c r="C305" i="2"/>
  <c r="C322" i="2"/>
  <c r="C339" i="2"/>
  <c r="C355" i="2"/>
  <c r="C372" i="2"/>
  <c r="C389" i="2"/>
  <c r="C412" i="2"/>
  <c r="C435" i="2"/>
  <c r="C456" i="2"/>
  <c r="C7" i="2"/>
  <c r="C15" i="2"/>
  <c r="C23" i="2"/>
  <c r="C31" i="2"/>
  <c r="C39" i="2"/>
  <c r="C47" i="2"/>
  <c r="C55" i="2"/>
  <c r="C63" i="2"/>
  <c r="C71" i="2"/>
  <c r="C173" i="2"/>
  <c r="C165" i="2"/>
  <c r="C157" i="2"/>
  <c r="C147" i="2"/>
  <c r="C136" i="2"/>
  <c r="C124" i="2"/>
  <c r="C114" i="2"/>
  <c r="C103" i="2"/>
  <c r="C92" i="2"/>
  <c r="C82" i="2"/>
  <c r="B52" i="5"/>
  <c r="C134" i="2"/>
  <c r="C101" i="2"/>
  <c r="C194" i="2"/>
  <c r="C209" i="2"/>
  <c r="C224" i="2"/>
  <c r="C240" i="2"/>
  <c r="C255" i="2"/>
  <c r="C271" i="2"/>
  <c r="C286" i="2"/>
  <c r="C302" i="2"/>
  <c r="C317" i="2"/>
  <c r="C333" i="2"/>
  <c r="C348" i="2"/>
  <c r="C363" i="2"/>
  <c r="C379" i="2"/>
  <c r="C393" i="2"/>
  <c r="C405" i="2"/>
  <c r="C418" i="2"/>
  <c r="C430" i="2"/>
  <c r="C443" i="2"/>
  <c r="C455" i="2"/>
  <c r="C189" i="2"/>
  <c r="C206" i="2"/>
  <c r="C225" i="2"/>
  <c r="C242" i="2"/>
  <c r="C258" i="2"/>
  <c r="C274" i="2"/>
  <c r="C291" i="2"/>
  <c r="C307" i="2"/>
  <c r="C324" i="2"/>
  <c r="C341" i="2"/>
  <c r="C357" i="2"/>
  <c r="C374" i="2"/>
  <c r="C392" i="2"/>
  <c r="C414" i="2"/>
  <c r="C437" i="2"/>
  <c r="C459" i="2"/>
  <c r="C8" i="2"/>
  <c r="C16" i="2"/>
  <c r="C24" i="2"/>
  <c r="C32" i="2"/>
  <c r="C40" i="2"/>
  <c r="C48" i="2"/>
  <c r="C56" i="2"/>
  <c r="C64" i="2"/>
  <c r="C72" i="2"/>
  <c r="C172" i="2"/>
  <c r="C164" i="2"/>
  <c r="C156" i="2"/>
  <c r="C145" i="2"/>
  <c r="C135" i="2"/>
  <c r="C123" i="2"/>
  <c r="C112" i="2"/>
  <c r="C102" i="2"/>
  <c r="C91" i="2"/>
  <c r="C80" i="2"/>
  <c r="B54" i="6"/>
  <c r="C121" i="2"/>
  <c r="C199" i="2"/>
  <c r="C245" i="2"/>
  <c r="C292" i="2"/>
  <c r="C354" i="2"/>
  <c r="C410" i="2"/>
  <c r="C213" i="2"/>
  <c r="C264" i="2"/>
  <c r="C330" i="2"/>
  <c r="C401" i="2"/>
  <c r="C11" i="2"/>
  <c r="C59" i="2"/>
  <c r="C177" i="2"/>
  <c r="C131" i="2"/>
  <c r="C119" i="2"/>
  <c r="C108" i="2"/>
  <c r="C130" i="2"/>
  <c r="C97" i="2"/>
  <c r="A6" i="7"/>
  <c r="C196" i="2"/>
  <c r="C210" i="2"/>
  <c r="C226" i="2"/>
  <c r="C241" i="2"/>
  <c r="C257" i="2"/>
  <c r="C273" i="2"/>
  <c r="C288" i="2"/>
  <c r="C304" i="2"/>
  <c r="C319" i="2"/>
  <c r="C335" i="2"/>
  <c r="C350" i="2"/>
  <c r="C365" i="2"/>
  <c r="C381" i="2"/>
  <c r="C394" i="2"/>
  <c r="C407" i="2"/>
  <c r="C419" i="2"/>
  <c r="C431" i="2"/>
  <c r="C444" i="2"/>
  <c r="C457" i="2"/>
  <c r="C191" i="2"/>
  <c r="C208" i="2"/>
  <c r="C227" i="2"/>
  <c r="C244" i="2"/>
  <c r="C260" i="2"/>
  <c r="C276" i="2"/>
  <c r="C293" i="2"/>
  <c r="C309" i="2"/>
  <c r="C326" i="2"/>
  <c r="C343" i="2"/>
  <c r="C360" i="2"/>
  <c r="C376" i="2"/>
  <c r="C395" i="2"/>
  <c r="C417" i="2"/>
  <c r="C440" i="2"/>
  <c r="A6" i="5"/>
  <c r="C9" i="2"/>
  <c r="C17" i="2"/>
  <c r="C25" i="2"/>
  <c r="C33" i="2"/>
  <c r="C41" i="2"/>
  <c r="C49" i="2"/>
  <c r="C57" i="2"/>
  <c r="C65" i="2"/>
  <c r="C179" i="2"/>
  <c r="C171" i="2"/>
  <c r="C163" i="2"/>
  <c r="C155" i="2"/>
  <c r="C144" i="2"/>
  <c r="C133" i="2"/>
  <c r="C122" i="2"/>
  <c r="C111" i="2"/>
  <c r="C100" i="2"/>
  <c r="C90" i="2"/>
  <c r="C79" i="2"/>
  <c r="B40" i="7"/>
  <c r="C125" i="2"/>
  <c r="C93" i="2"/>
  <c r="C182" i="2"/>
  <c r="C197" i="2"/>
  <c r="C212" i="2"/>
  <c r="C228" i="2"/>
  <c r="C243" i="2"/>
  <c r="C259" i="2"/>
  <c r="C275" i="2"/>
  <c r="C290" i="2"/>
  <c r="C306" i="2"/>
  <c r="C321" i="2"/>
  <c r="C337" i="2"/>
  <c r="C352" i="2"/>
  <c r="C367" i="2"/>
  <c r="C383" i="2"/>
  <c r="C396" i="2"/>
  <c r="C408" i="2"/>
  <c r="C421" i="2"/>
  <c r="C433" i="2"/>
  <c r="C446" i="2"/>
  <c r="C458" i="2"/>
  <c r="C193" i="2"/>
  <c r="C211" i="2"/>
  <c r="C229" i="2"/>
  <c r="C246" i="2"/>
  <c r="C262" i="2"/>
  <c r="C278" i="2"/>
  <c r="C295" i="2"/>
  <c r="C312" i="2"/>
  <c r="C328" i="2"/>
  <c r="C345" i="2"/>
  <c r="C362" i="2"/>
  <c r="C378" i="2"/>
  <c r="C398" i="2"/>
  <c r="C420" i="2"/>
  <c r="C442" i="2"/>
  <c r="A6" i="4"/>
  <c r="C10" i="2"/>
  <c r="C18" i="2"/>
  <c r="C26" i="2"/>
  <c r="C34" i="2"/>
  <c r="C42" i="2"/>
  <c r="C50" i="2"/>
  <c r="C58" i="2"/>
  <c r="C66" i="2"/>
  <c r="C178" i="2"/>
  <c r="C170" i="2"/>
  <c r="C162" i="2"/>
  <c r="C153" i="2"/>
  <c r="C143" i="2"/>
  <c r="C132" i="2"/>
  <c r="C120" i="2"/>
  <c r="C110" i="2"/>
  <c r="C99" i="2"/>
  <c r="C88" i="2"/>
  <c r="C78" i="2"/>
  <c r="C89" i="2"/>
  <c r="C214" i="2"/>
  <c r="C261" i="2"/>
  <c r="C323" i="2"/>
  <c r="C369" i="2"/>
  <c r="C422" i="2"/>
  <c r="C195" i="2"/>
  <c r="C280" i="2"/>
  <c r="C347" i="2"/>
  <c r="C423" i="2"/>
  <c r="C19" i="2"/>
  <c r="C43" i="2"/>
  <c r="C169" i="2"/>
  <c r="C141" i="2"/>
  <c r="C98" i="2"/>
  <c r="C150" i="2"/>
  <c r="C117" i="2"/>
  <c r="C85" i="2"/>
  <c r="C186" i="2"/>
  <c r="C201" i="2"/>
  <c r="C216" i="2"/>
  <c r="C232" i="2"/>
  <c r="C247" i="2"/>
  <c r="C263" i="2"/>
  <c r="C279" i="2"/>
  <c r="C294" i="2"/>
  <c r="C310" i="2"/>
  <c r="C325" i="2"/>
  <c r="C340" i="2"/>
  <c r="C356" i="2"/>
  <c r="C371" i="2"/>
  <c r="C386" i="2"/>
  <c r="C399" i="2"/>
  <c r="C411" i="2"/>
  <c r="C424" i="2"/>
  <c r="C436" i="2"/>
  <c r="C449" i="2"/>
  <c r="C181" i="2"/>
  <c r="C198" i="2"/>
  <c r="C215" i="2"/>
  <c r="C233" i="2"/>
  <c r="C250" i="2"/>
  <c r="C266" i="2"/>
  <c r="C282" i="2"/>
  <c r="C299" i="2"/>
  <c r="C316" i="2"/>
  <c r="C332" i="2"/>
  <c r="C349" i="2"/>
  <c r="C366" i="2"/>
  <c r="C382" i="2"/>
  <c r="C403" i="2"/>
  <c r="C426" i="2"/>
  <c r="C448" i="2"/>
  <c r="C4" i="2"/>
  <c r="C12" i="2"/>
  <c r="C20" i="2"/>
  <c r="C28" i="2"/>
  <c r="C36" i="2"/>
  <c r="C44" i="2"/>
  <c r="C52" i="2"/>
  <c r="C60" i="2"/>
  <c r="C68" i="2"/>
  <c r="C176" i="2"/>
  <c r="C168" i="2"/>
  <c r="C160" i="2"/>
  <c r="C151" i="2"/>
  <c r="C140" i="2"/>
  <c r="C129" i="2"/>
  <c r="C118" i="2"/>
  <c r="C107" i="2"/>
  <c r="C96" i="2"/>
  <c r="C86" i="2"/>
  <c r="C75" i="2"/>
  <c r="C146" i="2"/>
  <c r="C113" i="2"/>
  <c r="C81" i="2"/>
  <c r="C188" i="2"/>
  <c r="C203" i="2"/>
  <c r="C219" i="2"/>
  <c r="C234" i="2"/>
  <c r="C249" i="2"/>
  <c r="C265" i="2"/>
  <c r="C281" i="2"/>
  <c r="C296" i="2"/>
  <c r="C311" i="2"/>
  <c r="C327" i="2"/>
  <c r="C342" i="2"/>
  <c r="C358" i="2"/>
  <c r="C373" i="2"/>
  <c r="C388" i="2"/>
  <c r="C400" i="2"/>
  <c r="C413" i="2"/>
  <c r="C425" i="2"/>
  <c r="C438" i="2"/>
  <c r="C451" i="2"/>
  <c r="C183" i="2"/>
  <c r="C200" i="2"/>
  <c r="C218" i="2"/>
  <c r="C235" i="2"/>
  <c r="C252" i="2"/>
  <c r="C269" i="2"/>
  <c r="C284" i="2"/>
  <c r="C301" i="2"/>
  <c r="C318" i="2"/>
  <c r="C334" i="2"/>
  <c r="C351" i="2"/>
  <c r="C368" i="2"/>
  <c r="C384" i="2"/>
  <c r="C406" i="2"/>
  <c r="C429" i="2"/>
  <c r="C450" i="2"/>
  <c r="C5" i="2"/>
  <c r="C13" i="2"/>
  <c r="C21" i="2"/>
  <c r="C29" i="2"/>
  <c r="C37" i="2"/>
  <c r="C45" i="2"/>
  <c r="C53" i="2"/>
  <c r="C61" i="2"/>
  <c r="C69" i="2"/>
  <c r="C175" i="2"/>
  <c r="C167" i="2"/>
  <c r="C159" i="2"/>
  <c r="C149" i="2"/>
  <c r="C139" i="2"/>
  <c r="C128" i="2"/>
  <c r="C116" i="2"/>
  <c r="C106" i="2"/>
  <c r="C95" i="2"/>
  <c r="C84" i="2"/>
  <c r="K31" i="7"/>
  <c r="L26" i="7"/>
  <c r="H429" i="2" s="1"/>
  <c r="D15" i="12"/>
  <c r="H69" i="2"/>
  <c r="G17" i="7"/>
  <c r="G79" i="4"/>
  <c r="H18" i="2"/>
  <c r="H219" i="2"/>
  <c r="H268" i="2"/>
  <c r="H356" i="2"/>
  <c r="H250" i="2"/>
  <c r="H338" i="2"/>
  <c r="H448" i="2"/>
  <c r="L14" i="7"/>
  <c r="H417" i="2" s="1"/>
  <c r="C94" i="4"/>
  <c r="L19" i="7"/>
  <c r="H422" i="2" s="1"/>
  <c r="H64" i="2"/>
  <c r="H86" i="2"/>
  <c r="C46" i="6" l="1"/>
  <c r="H212" i="2"/>
  <c r="H33" i="5"/>
  <c r="D12" i="12"/>
  <c r="H376" i="2"/>
  <c r="H34" i="7"/>
  <c r="H349" i="2" s="1"/>
  <c r="D31" i="7"/>
  <c r="H280" i="2"/>
  <c r="G33" i="5"/>
  <c r="H171" i="2" s="1"/>
  <c r="G36" i="5"/>
  <c r="H174" i="2" s="1"/>
  <c r="C36" i="5"/>
  <c r="C33" i="5"/>
  <c r="H144" i="2" s="1"/>
  <c r="D33" i="5"/>
  <c r="H36" i="5"/>
  <c r="D37" i="5" s="1"/>
  <c r="H288" i="2"/>
  <c r="F31" i="7"/>
  <c r="H368" i="2"/>
  <c r="L17" i="7"/>
  <c r="H420" i="2" s="1"/>
  <c r="C31" i="7"/>
  <c r="H236" i="2" s="1"/>
  <c r="C56" i="4"/>
  <c r="H41" i="2" s="1"/>
  <c r="D95" i="4"/>
  <c r="D4" i="12"/>
  <c r="C7" i="14"/>
  <c r="D7" i="14" s="1"/>
  <c r="H94" i="2"/>
  <c r="C11" i="14"/>
  <c r="M31" i="7"/>
  <c r="H71" i="2"/>
  <c r="D10" i="12"/>
  <c r="D5" i="12"/>
  <c r="H124" i="2"/>
  <c r="H390" i="2"/>
  <c r="J34" i="7"/>
  <c r="H393" i="2" s="1"/>
  <c r="D11" i="12"/>
  <c r="K34" i="7"/>
  <c r="H415" i="2" s="1"/>
  <c r="H412" i="2"/>
  <c r="G95" i="4"/>
  <c r="G31" i="7"/>
  <c r="H310" i="2"/>
  <c r="D13" i="12"/>
  <c r="H214" i="2" l="1"/>
  <c r="E10" i="14"/>
  <c r="D10" i="14" s="1"/>
  <c r="C42" i="5"/>
  <c r="D34" i="7"/>
  <c r="H261" i="2" s="1"/>
  <c r="H258" i="2"/>
  <c r="H147" i="2"/>
  <c r="D8" i="12"/>
  <c r="G37" i="5"/>
  <c r="C37" i="5"/>
  <c r="D42" i="5"/>
  <c r="D45" i="5" s="1"/>
  <c r="H37" i="5"/>
  <c r="H42" i="5" s="1"/>
  <c r="C34" i="7"/>
  <c r="H239" i="2" s="1"/>
  <c r="L31" i="7"/>
  <c r="H434" i="2" s="1"/>
  <c r="F34" i="7"/>
  <c r="H305" i="2" s="1"/>
  <c r="H302" i="2"/>
  <c r="C95" i="4"/>
  <c r="C6" i="14" s="1"/>
  <c r="D19" i="12"/>
  <c r="M34" i="7"/>
  <c r="H459" i="2" s="1"/>
  <c r="H456" i="2"/>
  <c r="G34" i="7"/>
  <c r="H327" i="2" s="1"/>
  <c r="H324" i="2"/>
  <c r="E6" i="14"/>
  <c r="H125" i="2"/>
  <c r="C45" i="5" l="1"/>
  <c r="H156" i="2" s="1"/>
  <c r="H153" i="2"/>
  <c r="H148" i="2"/>
  <c r="D21" i="12"/>
  <c r="D22" i="12" s="1"/>
  <c r="H175" i="2"/>
  <c r="G42" i="5"/>
  <c r="D16" i="12"/>
  <c r="D6" i="12"/>
  <c r="D20" i="12" s="1"/>
  <c r="H72" i="2"/>
  <c r="D23" i="12"/>
  <c r="D24" i="12"/>
  <c r="D44" i="5"/>
  <c r="H45" i="5"/>
  <c r="H44" i="5"/>
  <c r="L34" i="7"/>
  <c r="D6" i="14"/>
  <c r="G44" i="5" l="1"/>
  <c r="H178" i="2" s="1"/>
  <c r="C44" i="5"/>
  <c r="H176" i="2"/>
  <c r="G45" i="5"/>
  <c r="H179" i="2" s="1"/>
  <c r="H437" i="2"/>
  <c r="E11" i="14"/>
  <c r="D11" i="14" s="1"/>
  <c r="E8" i="14" l="1"/>
  <c r="D8" i="14" s="1"/>
  <c r="H155" i="2"/>
</calcChain>
</file>

<file path=xl/sharedStrings.xml><?xml version="1.0" encoding="utf-8"?>
<sst xmlns="http://schemas.openxmlformats.org/spreadsheetml/2006/main" count="1871" uniqueCount="668">
  <si>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</si>
  <si>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</si>
  <si>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</si>
  <si>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</si>
  <si>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</si>
  <si>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</si>
  <si>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</si>
  <si>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</si>
  <si>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</si>
  <si>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</si>
  <si>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</si>
  <si>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</si>
  <si>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</si>
  <si>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</si>
  <si>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</si>
  <si>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</si>
  <si>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</si>
  <si>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</si>
  <si>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</si>
  <si>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</si>
  <si>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</si>
  <si>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</si>
  <si>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</si>
  <si>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</si>
  <si>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</si>
  <si>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</si>
  <si>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</si>
  <si>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</si>
  <si>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</si>
  <si>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</si>
  <si>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</si>
  <si>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</si>
  <si>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</si>
  <si>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</si>
  <si>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</si>
  <si>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</si>
  <si>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</si>
  <si>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</si>
  <si>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</si>
  <si>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</si>
  <si>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</si>
  <si>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</si>
  <si>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</si>
  <si>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</si>
  <si>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</si>
  <si>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</si>
  <si>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</si>
  <si>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</si>
  <si>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</si>
  <si>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</si>
  <si>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</si>
  <si>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</si>
  <si>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</si>
  <si>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</si>
  <si>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</si>
  <si>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</si>
  <si>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</si>
  <si>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</si>
  <si>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</si>
  <si>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</si>
  <si>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</si>
  <si>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</si>
  <si>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</si>
  <si>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</si>
  <si>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</si>
  <si>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</si>
  <si>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</si>
  <si>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</si>
  <si>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</si>
  <si>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</si>
  <si>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</si>
  <si>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</si>
  <si>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</si>
  <si>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</si>
  <si>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</si>
  <si>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</si>
  <si>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</si>
  <si>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</si>
  <si>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</si>
  <si>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</si>
  <si>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</si>
  <si>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</si>
  <si>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</si>
  <si>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</si>
  <si>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</si>
  <si>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</si>
  <si>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</si>
  <si>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</si>
  <si>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</si>
  <si>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</si>
  <si>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</si>
  <si>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</si>
  <si>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</si>
  <si>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</si>
  <si>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</si>
  <si>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</si>
  <si>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</si>
  <si>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</si>
  <si>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</si>
  <si>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</si>
  <si>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</si>
  <si>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</si>
  <si>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</si>
  <si>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</si>
  <si>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</si>
  <si>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</si>
  <si>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</si>
  <si>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</si>
  <si>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</si>
  <si>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</si>
  <si>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</si>
  <si>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</si>
  <si>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</si>
  <si>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</si>
  <si>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</si>
  <si>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</si>
  <si>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</si>
  <si>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</si>
  <si>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</si>
  <si>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</si>
  <si>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</si>
  <si>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</si>
  <si>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</si>
  <si>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</si>
  <si>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</si>
  <si>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</si>
  <si>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</si>
  <si>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</si>
  <si>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</si>
  <si>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</si>
  <si>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</si>
  <si>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</si>
  <si>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</si>
  <si>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</si>
  <si>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</si>
  <si>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</si>
  <si>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</si>
  <si>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</si>
  <si>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</si>
  <si>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</si>
  <si>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</si>
  <si>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</si>
  <si>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</si>
  <si>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</si>
  <si>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</si>
  <si>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</si>
  <si>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</si>
  <si>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</si>
  <si>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</si>
  <si>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</si>
  <si>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</si>
  <si>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</si>
  <si>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</si>
  <si>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</si>
  <si>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</si>
  <si>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</si>
  <si>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</si>
  <si>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</si>
  <si>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</si>
  <si>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</si>
  <si>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</si>
  <si>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</si>
  <si>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</si>
  <si>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</si>
  <si>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</si>
  <si>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</si>
  <si>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</si>
  <si>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</si>
  <si>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</si>
  <si>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</si>
  <si>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</si>
  <si>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</si>
  <si>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</si>
  <si>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</si>
  <si>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</si>
  <si>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</si>
  <si>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</si>
  <si>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</si>
  <si>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</si>
  <si>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</si>
  <si>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</si>
  <si>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</si>
  <si>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</si>
  <si>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</si>
  <si>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</si>
  <si>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</si>
  <si>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</si>
  <si>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</si>
  <si>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</si>
  <si>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</si>
  <si>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</si>
  <si>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</si>
  <si>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</si>
  <si>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</si>
  <si>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</si>
  <si>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</si>
  <si>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</si>
  <si>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</si>
  <si>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</si>
  <si>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</si>
  <si>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</si>
  <si>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</si>
  <si>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</si>
  <si>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</si>
  <si>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</si>
  <si>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</si>
  <si>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</si>
  <si>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</si>
  <si>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</si>
  <si>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</si>
  <si>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</si>
  <si>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</si>
  <si>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</si>
  <si>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</si>
  <si>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</si>
  <si>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</si>
  <si>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</si>
  <si>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</si>
  <si>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</si>
  <si>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</si>
  <si>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</si>
  <si>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</si>
  <si>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</si>
  <si>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</si>
  <si>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</si>
  <si>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</si>
  <si>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</si>
  <si>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</si>
  <si>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</si>
  <si>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</si>
  <si>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</si>
  <si>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</si>
  <si>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</si>
  <si>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</si>
  <si>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</si>
  <si>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</si>
  <si>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</si>
  <si>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</si>
  <si>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</si>
  <si>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</si>
  <si>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</si>
  <si>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</si>
  <si>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</si>
  <si>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</si>
  <si>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</si>
  <si>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</si>
  <si>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</si>
  <si>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</si>
  <si>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</si>
  <si>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</si>
  <si>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</si>
  <si>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</si>
  <si>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</si>
  <si>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</si>
  <si>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</si>
  <si>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</si>
  <si>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</si>
  <si>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</si>
  <si>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</si>
  <si>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</si>
  <si>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</si>
  <si>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</si>
  <si>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</si>
  <si>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</si>
  <si>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</si>
  <si>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</si>
  <si>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</si>
  <si>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</si>
  <si>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</si>
  <si>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</si>
  <si>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</si>
  <si>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</si>
  <si>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</si>
  <si>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</si>
  <si>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</si>
  <si>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</si>
  <si>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</si>
  <si>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</si>
  <si>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</si>
  <si>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</si>
  <si>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</si>
  <si>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</si>
  <si>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</si>
  <si>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</si>
  <si>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</si>
  <si>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</si>
  <si>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</si>
  <si>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</si>
  <si>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</si>
  <si>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</si>
  <si>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</si>
  <si>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</si>
  <si>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</si>
  <si>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</si>
  <si>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</si>
  <si>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</si>
  <si>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</si>
  <si>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</si>
  <si>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</si>
  <si>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</si>
  <si>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</si>
  <si>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</si>
  <si>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</si>
  <si>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</si>
  <si>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</si>
  <si>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</si>
  <si>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</si>
  <si>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</si>
  <si>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</si>
  <si>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</si>
  <si>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</si>
  <si>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</si>
  <si>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</si>
  <si>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</si>
  <si>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</si>
  <si>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</si>
  <si>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</si>
  <si>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</si>
  <si>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</si>
  <si>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</si>
  <si>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</si>
  <si>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</si>
  <si>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</si>
  <si>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</si>
  <si>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</si>
  <si>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</si>
  <si>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</si>
  <si>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</si>
  <si>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</si>
  <si>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</si>
  <si>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</si>
  <si>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</si>
  <si>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</si>
  <si>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</si>
  <si>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</si>
  <si>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</si>
  <si>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</si>
  <si>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</si>
  <si>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</si>
  <si>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</si>
  <si>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</si>
  <si>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</si>
  <si>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</si>
  <si>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</si>
  <si>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</si>
  <si>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</si>
  <si>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</si>
  <si>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</si>
  <si>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</si>
  <si>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</si>
  <si>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</si>
  <si>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</si>
  <si>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</si>
  <si>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</si>
  <si>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</si>
  <si>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</si>
  <si>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</si>
  <si>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</si>
  <si>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</si>
  <si>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</si>
  <si>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</si>
  <si>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</si>
  <si>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</si>
  <si>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</si>
  <si>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</si>
  <si>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</si>
  <si>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</si>
  <si>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</si>
  <si>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</si>
  <si>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</si>
  <si>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</si>
  <si>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</si>
  <si>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</si>
  <si>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</si>
  <si>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</si>
  <si>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</si>
  <si>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</si>
  <si>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</si>
  <si>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</si>
  <si>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</si>
  <si>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</si>
  <si>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</si>
  <si>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</si>
  <si>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</si>
  <si>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</si>
  <si>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</si>
  <si>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</si>
  <si>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</si>
  <si>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</si>
  <si>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</si>
  <si>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</si>
  <si>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</si>
  <si>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</si>
  <si>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</si>
  <si>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</si>
  <si>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</si>
  <si>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</si>
  <si>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</si>
  <si>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</si>
  <si>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</si>
  <si>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</si>
  <si>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</si>
  <si>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</si>
  <si>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</si>
  <si>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</si>
  <si>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</si>
  <si>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</si>
  <si>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</si>
  <si>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</si>
  <si>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</si>
  <si>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</si>
  <si>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</si>
  <si>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</si>
  <si>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</si>
  <si>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</si>
  <si>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</si>
  <si>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</si>
  <si>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</si>
  <si>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</si>
  <si>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</si>
  <si>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</si>
  <si>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</si>
  <si>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</si>
  <si>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</si>
  <si>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</si>
  <si>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</si>
  <si>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</si>
  <si>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</si>
  <si>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</si>
  <si>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</si>
  <si>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</si>
  <si>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</si>
  <si>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</si>
  <si>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</si>
  <si>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</si>
  <si>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</si>
  <si>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</si>
  <si>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</si>
  <si>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</si>
  <si>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</si>
  <si>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</si>
  <si>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</si>
  <si>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</si>
  <si>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</si>
  <si>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</si>
  <si>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</si>
  <si>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</si>
  <si>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</si>
  <si>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</si>
  <si>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</si>
  <si>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</si>
  <si>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</si>
  <si>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</si>
  <si>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</si>
  <si>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</si>
  <si>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</si>
  <si>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</si>
  <si>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</si>
  <si>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</si>
  <si>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</si>
  <si>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</si>
  <si>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</si>
  <si>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</si>
  <si>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</si>
  <si>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</si>
  <si>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</si>
  <si>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</si>
  <si>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</si>
  <si>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</si>
  <si>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</si>
  <si>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</si>
  <si>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</si>
  <si>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</si>
  <si>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</si>
  <si>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</si>
  <si>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</si>
  <si>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</si>
  <si>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</si>
  <si>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</si>
  <si>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</si>
  <si>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</si>
  <si>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</si>
  <si>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</si>
  <si>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</si>
  <si>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</si>
  <si>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</si>
  <si>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</si>
  <si>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</si>
  <si>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</si>
  <si>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</si>
  <si>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</si>
  <si>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</si>
  <si>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</si>
  <si>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</si>
  <si>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</si>
  <si>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</si>
  <si>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</si>
  <si>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</si>
  <si>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</si>
  <si>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</si>
  <si>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</si>
  <si>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</si>
  <si>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</si>
  <si>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</si>
  <si>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</si>
  <si>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</si>
  <si>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</si>
  <si>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</si>
  <si>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</si>
  <si>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</si>
  <si>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</si>
  <si>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</si>
  <si>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</si>
  <si>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</si>
  <si>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</si>
  <si>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</si>
  <si>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</si>
  <si>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</si>
  <si>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</si>
  <si>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</si>
  <si>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</si>
  <si>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</si>
  <si>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</si>
  <si>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</si>
  <si>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</si>
  <si>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</si>
  <si>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</si>
  <si>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</si>
  <si>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</si>
  <si>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</si>
  <si>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</si>
  <si>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</si>
  <si>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</si>
  <si>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</si>
  <si>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</si>
  <si>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</si>
  <si>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</si>
  <si>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</si>
  <si>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</si>
  <si>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</si>
  <si>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</si>
  <si>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</si>
  <si>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</si>
  <si>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</si>
  <si>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</si>
  <si>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</si>
  <si>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</si>
  <si>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</si>
  <si>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</si>
  <si>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</si>
  <si>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</si>
  <si>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</si>
  <si>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</si>
  <si>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</si>
  <si>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</si>
  <si>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</si>
  <si>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</si>
  <si>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</si>
  <si>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</si>
  <si>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</si>
  <si>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</si>
  <si>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</si>
  <si>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</si>
  <si>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</si>
  <si>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</si>
  <si>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</si>
  <si>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</si>
  <si>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</si>
  <si>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</si>
  <si>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</si>
  <si>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</si>
  <si>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</si>
  <si>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</si>
  <si>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</si>
  <si>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</si>
  <si>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</si>
  <si>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</si>
  <si>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</si>
  <si>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</si>
  <si>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</si>
  <si>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</si>
  <si>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</si>
  <si>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</si>
  <si>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</si>
  <si>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</si>
  <si>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</si>
  <si>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</si>
  <si>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</si>
  <si>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</si>
  <si>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</si>
  <si>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</si>
  <si>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</si>
  <si>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</si>
  <si>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</si>
  <si>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</si>
  <si>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</si>
  <si>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</si>
  <si>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</si>
  <si>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</si>
  <si>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</si>
  <si>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</si>
  <si>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</si>
  <si>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</si>
  <si>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</si>
  <si>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</si>
  <si>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</si>
  <si>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</si>
  <si>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</si>
  <si>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</si>
  <si>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</si>
  <si>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</si>
  <si>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</si>
  <si>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</si>
  <si>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</si>
  <si>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</si>
  <si>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</si>
  <si>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</si>
  <si>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</si>
  <si>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</si>
  <si>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</si>
  <si>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</si>
  <si>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</si>
  <si>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</si>
  <si>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</si>
  <si>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</si>
  <si>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</si>
  <si>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</si>
  <si>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</si>
  <si>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</si>
  <si>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</si>
  <si>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</si>
  <si>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</si>
  <si>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</si>
  <si>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</si>
  <si>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</si>
  <si>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</si>
  <si>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</si>
  <si>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</si>
  <si>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</si>
  <si>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</si>
  <si>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</si>
  <si>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</si>
  <si>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</si>
  <si>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</si>
  <si>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</si>
  <si>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</si>
  <si>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</si>
  <si>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</si>
  <si>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15, ал. 1 от Наредба № 2</t>
  </si>
  <si>
    <t xml:space="preserve">за публични дружества, други емитенти на ценни книжа, 
акционерни дружества със специална инвестиционна цел </t>
  </si>
  <si>
    <t>1.0</t>
  </si>
  <si>
    <t>Версия на шаблона:</t>
  </si>
  <si>
    <t>* Последна актуализация месец април 2026 г.</t>
  </si>
  <si>
    <t>( в хил.евро)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</si>
  <si>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</si>
  <si>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</si>
  <si>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Варна плод АД</t>
  </si>
  <si>
    <t>103106697</t>
  </si>
  <si>
    <t>Андрей Николаев Василев</t>
  </si>
  <si>
    <t>Изпълнителен директор</t>
  </si>
  <si>
    <t>гр. Варна</t>
  </si>
  <si>
    <t>ул. Академик Игор Курчатов 1</t>
  </si>
  <si>
    <t>052744636</t>
  </si>
  <si>
    <t>andvasilev@gmail.com</t>
  </si>
  <si>
    <t>www.varnaplod.bg</t>
  </si>
  <si>
    <t>infostok.bg</t>
  </si>
  <si>
    <t>Стефка Първанова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</si>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</sst>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5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1" xfId="10" applyFont="1" applyBorder="1" applyAlignment="1">
      <alignment horizontal="lef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3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2" fillId="0" borderId="0" xfId="0" applyFont="1"/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4" borderId="10" xfId="6" applyNumberFormat="1" applyFont="1" applyFill="1" applyBorder="1" applyAlignment="1" applyProtection="1">
      <alignment vertical="top"/>
      <protection locked="0"/>
    </xf>
    <xf numFmtId="3" fontId="3" fillId="4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3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2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2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2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3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2" xfId="6" applyNumberFormat="1" applyFont="1" applyBorder="1" applyAlignment="1">
      <alignment horizontal="center" vertical="center" wrapText="1"/>
    </xf>
    <xf numFmtId="49" fontId="2" fillId="3" borderId="7" xfId="6" applyNumberFormat="1" applyFont="1" applyFill="1" applyBorder="1" applyAlignment="1">
      <alignment horizontal="right" vertical="top" wrapText="1"/>
    </xf>
    <xf numFmtId="1" fontId="8" fillId="2" borderId="12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4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0" xfId="8" applyNumberFormat="1" applyFont="1" applyBorder="1" applyAlignment="1">
      <alignment vertical="center"/>
    </xf>
    <xf numFmtId="3" fontId="2" fillId="0" borderId="10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2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2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2" xfId="8" applyFont="1" applyBorder="1" applyAlignment="1">
      <alignment vertical="center" wrapText="1"/>
    </xf>
    <xf numFmtId="0" fontId="2" fillId="0" borderId="12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3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2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3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4" xfId="8" applyFont="1" applyBorder="1" applyAlignment="1">
      <alignment horizontal="left" vertical="center" wrapText="1"/>
    </xf>
    <xf numFmtId="0" fontId="2" fillId="0" borderId="15" xfId="8" applyFont="1" applyBorder="1" applyAlignment="1">
      <alignment horizontal="center" vertical="center" wrapText="1"/>
    </xf>
    <xf numFmtId="49" fontId="2" fillId="0" borderId="15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6" xfId="7" applyFont="1" applyBorder="1" applyAlignment="1">
      <alignment wrapText="1"/>
    </xf>
    <xf numFmtId="3" fontId="3" fillId="4" borderId="17" xfId="6" applyNumberFormat="1" applyFont="1" applyFill="1" applyBorder="1" applyAlignment="1" applyProtection="1">
      <alignment vertical="top"/>
      <protection locked="0"/>
    </xf>
    <xf numFmtId="3" fontId="3" fillId="4" borderId="18" xfId="6" applyNumberFormat="1" applyFont="1" applyFill="1" applyBorder="1" applyAlignment="1" applyProtection="1">
      <alignment vertical="top"/>
      <protection locked="0"/>
    </xf>
    <xf numFmtId="0" fontId="2" fillId="0" borderId="12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3" xfId="7" applyNumberFormat="1" applyFont="1" applyBorder="1" applyAlignment="1">
      <alignment horizontal="center" vertical="center" wrapText="1"/>
    </xf>
    <xf numFmtId="0" fontId="9" fillId="0" borderId="19" xfId="7" applyFont="1" applyBorder="1" applyAlignment="1">
      <alignment wrapText="1"/>
    </xf>
    <xf numFmtId="49" fontId="9" fillId="0" borderId="2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6" xfId="7" applyFont="1" applyBorder="1" applyAlignment="1">
      <alignment horizontal="right" wrapText="1"/>
    </xf>
    <xf numFmtId="49" fontId="2" fillId="0" borderId="17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2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4" borderId="20" xfId="6" applyNumberFormat="1" applyFont="1" applyFill="1" applyBorder="1" applyAlignment="1" applyProtection="1">
      <alignment vertical="top"/>
      <protection locked="0"/>
    </xf>
    <xf numFmtId="3" fontId="3" fillId="4" borderId="21" xfId="6" applyNumberFormat="1" applyFont="1" applyFill="1" applyBorder="1" applyAlignment="1" applyProtection="1">
      <alignment vertical="top"/>
      <protection locked="0"/>
    </xf>
    <xf numFmtId="0" fontId="2" fillId="0" borderId="14" xfId="7" applyFont="1" applyBorder="1" applyAlignment="1">
      <alignment wrapText="1"/>
    </xf>
    <xf numFmtId="49" fontId="2" fillId="0" borderId="15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19" xfId="7" applyFont="1" applyBorder="1" applyAlignment="1">
      <alignment wrapText="1"/>
    </xf>
    <xf numFmtId="0" fontId="9" fillId="0" borderId="14" xfId="7" applyFont="1" applyBorder="1" applyAlignment="1">
      <alignment wrapText="1"/>
    </xf>
    <xf numFmtId="49" fontId="9" fillId="0" borderId="15" xfId="7" applyNumberFormat="1" applyFont="1" applyBorder="1" applyAlignment="1">
      <alignment horizontal="center" wrapText="1"/>
    </xf>
    <xf numFmtId="3" fontId="2" fillId="0" borderId="15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4" borderId="23" xfId="6" applyNumberFormat="1" applyFont="1" applyFill="1" applyBorder="1" applyAlignment="1" applyProtection="1">
      <alignment vertical="top"/>
      <protection locked="0"/>
    </xf>
    <xf numFmtId="3" fontId="9" fillId="4" borderId="25" xfId="6" applyNumberFormat="1" applyFont="1" applyFill="1" applyBorder="1" applyAlignment="1" applyProtection="1">
      <alignment vertical="top"/>
      <protection locked="0"/>
    </xf>
    <xf numFmtId="3" fontId="9" fillId="0" borderId="15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20" xfId="7" applyNumberFormat="1" applyFont="1" applyBorder="1" applyAlignment="1">
      <alignment horizontal="center" wrapText="1"/>
    </xf>
    <xf numFmtId="49" fontId="5" fillId="0" borderId="17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0" xfId="9" applyNumberFormat="1" applyFont="1" applyBorder="1" applyAlignment="1">
      <alignment vertical="center"/>
    </xf>
    <xf numFmtId="3" fontId="3" fillId="4" borderId="5" xfId="6" applyNumberFormat="1" applyFont="1" applyFill="1" applyBorder="1" applyAlignment="1" applyProtection="1">
      <alignment vertical="center"/>
      <protection locked="0"/>
    </xf>
    <xf numFmtId="3" fontId="3" fillId="4" borderId="10" xfId="6" applyNumberFormat="1" applyFont="1" applyFill="1" applyBorder="1" applyAlignment="1" applyProtection="1">
      <alignment vertical="center"/>
      <protection locked="0"/>
    </xf>
    <xf numFmtId="3" fontId="3" fillId="4" borderId="11" xfId="6" applyNumberFormat="1" applyFont="1" applyFill="1" applyBorder="1" applyAlignment="1" applyProtection="1">
      <alignment vertical="center"/>
      <protection locked="0"/>
    </xf>
    <xf numFmtId="3" fontId="3" fillId="4" borderId="13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2" xfId="6" applyFont="1" applyFill="1" applyBorder="1" applyAlignment="1">
      <alignment vertical="top" wrapText="1"/>
    </xf>
    <xf numFmtId="3" fontId="2" fillId="4" borderId="5" xfId="6" applyNumberFormat="1" applyFont="1" applyFill="1" applyBorder="1" applyAlignment="1" applyProtection="1">
      <alignment vertical="top"/>
      <protection locked="0"/>
    </xf>
    <xf numFmtId="3" fontId="2" fillId="4" borderId="10" xfId="6" applyNumberFormat="1" applyFont="1" applyFill="1" applyBorder="1" applyAlignment="1" applyProtection="1">
      <alignment vertical="top"/>
      <protection locked="0"/>
    </xf>
    <xf numFmtId="3" fontId="9" fillId="4" borderId="5" xfId="6" applyNumberFormat="1" applyFont="1" applyFill="1" applyBorder="1" applyAlignment="1" applyProtection="1">
      <alignment vertical="top"/>
      <protection locked="0"/>
    </xf>
    <xf numFmtId="3" fontId="9" fillId="4" borderId="10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4" xfId="6" applyFont="1" applyFill="1" applyBorder="1" applyAlignment="1">
      <alignment vertical="center" wrapText="1"/>
    </xf>
    <xf numFmtId="49" fontId="2" fillId="0" borderId="15" xfId="6" applyNumberFormat="1" applyFont="1" applyBorder="1" applyAlignment="1">
      <alignment horizontal="right" vertical="center" wrapText="1"/>
    </xf>
    <xf numFmtId="1" fontId="2" fillId="0" borderId="15" xfId="6" applyNumberFormat="1" applyFont="1" applyBorder="1" applyAlignment="1">
      <alignment horizontal="right" vertical="center" wrapText="1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3" fontId="13" fillId="0" borderId="0" xfId="0" applyNumberFormat="1" applyFont="1"/>
    <xf numFmtId="0" fontId="13" fillId="0" borderId="0" xfId="0" applyFont="1" applyAlignment="1">
      <alignment horizontal="left" vertical="top"/>
    </xf>
    <xf numFmtId="0" fontId="15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3" borderId="26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3" borderId="25" xfId="9" applyFont="1" applyFill="1" applyBorder="1" applyAlignment="1">
      <alignment horizontal="center" vertical="center" wrapText="1"/>
    </xf>
    <xf numFmtId="0" fontId="2" fillId="3" borderId="21" xfId="9" applyFont="1" applyFill="1" applyBorder="1" applyAlignment="1">
      <alignment horizontal="centerContinuous" vertical="center" wrapText="1"/>
    </xf>
    <xf numFmtId="0" fontId="2" fillId="0" borderId="16" xfId="9" applyFont="1" applyBorder="1" applyAlignment="1">
      <alignment horizontal="center" vertical="center" wrapText="1"/>
    </xf>
    <xf numFmtId="49" fontId="2" fillId="0" borderId="17" xfId="9" applyNumberFormat="1" applyFont="1" applyBorder="1" applyAlignment="1">
      <alignment horizontal="center" vertical="center" wrapText="1"/>
    </xf>
    <xf numFmtId="0" fontId="2" fillId="0" borderId="17" xfId="9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3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2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4" xfId="9" applyFont="1" applyBorder="1" applyAlignment="1">
      <alignment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6" fillId="0" borderId="0" xfId="6" applyFont="1" applyAlignment="1">
      <alignment vertical="top"/>
    </xf>
    <xf numFmtId="49" fontId="3" fillId="4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0" applyNumberFormat="1" applyFont="1" applyFill="1" applyBorder="1" applyProtection="1">
      <protection locked="0"/>
    </xf>
    <xf numFmtId="165" fontId="13" fillId="5" borderId="0" xfId="0" applyNumberFormat="1" applyFont="1" applyFill="1"/>
    <xf numFmtId="165" fontId="13" fillId="0" borderId="0" xfId="0" applyNumberFormat="1" applyFont="1"/>
    <xf numFmtId="3" fontId="2" fillId="4" borderId="7" xfId="6" applyNumberFormat="1" applyFont="1" applyFill="1" applyBorder="1" applyAlignment="1" applyProtection="1">
      <alignment vertical="top"/>
      <protection locked="0"/>
    </xf>
    <xf numFmtId="3" fontId="2" fillId="4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4" borderId="5" xfId="6" applyNumberFormat="1" applyFont="1" applyFill="1" applyBorder="1" applyAlignment="1" applyProtection="1">
      <alignment vertical="center"/>
      <protection locked="0"/>
    </xf>
    <xf numFmtId="3" fontId="2" fillId="0" borderId="10" xfId="9" applyNumberFormat="1" applyFont="1" applyBorder="1" applyAlignment="1">
      <alignment vertical="center"/>
    </xf>
    <xf numFmtId="3" fontId="2" fillId="0" borderId="15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2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0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0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3" xfId="6" applyNumberFormat="1" applyFont="1" applyBorder="1" applyAlignment="1">
      <alignment vertical="top" wrapText="1"/>
    </xf>
    <xf numFmtId="3" fontId="2" fillId="0" borderId="15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3" borderId="7" xfId="5" applyNumberFormat="1" applyFont="1" applyFill="1" applyBorder="1" applyAlignment="1">
      <alignment vertical="top" wrapText="1"/>
    </xf>
    <xf numFmtId="3" fontId="3" fillId="3" borderId="8" xfId="5" applyNumberFormat="1" applyFont="1" applyFill="1" applyBorder="1" applyAlignment="1">
      <alignment vertical="top" wrapText="1"/>
    </xf>
    <xf numFmtId="3" fontId="3" fillId="3" borderId="5" xfId="5" applyNumberFormat="1" applyFont="1" applyFill="1" applyBorder="1" applyAlignment="1">
      <alignment vertical="top" wrapText="1"/>
    </xf>
    <xf numFmtId="3" fontId="3" fillId="3" borderId="10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0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0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0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0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0" xfId="8" applyNumberFormat="1" applyFont="1" applyBorder="1" applyAlignment="1">
      <alignment vertical="center"/>
    </xf>
    <xf numFmtId="3" fontId="2" fillId="0" borderId="15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3" xfId="8" applyNumberFormat="1" applyFont="1" applyBorder="1" applyAlignment="1">
      <alignment vertical="center"/>
    </xf>
    <xf numFmtId="3" fontId="2" fillId="4" borderId="10" xfId="6" applyNumberFormat="1" applyFont="1" applyFill="1" applyBorder="1" applyAlignment="1" applyProtection="1">
      <alignment vertical="center"/>
      <protection locked="0"/>
    </xf>
    <xf numFmtId="3" fontId="9" fillId="4" borderId="5" xfId="6" applyNumberFormat="1" applyFont="1" applyFill="1" applyBorder="1" applyAlignment="1" applyProtection="1">
      <alignment vertical="center"/>
      <protection locked="0"/>
    </xf>
    <xf numFmtId="3" fontId="9" fillId="4" borderId="10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4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indent="2"/>
    </xf>
    <xf numFmtId="0" fontId="26" fillId="0" borderId="0" xfId="0" applyFont="1" applyAlignment="1">
      <alignment vertical="center"/>
    </xf>
    <xf numFmtId="10" fontId="3" fillId="0" borderId="32" xfId="10" applyNumberFormat="1" applyFont="1" applyBorder="1" applyAlignment="1">
      <alignment horizontal="right" vertical="center" wrapText="1" indent="1"/>
    </xf>
    <xf numFmtId="0" fontId="23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3" borderId="5" xfId="9" applyNumberFormat="1" applyFont="1" applyFill="1" applyBorder="1" applyAlignment="1">
      <alignment vertical="center"/>
    </xf>
    <xf numFmtId="3" fontId="3" fillId="0" borderId="2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7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3" xfId="7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4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7" xfId="10" applyFont="1" applyBorder="1" applyAlignment="1">
      <alignment horizontal="centerContinuous" vertical="center" wrapText="1"/>
    </xf>
    <xf numFmtId="0" fontId="3" fillId="0" borderId="28" xfId="10" applyFont="1" applyBorder="1" applyAlignment="1">
      <alignment horizontal="centerContinuous" vertical="center" wrapText="1"/>
    </xf>
    <xf numFmtId="49" fontId="31" fillId="0" borderId="27" xfId="10" applyNumberFormat="1" applyFont="1" applyBorder="1" applyAlignment="1">
      <alignment horizontal="centerContinuous"/>
    </xf>
    <xf numFmtId="0" fontId="32" fillId="0" borderId="28" xfId="10" applyFont="1" applyBorder="1" applyAlignment="1">
      <alignment horizontal="centerContinuous" vertical="center" wrapText="1"/>
    </xf>
    <xf numFmtId="0" fontId="31" fillId="0" borderId="27" xfId="10" applyFont="1" applyBorder="1" applyAlignment="1">
      <alignment horizontal="centerContinuous" vertical="center" wrapText="1"/>
    </xf>
    <xf numFmtId="0" fontId="27" fillId="0" borderId="0" xfId="0" applyFont="1"/>
    <xf numFmtId="49" fontId="33" fillId="4" borderId="29" xfId="3" applyNumberFormat="1" applyFont="1" applyFill="1" applyBorder="1" applyAlignment="1" applyProtection="1">
      <protection locked="0"/>
    </xf>
    <xf numFmtId="49" fontId="33" fillId="4" borderId="5" xfId="3" applyNumberFormat="1" applyFont="1" applyFill="1" applyBorder="1" applyAlignment="1" applyProtection="1">
      <protection locked="0"/>
    </xf>
    <xf numFmtId="0" fontId="20" fillId="0" borderId="0" xfId="7" applyFont="1" applyAlignment="1">
      <alignment wrapText="1"/>
    </xf>
    <xf numFmtId="0" fontId="19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49" fontId="3" fillId="12" borderId="5" xfId="10" applyNumberFormat="1" applyFont="1" applyFill="1" applyBorder="1" applyProtection="1">
      <protection locked="0"/>
    </xf>
    <xf numFmtId="49" fontId="27" fillId="0" borderId="0" xfId="0" applyNumberFormat="1" applyFont="1"/>
    <xf numFmtId="49" fontId="21" fillId="4" borderId="29" xfId="3" applyNumberFormat="1" applyFill="1" applyBorder="1" applyAlignment="1" applyProtection="1">
      <protection locked="0"/>
    </xf>
    <xf numFmtId="49" fontId="21" fillId="4" borderId="2" xfId="3" applyNumberFormat="1" applyFill="1" applyBorder="1" applyAlignment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9" fillId="0" borderId="0" xfId="7" applyFont="1" applyAlignment="1">
      <alignment horizontal="left" wrapText="1"/>
    </xf>
    <xf numFmtId="0" fontId="2" fillId="0" borderId="30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2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14" fontId="33" fillId="4" borderId="29" xfId="3" applyNumberFormat="1" applyFont="1" applyFill="1" applyBorder="1" applyAlignment="1" applyProtection="1">
      <alignment horizontal="center"/>
      <protection locked="0"/>
    </xf>
    <xf numFmtId="49" fontId="3" fillId="0" borderId="0" xfId="6" applyNumberFormat="1" applyFont="1" applyAlignment="1">
      <alignment horizontal="left" vertical="center"/>
    </xf>
    <xf numFmtId="49" fontId="3" fillId="0" borderId="0" xfId="6" applyNumberFormat="1" applyFont="1" applyAlignment="1">
      <alignment vertical="center"/>
    </xf>
  </cellXfs>
  <cellStyles count="12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Нормален" xfId="0" builtinId="0"/>
    <cellStyle name="Процент" xfId="11" builtinId="5"/>
    <cellStyle name="Хипервръзка" xfId="3" builtinId="8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elementFormDefault="qualified" attributeFormDefault="unqualified"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xs: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xs: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xs: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xs: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xs: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xs: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xs: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xs: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xs: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xs: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xs: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xs: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xs: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xs: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xs: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xs: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xs: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xs: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xs: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xs: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xs: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xs: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xs: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xs: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xs: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xs: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xs: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xs: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xs: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xs: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xs: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xs: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xs: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xs: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xs: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xs: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xs: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xs: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xs: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xs: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xs: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xs: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xs: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xs: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xs: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xs: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xs: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xs: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xs: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xs: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xs: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xs: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xs: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xs: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xs: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xs: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xs: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xs: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xs: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xs: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xs: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xs: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xs: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xs: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xs: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xs: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xs: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xs: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xs: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xs: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xs: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xs: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xs: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xs: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xs: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xs: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xs: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xs: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xs: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xs: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xs: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xs: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xs: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xs: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xs: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xs: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xs: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xs: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xs: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xs: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xs: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xs: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xs: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xs: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xs: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xs: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xs: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xs: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xs: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xs: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xs: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xs: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xs: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xs: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xs: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xs: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xs: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xs: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xs: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xs: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xs: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xs: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xs: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xs: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xs: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xs: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xs: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xs: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xs: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xs: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xs: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xs: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xs: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xs:integer" minOccurs="0">
                  <xs:annotation>
                    <xs:documentation>3. Постъпления от заеми </xs:documentation>
                  </xs:annotation>
                </xs:element>
                <xs:element name="loansPaid" type="xs: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xs: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xs: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xs: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xs: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xs: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xs: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xs: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xs: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xs: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xs:integer" minOccurs="0">
                  <xs:annotation>
                    <xs:documentation>дивиденти</xs:documentation>
                  </xs:annotation>
                </xs:element>
                <xs:element name="others" type="xs: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xs: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xs:integer" minOccurs="0">
            <xs:annotation>
              <xs:documentation>5. Ефект от отсрочени данъци</xs:documentation>
            </xs:annotation>
          </xs:element>
          <xs:element name="otherAmendments" type="xs: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xs: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xs: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 type="xs:string">
              <xs:annotation>
                <xs:documentation>Наименование на лицето</xs:documentation>
              </xs:annotation>
            </xs:element>
            <xs:element name="persontype" type="xs:string">
              <xs:annotation>
                <xs:documentation>Тип лице</xs:documentation>
              </xs:annotation>
            </xs:element>
            <xs:element name="eik" type="xs:string">
              <xs:annotation>
                <xs:documentation>ЕИК</xs:documentation>
              </xs:annotation>
            </xs:element>
            <xs:element name="represents" type="xs:string">
              <xs:annotation>
                <xs:documentation>Представляващи</xs:documentation>
              </xs:annotation>
            </xs:element>
            <xs:element name="representsType" type="xs:string">
              <xs:annotation>
                <xs:documentation>Начин на представляване</xs:documentation>
              </xs:annotation>
            </xs:element>
            <xs:element name="addressMain" type="xs:string">
              <xs:annotation>
                <xs:documentation>Адрес на управление</xs:documentation>
              </xs:annotation>
            </xs:element>
            <xs:element name="addressCorrespondence" type="xs:string">
              <xs:annotation>
                <xs:documentation>Адрес за кореспонденция</xs:documentation>
              </xs:annotation>
            </xs:element>
            <xs:element name="telephone" type="xs:string" minOccurs="0">
              <xs:annotation>
                <xs:documentation>Телефон</xs:documentation>
              </xs:annotation>
            </xs:element>
            <xs:element name="fax" type="xs:string" minOccurs="0">
              <xs:annotation>
                <xs:documentation>Факс</xs:documentation>
              </xs:annotation>
            </xs:element>
            <xs:element name="email" type="xs:string">
              <xs:annotation>
                <xs:documentation>E-mail</xs:documentation>
              </xs:annotation>
            </xs:element>
            <xs:element name="website" type="xs:string">
              <xs:annotation>
                <xs:documentation>Уеб сайт</xs:documentation>
              </xs:annotation>
            </xs:element>
            <xs:element name="media" type="xs:string">
              <xs:annotation>
                <xs:documentation>Медия</xs:documentation>
              </xs:annotation>
            </xs:element>
            <xs:element name="creator" type="xs:string">
              <xs:annotation>
                <xs:documentation>Съставител на отчета</xs:documentation>
              </xs:annotation>
            </xs:element>
            <xs:element name="position" type="xs:string">
              <xs:annotation>
                <xs:documentation>Длъжност на съставителя</xs:documentation>
              </xs:annotation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3" Name="ReportingInfo_Map" RootElement="ReportingInfo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0" xr6:uid="{B0A47DDE-0E1D-442A-9376-5C811BB03168}" r="B16" connectionId="0">
    <xmlCellPr id="1" xr6:uid="{6EE5C803-CF65-429B-BB8B-A48FF38D7711}" uniqueName="eik">
      <xmlPr mapId="3" xpath="/ReportingInfo/eik" xmlDataType="string"/>
    </xmlCellPr>
  </singleXmlCell>
  <singleXmlCell id="11" xr6:uid="{0036BC3D-FA43-4B5F-91C4-18D32FD6EAC1}" r="B15" connectionId="0">
    <xmlCellPr id="1" xr6:uid="{96A79226-1CF7-4B22-91C4-7A6F9C7BB049}" uniqueName="persontype">
      <xmlPr mapId="3" xpath="/ReportingInfo/persontype" xmlDataType="string"/>
    </xmlCellPr>
  </singleXmlCell>
  <singleXmlCell id="12" xr6:uid="{32D9002D-7A43-4ADA-9A31-4B47AE3AE063}" r="B14" connectionId="0">
    <xmlCellPr id="1" xr6:uid="{195B8DE2-8F64-4764-9E46-86DE6AC0DDB9}" uniqueName="personName">
      <xmlPr mapId="3" xpath="/ReportingInfo/personName" xmlDataType="string"/>
    </xmlCellPr>
  </singleXmlCell>
  <singleXmlCell id="13" xr6:uid="{18F8FAF5-4DA1-490A-988D-D685B4698C89}" r="B11" connectionId="0">
    <xmlCellPr id="1" xr6:uid="{879DF0C7-2614-4255-8334-B9F2828F83AF}" uniqueName="createDate">
      <xmlPr mapId="3" xpath="/ReportingInfo/createDate" xmlDataType="date"/>
    </xmlCellPr>
  </singleXmlCell>
  <singleXmlCell id="14" xr6:uid="{D84E0116-B1A8-4503-B3F9-C480B0516EAC}" r="B10" connectionId="0">
    <xmlCellPr id="1" xr6:uid="{8E2076A6-CDCF-4C6E-92BF-EB4A19AD9669}" uniqueName="toDate">
      <xmlPr mapId="3" xpath="/ReportingInfo/toDate" xmlDataType="date"/>
    </xmlCellPr>
  </singleXmlCell>
  <singleXmlCell id="15" xr6:uid="{46EE18A5-9539-446B-AD86-4D48F3FB2A3D}" r="B9" connectionId="0">
    <xmlCellPr id="1" xr6:uid="{DF706B45-5B9B-4768-8041-57ED5FF743D3}" uniqueName="fromDate">
      <xmlPr mapId="3" xpath="/ReportingInfo/fromDate" xmlDataType="date"/>
    </xmlCellPr>
  </singleXmlCell>
  <singleXmlCell id="16" xr6:uid="{27E29A4A-CFEB-425B-80B3-580A92D373AC}" r="B28" connectionId="0">
    <xmlCellPr id="1" xr6:uid="{34827506-D4F7-4A00-B984-B910E9DA748F}" uniqueName="version">
      <xmlPr mapId="3" xpath="/ReportingInfo/@version" xmlDataType="string"/>
    </xmlCellPr>
  </singleXmlCell>
  <singleXmlCell id="17" xr6:uid="{8335B58A-F0FD-4FAF-A7D1-08E62A44A330}" r="B17" connectionId="0">
    <xmlCellPr id="1" xr6:uid="{22FA321C-AD6F-410C-BB98-969A890705A6}" uniqueName="represents">
      <xmlPr mapId="3" xpath="/ReportingInfo/represents" xmlDataType="string"/>
    </xmlCellPr>
  </singleXmlCell>
  <singleXmlCell id="18" xr6:uid="{4643D7CE-20A0-4F7B-A774-15E4556B1C26}" r="B18" connectionId="0">
    <xmlCellPr id="1" xr6:uid="{08A977B7-241C-4E05-8D7A-8FDEA1F53BD5}" uniqueName="representsType">
      <xmlPr mapId="3" xpath="/ReportingInfo/representsType" xmlDataType="string"/>
    </xmlCellPr>
  </singleXmlCell>
  <singleXmlCell id="19" xr6:uid="{6E3EFA3D-E2D8-41BC-8CAD-1847B5C7B186}" r="B19" connectionId="0">
    <xmlCellPr id="1" xr6:uid="{6B410A80-2A2D-4E44-A706-38F22B8799C4}" uniqueName="addressMain">
      <xmlPr mapId="3" xpath="/ReportingInfo/addressMain" xmlDataType="string"/>
    </xmlCellPr>
  </singleXmlCell>
  <singleXmlCell id="20" xr6:uid="{6E240655-4C20-43E8-9112-CE33D77F0E20}" r="B20" connectionId="0">
    <xmlCellPr id="1" xr6:uid="{6EC9AE64-55FA-4CD4-AA44-A95089618823}" uniqueName="addressCorrespondence">
      <xmlPr mapId="3" xpath="/ReportingInfo/addressCorrespondence" xmlDataType="string"/>
    </xmlCellPr>
  </singleXmlCell>
  <singleXmlCell id="21" xr6:uid="{5F088E48-DEB9-4150-AFA8-DAC243769D42}" r="B21" connectionId="0">
    <xmlCellPr id="1" xr6:uid="{37F3B78F-A531-4E6B-BB66-6EB69CEF9D47}" uniqueName="telephone">
      <xmlPr mapId="3" xpath="/ReportingInfo/telephone" xmlDataType="string"/>
    </xmlCellPr>
  </singleXmlCell>
  <singleXmlCell id="22" xr6:uid="{8FF3FBE9-71D1-4B5C-9950-CF1B44E26345}" r="B22" connectionId="0">
    <xmlCellPr id="1" xr6:uid="{DB6BC50F-62FE-44A6-9290-0AA1F91D090F}" uniqueName="fax">
      <xmlPr mapId="3" xpath="/ReportingInfo/fax" xmlDataType="string"/>
    </xmlCellPr>
  </singleXmlCell>
  <singleXmlCell id="23" xr6:uid="{31F3D530-1B63-4C3E-B2DB-40160DBEEE10}" r="B23" connectionId="0">
    <xmlCellPr id="1" xr6:uid="{C726ECF1-EA39-42AF-AC1B-7EABAC618A1D}" uniqueName="email">
      <xmlPr mapId="3" xpath="/ReportingInfo/email" xmlDataType="string"/>
    </xmlCellPr>
  </singleXmlCell>
  <singleXmlCell id="24" xr6:uid="{66730181-468D-4E39-BAE3-0923E966ECCE}" r="B24" connectionId="0">
    <xmlCellPr id="1" xr6:uid="{EA6AD6BF-F1A7-41DC-9970-808BCB24A8FA}" uniqueName="website">
      <xmlPr mapId="3" xpath="/ReportingInfo/website" xmlDataType="string"/>
    </xmlCellPr>
  </singleXmlCell>
  <singleXmlCell id="25" xr6:uid="{02A8B893-D01D-4C76-85AA-A97EBFD2F444}" r="B25" connectionId="0">
    <xmlCellPr id="1" xr6:uid="{C621A88C-77EF-4392-8023-C3D7829D78C6}" uniqueName="media">
      <xmlPr mapId="3" xpath="/ReportingInfo/media" xmlDataType="string"/>
    </xmlCellPr>
  </singleXmlCell>
  <singleXmlCell id="26" xr6:uid="{8B650D75-91A8-4245-8390-5547EC6DC210}" r="B26" connectionId="0">
    <xmlCellPr id="1" xr6:uid="{B6532CAC-DBD3-45BB-83E4-57480327DFC9}" uniqueName="creator">
      <xmlPr mapId="3" xpath="/ReportingInfo/creator" xmlDataType="string"/>
    </xmlCellPr>
  </singleXmlCell>
  <singleXmlCell id="27" xr6:uid="{28ED8A0F-2FC4-465F-BD24-5D00F1FAA81D}" r="B27" connectionId="0">
    <xmlCellPr id="1" xr6:uid="{4EDA957B-1F48-4528-BACF-882C2931EC02}" uniqueName="position">
      <xmlPr mapId="3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" xr6:uid="{A70A2AA0-08FA-48A0-96A0-65C486B11E02}" r="C12" connectionId="0">
    <xmlCellPr id="1" xr6:uid="{E66508B0-631E-4F44-BBF0-7756BE301780}" uniqueName="lands">
      <xmlPr mapId="3" xpath="/ReportingInfo/balance/current/assets/nonCurrentAssets/propertiesEquipment/lands" xmlDataType="integer"/>
    </xmlCellPr>
  </singleXmlCell>
  <singleXmlCell id="29" xr6:uid="{EEC48428-7CFE-447E-8054-AC694A6B35BA}" r="C13" connectionId="0">
    <xmlCellPr id="1" xr6:uid="{653FB5B3-E4CA-4469-A7A0-0A40444DA3A5}" uniqueName="buildings">
      <xmlPr mapId="3" xpath="/ReportingInfo/balance/current/assets/nonCurrentAssets/propertiesEquipment/buildings" xmlDataType="integer"/>
    </xmlCellPr>
  </singleXmlCell>
  <singleXmlCell id="30" xr6:uid="{40EDFE19-2A93-4EA0-88B2-E537FCC4E65C}" r="C14" connectionId="0">
    <xmlCellPr id="1" xr6:uid="{6DC16ECF-F070-4CCF-82C0-68E1FE0E0A94}" uniqueName="machines">
      <xmlPr mapId="3" xpath="/ReportingInfo/balance/current/assets/nonCurrentAssets/propertiesEquipment/machines" xmlDataType="integer"/>
    </xmlCellPr>
  </singleXmlCell>
  <singleXmlCell id="31" xr6:uid="{E3EA3024-8088-4460-88CD-017811CC4CC9}" r="C15" connectionId="0">
    <xmlCellPr id="1" xr6:uid="{8CD68224-C53D-4BC1-B05B-C66266EDF796}" uniqueName="facilities">
      <xmlPr mapId="3" xpath="/ReportingInfo/balance/current/assets/nonCurrentAssets/propertiesEquipment/facilities" xmlDataType="integer"/>
    </xmlCellPr>
  </singleXmlCell>
  <singleXmlCell id="32" xr6:uid="{DF2CE10D-3B55-4354-A57C-1DE34C312699}" r="C16" connectionId="0">
    <xmlCellPr id="1" xr6:uid="{82173B0D-1472-47B8-9182-2DE40F6C877A}" uniqueName="vehicles">
      <xmlPr mapId="3" xpath="/ReportingInfo/balance/current/assets/nonCurrentAssets/propertiesEquipment/vehicles" xmlDataType="integer"/>
    </xmlCellPr>
  </singleXmlCell>
  <singleXmlCell id="33" xr6:uid="{6A8E62CB-C4E5-4D1B-A2A9-2D5FA90AF038}" r="C17" connectionId="0">
    <xmlCellPr id="1" xr6:uid="{B82EDED8-AB4F-4AED-99D2-3B69476841E9}" uniqueName="businessInventory">
      <xmlPr mapId="3" xpath="/ReportingInfo/balance/current/assets/nonCurrentAssets/propertiesEquipment/businessInventory" xmlDataType="integer"/>
    </xmlCellPr>
  </singleXmlCell>
  <singleXmlCell id="34" xr6:uid="{4DE9E64E-61DA-47A1-A4AA-8DE5A832C945}" r="C18" connectionId="0">
    <xmlCellPr id="1" xr6:uid="{FC0F3F96-93E6-4F6B-98E1-39D73CDD1D6C}" uniqueName="acqLiqTangibleAssets">
      <xmlPr mapId="3" xpath="/ReportingInfo/balance/current/assets/nonCurrentAssets/propertiesEquipment/acqLiqTangibleAssets" xmlDataType="integer"/>
    </xmlCellPr>
  </singleXmlCell>
  <singleXmlCell id="35" xr6:uid="{8F759DE6-7510-442E-885F-3F9B99444376}" r="C19" connectionId="0">
    <xmlCellPr id="1" xr6:uid="{D2C6B4EA-D6E9-4B73-9588-4B0552EFF358}" uniqueName="others">
      <xmlPr mapId="3" xpath="/ReportingInfo/balance/current/assets/nonCurrentAssets/propertiesEquipment/others" xmlDataType="integer"/>
    </xmlCellPr>
  </singleXmlCell>
  <singleXmlCell id="36" xr6:uid="{5EC65685-A0FF-4E80-873C-6C0A9E828B50}" r="C21" connectionId="0">
    <xmlCellPr id="1" xr6:uid="{36B9BC02-94B9-450A-BA5F-E43D48734E86}" uniqueName="investProperties">
      <xmlPr mapId="3" xpath="/ReportingInfo/balance/current/assets/nonCurrentAssets/investProperties" xmlDataType="integer"/>
    </xmlCellPr>
  </singleXmlCell>
  <singleXmlCell id="37" xr6:uid="{48C9C3B7-8D73-4A82-B8C1-56C45C03093C}" r="C22" connectionId="0">
    <xmlCellPr id="1" xr6:uid="{326831EF-71EA-49CF-B37E-07D9A4372864}" uniqueName="biologicalAssets">
      <xmlPr mapId="3" xpath="/ReportingInfo/balance/current/assets/nonCurrentAssets/biologicalAssets" xmlDataType="integer"/>
    </xmlCellPr>
  </singleXmlCell>
  <singleXmlCell id="38" xr6:uid="{04172D32-F4B8-46E3-B641-69C5DF4B09F2}" r="C24" connectionId="0">
    <xmlCellPr id="1" xr6:uid="{DDD6D2D4-0259-4E5F-A4B2-C14889655553}" uniqueName="propertyRights">
      <xmlPr mapId="3" xpath="/ReportingInfo/balance/current/assets/nonCurrentAssets/intangibleAssets/propertyRights" xmlDataType="integer"/>
    </xmlCellPr>
  </singleXmlCell>
  <singleXmlCell id="39" xr6:uid="{24A635CE-8432-4735-99A1-9C0E6FE04E08}" r="C25" connectionId="0">
    <xmlCellPr id="1" xr6:uid="{ACE591AC-9595-48B3-A187-0FBB723CDE63}" uniqueName="softwareProducts">
      <xmlPr mapId="3" xpath="/ReportingInfo/balance/current/assets/nonCurrentAssets/intangibleAssets/softwareProducts" xmlDataType="integer"/>
    </xmlCellPr>
  </singleXmlCell>
  <singleXmlCell id="40" xr6:uid="{1896596B-60F2-4610-A3A0-7971C98AC8B9}" r="C26" connectionId="0">
    <xmlCellPr id="1" xr6:uid="{B0636EB2-4762-4D40-8924-89B27BB62250}" uniqueName="developmentProducts">
      <xmlPr mapId="3" xpath="/ReportingInfo/balance/current/assets/nonCurrentAssets/intangibleAssets/developmentProducts" xmlDataType="integer"/>
    </xmlCellPr>
  </singleXmlCell>
  <singleXmlCell id="41" xr6:uid="{35D86C7E-243E-4EC8-AD57-DEA4572BEF30}" r="C27" connectionId="0">
    <xmlCellPr id="1" xr6:uid="{5464F2F2-DC84-4105-93DE-3C331BE31155}" uniqueName="others">
      <xmlPr mapId="3" xpath="/ReportingInfo/balance/current/assets/nonCurrentAssets/intangibleAssets/others" xmlDataType="integer"/>
    </xmlCellPr>
  </singleXmlCell>
  <singleXmlCell id="42" xr6:uid="{352F5E40-49BD-480E-AAF2-2CBB2EC8976C}" r="C31" connectionId="0">
    <xmlCellPr id="1" xr6:uid="{1EDAB781-3E77-4524-82DA-0972D4875E6E}" uniqueName="positive">
      <xmlPr mapId="3" xpath="/ReportingInfo/balance/current/assets/nonCurrentAssets/commercialReputation/positive" xmlDataType="integer"/>
    </xmlCellPr>
  </singleXmlCell>
  <singleXmlCell id="43" xr6:uid="{3ABC515B-B9A1-4B34-AC86-596E2DD8DE28}" r="C32" connectionId="0">
    <xmlCellPr id="1" xr6:uid="{A9F740D4-F0F6-452D-BF0E-57D146711D4A}" uniqueName="negative">
      <xmlPr mapId="3" xpath="/ReportingInfo/balance/current/assets/nonCurrentAssets/commercialReputation/negative" xmlDataType="integer"/>
    </xmlCellPr>
  </singleXmlCell>
  <singleXmlCell id="44" xr6:uid="{29E2CE87-A3A3-438B-B3A9-36BFB9462947}" r="C36" connectionId="0">
    <xmlCellPr id="1" xr6:uid="{F6C52FC3-E396-41FF-A6A8-55146D37A16B}" uniqueName="subsidiaries">
      <xmlPr mapId="3" xpath="/ReportingInfo/balance/current/assets/nonCurrentAssets/finAssets/investIn/subsidiaries" xmlDataType="integer"/>
    </xmlCellPr>
  </singleXmlCell>
  <singleXmlCell id="45" xr6:uid="{E5CF862D-7CA3-4C52-A772-0F8BD00DB638}" r="C37" connectionId="0">
    <xmlCellPr id="1" xr6:uid="{627BBB70-8517-4F40-AF1A-AD633C3A267F}" uniqueName="jointVentures">
      <xmlPr mapId="3" xpath="/ReportingInfo/balance/current/assets/nonCurrentAssets/finAssets/investIn/jointVentures" xmlDataType="integer"/>
    </xmlCellPr>
  </singleXmlCell>
  <singleXmlCell id="46" xr6:uid="{2FFBE8A1-FE1F-42C8-A4AF-005AD9E725F9}" r="C38" connectionId="0">
    <xmlCellPr id="1" xr6:uid="{8B5E8C93-1341-49F3-979E-C8437166435C}" uniqueName="associatedEnterprises">
      <xmlPr mapId="3" xpath="/ReportingInfo/balance/current/assets/nonCurrentAssets/finAssets/investIn/associatedEnterprises" xmlDataType="integer"/>
    </xmlCellPr>
  </singleXmlCell>
  <singleXmlCell id="47" xr6:uid="{EFF1E5A5-2A76-4B17-848B-2FBA2E06B506}" r="C39" connectionId="0">
    <xmlCellPr id="1" xr6:uid="{4930B5AD-0548-43B1-8206-FF0344D38E7C}" uniqueName="otherBusinesses">
      <xmlPr mapId="3" xpath="/ReportingInfo/balance/current/assets/nonCurrentAssets/finAssets/investIn/otherBusinesses" xmlDataType="integer"/>
    </xmlCellPr>
  </singleXmlCell>
  <singleXmlCell id="48" xr6:uid="{EF5DD925-DBF4-4484-8156-D9EBF57F4C6C}" r="C41" connectionId="0">
    <xmlCellPr id="1" xr6:uid="{595D5FB7-F757-4855-8C29-8D361C85276D}" uniqueName="governmentSecurities">
      <xmlPr mapId="3" xpath="/ReportingInfo/balance/current/assets/nonCurrentAssets/finAssets/heldToMaturity/governmentSecurities" xmlDataType="integer"/>
    </xmlCellPr>
  </singleXmlCell>
  <singleXmlCell id="49" xr6:uid="{A411A7C3-2DCF-48FE-899B-4B8B42AF2ADF}" r="C42" connectionId="0">
    <xmlCellPr id="1" xr6:uid="{54D8656E-0D47-4481-923E-AA84D6BE04DB}" uniqueName="bonds">
      <xmlPr mapId="3" xpath="/ReportingInfo/balance/current/assets/nonCurrentAssets/finAssets/heldToMaturity/bonds" xmlDataType="integer"/>
    </xmlCellPr>
  </singleXmlCell>
  <singleXmlCell id="50" xr6:uid="{0C5ED85E-7764-4AC9-8ED3-DDE93A67B7F2}" r="C43" connectionId="0">
    <xmlCellPr id="1" xr6:uid="{553B1D78-DE10-4FAD-A1C1-328B83C3BC23}" uniqueName="municipalBonds">
      <xmlPr mapId="3" xpath="/ReportingInfo/balance/current/assets/nonCurrentAssets/finAssets/heldToMaturity/municipalBonds" xmlDataType="integer"/>
    </xmlCellPr>
  </singleXmlCell>
  <singleXmlCell id="51" xr6:uid="{7EB4F8E6-BC42-4D4B-97BE-E8797855CE9A}" r="C44" connectionId="0">
    <xmlCellPr id="1" xr6:uid="{E60FD7D0-A22F-41A6-BC29-2F9C2E2C54A9}" uniqueName="others">
      <xmlPr mapId="3" xpath="/ReportingInfo/balance/current/assets/nonCurrentAssets/finAssets/heldToMaturity/others" xmlDataType="integer"/>
    </xmlCellPr>
  </singleXmlCell>
  <singleXmlCell id="52" xr6:uid="{FC33570F-F528-4E04-A317-C825C3327BBA}" r="C45" connectionId="0">
    <xmlCellPr id="1" xr6:uid="{ADF80726-D3B5-4A65-BF30-2EBE28719925}" uniqueName="others">
      <xmlPr mapId="3" xpath="/ReportingInfo/balance/current/assets/nonCurrentAssets/finAssets/others" xmlDataType="integer"/>
    </xmlCellPr>
  </singleXmlCell>
  <singleXmlCell id="53" xr6:uid="{AEF81DCC-6617-402D-A06D-39950E22DA5D}" r="C48" connectionId="0">
    <xmlCellPr id="1" xr6:uid="{16795832-CE82-4FC8-8BC9-3316DBB76E08}" uniqueName="affiliatedCompanies">
      <xmlPr mapId="3" xpath="/ReportingInfo/balance/current/assets/nonCurrentAssets/tradeReceivables/affiliatedCompanies" xmlDataType="integer"/>
    </xmlCellPr>
  </singleXmlCell>
  <singleXmlCell id="54" xr6:uid="{71BF974F-5E4B-4D4C-B6E3-63D0D84ED339}" r="C49" connectionId="0">
    <xmlCellPr id="1" xr6:uid="{D54057A8-576F-499E-B7CB-4868F83B12E7}" uniqueName="tradeLoans">
      <xmlPr mapId="3" xpath="/ReportingInfo/balance/current/assets/nonCurrentAssets/tradeReceivables/tradeLoans" xmlDataType="integer"/>
    </xmlCellPr>
  </singleXmlCell>
  <singleXmlCell id="55" xr6:uid="{9DE3DADE-B6CD-4F9C-8FF5-4A5C9CA16734}" r="C50" connectionId="0">
    <xmlCellPr id="1" xr6:uid="{5649D21F-A5E3-431B-8955-C0FB23231E6E}" uniqueName="financeLease">
      <xmlPr mapId="3" xpath="/ReportingInfo/balance/current/assets/nonCurrentAssets/tradeReceivables/financeLease" xmlDataType="integer"/>
    </xmlCellPr>
  </singleXmlCell>
  <singleXmlCell id="56" xr6:uid="{06A2A35E-F5C3-41CD-A053-4B67D2AA3843}" r="C51" connectionId="0">
    <xmlCellPr id="1" xr6:uid="{90B4274C-1502-4DB7-AC9B-F502CA8AD867}" uniqueName="others">
      <xmlPr mapId="3" xpath="/ReportingInfo/balance/current/assets/nonCurrentAssets/tradeReceivables/others" xmlDataType="integer"/>
    </xmlCellPr>
  </singleXmlCell>
  <singleXmlCell id="57" xr6:uid="{F2F3A3AA-CA6A-42FE-87A2-A7FB79C19A7A}" r="C54" connectionId="0">
    <xmlCellPr id="1" xr6:uid="{EE30B5F0-FB38-46BF-AE83-9ACF0E10CE3C}" uniqueName="futureExpenses">
      <xmlPr mapId="3" xpath="/ReportingInfo/balance/current/assets/nonCurrentAssets/futureExpenses" xmlDataType="integer"/>
    </xmlCellPr>
  </singleXmlCell>
  <singleXmlCell id="58" xr6:uid="{C1020342-A3DE-4728-9ABA-6194E8314A08}" r="C55" connectionId="0">
    <xmlCellPr id="1" xr6:uid="{39DE9D0B-FB73-438D-8C0B-8040444DE7C7}" uniqueName="deferredTaxAssets">
      <xmlPr mapId="3" xpath="/ReportingInfo/balance/current/assets/nonCurrentAssets/deferredTaxAssets" xmlDataType="integer"/>
    </xmlCellPr>
  </singleXmlCell>
  <singleXmlCell id="59" xr6:uid="{CB0E4431-B491-40F1-AB7C-35A136494F81}" r="C59" connectionId="0">
    <xmlCellPr id="1" xr6:uid="{DC7EF68C-7789-4C35-8626-3114E946998E}" uniqueName="materials">
      <xmlPr mapId="3" xpath="/ReportingInfo/balance/current/assets/currentAssets/inventories/materials" xmlDataType="integer"/>
    </xmlCellPr>
  </singleXmlCell>
  <singleXmlCell id="61" xr6:uid="{252D258A-5F73-4A44-BA03-3DCECCBDE864}" r="C62" connectionId="0">
    <xmlCellPr id="1" xr6:uid="{A0062B6A-8C0A-4A80-8245-497906CE2920}" uniqueName="workInProgress">
      <xmlPr mapId="3" xpath="/ReportingInfo/balance/current/assets/currentAssets/inventories/workInProgress" xmlDataType="integer"/>
    </xmlCellPr>
  </singleXmlCell>
  <singleXmlCell id="62" xr6:uid="{FFD3B10E-724C-4EEF-A381-ADADBC5A53C5}" r="C63" connectionId="0">
    <xmlCellPr id="1" xr6:uid="{C5AEBC26-F3D6-4306-B4AF-8EEA24A411EB}" uniqueName="biologicalAssets">
      <xmlPr mapId="3" xpath="/ReportingInfo/balance/current/assets/currentAssets/inventories/biologicalAssets" xmlDataType="integer"/>
    </xmlCellPr>
  </singleXmlCell>
  <singleXmlCell id="63" xr6:uid="{F2CC3B4D-59DF-406A-BE40-44E5BEAE0C62}" r="C64" connectionId="0">
    <xmlCellPr id="1" xr6:uid="{183A896B-1FD7-48D7-B5C5-616739BB1CDA}" uniqueName="others">
      <xmlPr mapId="3" xpath="/ReportingInfo/balance/current/assets/currentAssets/inventories/others" xmlDataType="integer"/>
    </xmlCellPr>
  </singleXmlCell>
  <singleXmlCell id="64" xr6:uid="{65A95643-DAAB-40F6-8713-16332292CE5F}" r="C68" connectionId="0">
    <xmlCellPr id="1" xr6:uid="{ABC83317-5859-4C66-8E0B-9B91E99FFED8}" uniqueName="receivablesAffiliatedCompanies">
      <xmlPr mapId="3" xpath="/ReportingInfo/balance/current/assets/currentAssets/tradeReceivables/receivablesAffiliatedCompanies" xmlDataType="integer"/>
    </xmlCellPr>
  </singleXmlCell>
  <singleXmlCell id="65" xr6:uid="{2D9F489F-072C-4401-A165-AB4FA148EF51}" r="C69" connectionId="0">
    <xmlCellPr id="1" xr6:uid="{0FC6C59E-EC82-49EE-BF7F-93FE8956C919}" uniqueName="receivablesCustomersSuppliers">
      <xmlPr mapId="3" xpath="/ReportingInfo/balance/current/assets/currentAssets/tradeReceivables/receivablesCustomersSuppliers" xmlDataType="integer"/>
    </xmlCellPr>
  </singleXmlCell>
  <singleXmlCell id="66" xr6:uid="{B3643469-DB09-437B-965D-F85760A6EF88}" r="C70" connectionId="0">
    <xmlCellPr id="1" xr6:uid="{025A7724-5214-4FC7-9A6C-11320F1AA8AE}" uniqueName="advancesGranted">
      <xmlPr mapId="3" xpath="/ReportingInfo/balance/current/assets/currentAssets/tradeReceivables/advancesGranted" xmlDataType="integer"/>
    </xmlCellPr>
  </singleXmlCell>
  <singleXmlCell id="67" xr6:uid="{EBA4D546-5221-4061-8000-CD4D12D3CA15}" r="C71" connectionId="0">
    <xmlCellPr id="1" xr6:uid="{38429769-88C6-4524-A973-6CF35B2A40DC}" uniqueName="receivablesGrantedCommercialLoans">
      <xmlPr mapId="3" xpath="/ReportingInfo/balance/current/assets/currentAssets/tradeReceivables/receivablesGrantedCommercialLoans" xmlDataType="integer"/>
    </xmlCellPr>
  </singleXmlCell>
  <singleXmlCell id="68" xr6:uid="{5C24AF5E-3346-43BB-974B-250C5F1161AE}" r="C72" connectionId="0">
    <xmlCellPr id="1" xr6:uid="{BEECEF1C-D1A7-4942-9814-8DADCB576AF3}" uniqueName="litigationClaims">
      <xmlPr mapId="3" xpath="/ReportingInfo/balance/current/assets/currentAssets/tradeReceivables/litigationClaims" xmlDataType="integer"/>
    </xmlCellPr>
  </singleXmlCell>
  <singleXmlCell id="69" xr6:uid="{013909AB-1870-490B-A173-04D93EF4E083}" r="C73" connectionId="0">
    <xmlCellPr id="1" xr6:uid="{3FC3FBE3-6C56-45B9-B8C6-BF2F2FD9DE36}" uniqueName="taxRecovery">
      <xmlPr mapId="3" xpath="/ReportingInfo/balance/current/assets/currentAssets/tradeReceivables/taxRecovery" xmlDataType="integer"/>
    </xmlCellPr>
  </singleXmlCell>
  <singleXmlCell id="70" xr6:uid="{C873EE60-0149-48F9-A91D-896A9DF22C19}" r="C74" connectionId="0">
    <xmlCellPr id="1" xr6:uid="{E6F8F94F-9264-4003-8602-C1AEB0301035}" uniqueName="receivablesPersonnel">
      <xmlPr mapId="3" xpath="/ReportingInfo/balance/current/assets/currentAssets/tradeReceivables/receivablesPersonnel" xmlDataType="integer"/>
    </xmlCellPr>
  </singleXmlCell>
  <singleXmlCell id="71" xr6:uid="{68B7D19A-9106-4D5D-836B-8724A0F0DA4C}" r="C75" connectionId="0">
    <xmlCellPr id="1" xr6:uid="{01E3DED9-B782-411E-9E22-E8C26F03F9E1}" uniqueName="others">
      <xmlPr mapId="3" xpath="/ReportingInfo/balance/current/assets/currentAssets/tradeReceivables/others" xmlDataType="integer"/>
    </xmlCellPr>
  </singleXmlCell>
  <singleXmlCell id="72" xr6:uid="{0FF5F4A3-A36E-4AB8-9C0A-0F4B3EE7A58B}" r="C80" connectionId="0">
    <xmlCellPr id="1" xr6:uid="{435752F2-73FA-40DD-B9A9-1EDE3658A4EB}" uniqueName="debtSecurities">
      <xmlPr mapId="3" xpath="/ReportingInfo/balance/current/assets/currentAssets/finAssets/finAssetsKeptForTrading/debtSecurities" xmlDataType="integer"/>
    </xmlCellPr>
  </singleXmlCell>
  <singleXmlCell id="73" xr6:uid="{C0290DC8-7DD6-4CDD-8C36-5C3A8DA072EB}" r="C81" connectionId="0">
    <xmlCellPr id="1" xr6:uid="{2FB115B5-8876-434E-A3C8-3B23E629281F}" uniqueName="derivatives">
      <xmlPr mapId="3" xpath="/ReportingInfo/balance/current/assets/currentAssets/finAssets/finAssetsKeptForTrading/derivatives" xmlDataType="integer"/>
    </xmlCellPr>
  </singleXmlCell>
  <singleXmlCell id="74" xr6:uid="{A8CEFA32-E1F1-4FE5-8B4C-E0A95611D24C}" r="C82" connectionId="0">
    <xmlCellPr id="1" xr6:uid="{FE101DA4-C65C-42E3-A010-8305878ADE0A}" uniqueName="others">
      <xmlPr mapId="3" xpath="/ReportingInfo/balance/current/assets/currentAssets/finAssets/finAssetsKeptForTrading/others" xmlDataType="integer"/>
    </xmlCellPr>
  </singleXmlCell>
  <singleXmlCell id="75" xr6:uid="{A95ED74F-AAFF-4D1B-8A53-9A8DD647CBE2}" r="C83" connectionId="0">
    <xmlCellPr id="1" xr6:uid="{B719EEC8-3300-4B33-BB53-B8B37787EDA6}" uniqueName="finAssetsForSale">
      <xmlPr mapId="3" xpath="/ReportingInfo/balance/current/assets/currentAssets/finAssets/finAssetsForSale" xmlDataType="integer"/>
    </xmlCellPr>
  </singleXmlCell>
  <singleXmlCell id="76" xr6:uid="{912065EA-E0BC-4BBB-A039-E53C2D34A457}" r="C84" connectionId="0">
    <xmlCellPr id="1" xr6:uid="{E9544C59-52E4-456F-ABEE-E4DD004BC670}" uniqueName="others">
      <xmlPr mapId="3" xpath="/ReportingInfo/balance/current/assets/currentAssets/finAssets/others" xmlDataType="integer"/>
    </xmlCellPr>
  </singleXmlCell>
  <singleXmlCell id="77" xr6:uid="{3DDBDF2B-8BE4-4E1A-82C9-BDDAFACB47D7}" r="C88" connectionId="0">
    <xmlCellPr id="1" xr6:uid="{FF7CEBBA-490E-481E-95EE-80A441546BBA}" uniqueName="finAssetsCash">
      <xmlPr mapId="3" xpath="/ReportingInfo/balance/current/assets/currentAssets/cashAndCashEquivalents/finAssetsCash" xmlDataType="integer"/>
    </xmlCellPr>
  </singleXmlCell>
  <singleXmlCell id="78" xr6:uid="{A693706F-D2F2-4572-853F-C19DD92F68AB}" r="C89" connectionId="0">
    <xmlCellPr id="1" xr6:uid="{4300DA02-192C-4AE9-9B59-A7D47AA6D311}" uniqueName="finAssetsTimeDeposits">
      <xmlPr mapId="3" xpath="/ReportingInfo/balance/current/assets/currentAssets/cashAndCashEquivalents/finAssetsTimeDeposits" xmlDataType="integer"/>
    </xmlCellPr>
  </singleXmlCell>
  <singleXmlCell id="79" xr6:uid="{F8DC164D-2E6A-49BA-9A0A-E35279968283}" r="C90" connectionId="0">
    <xmlCellPr id="1" xr6:uid="{3D0A3F06-8EE4-4366-BE14-DC3C8F98A730}" uniqueName="blockedFunds">
      <xmlPr mapId="3" xpath="/ReportingInfo/balance/current/assets/currentAssets/cashAndCashEquivalents/blockedFunds" xmlDataType="integer"/>
    </xmlCellPr>
  </singleXmlCell>
  <singleXmlCell id="80" xr6:uid="{17E418B6-BEFE-4099-8C70-408FA5EE8C25}" r="C91" connectionId="0">
    <xmlCellPr id="1" xr6:uid="{F7C4D8C0-8CAC-4ED9-8BD5-736F573C5F40}" uniqueName="moneyEquivalents">
      <xmlPr mapId="3" xpath="/ReportingInfo/balance/current/assets/currentAssets/cashAndCashEquivalents/moneyEquivalents" xmlDataType="integer"/>
    </xmlCellPr>
  </singleXmlCell>
  <singleXmlCell id="81" xr6:uid="{4D3943EF-C6B1-42B9-BDCD-9311AFEC9BAE}" r="C93" connectionId="0">
    <xmlCellPr id="1" xr6:uid="{222B8960-6B50-4FCD-B15B-766C84B295ED}" uniqueName="futureExpenses">
      <xmlPr mapId="3" xpath="/ReportingInfo/balance/current/assets/currentAssets/futureExpenses" xmlDataType="integer"/>
    </xmlCellPr>
  </singleXmlCell>
  <singleXmlCell id="82" xr6:uid="{4DBE96ED-88C7-4AF8-80A2-624C6D214979}" r="G12" connectionId="0">
    <xmlCellPr id="1" xr6:uid="{6097CB94-A73C-4224-AC7E-4CD4C7A63717}" uniqueName="registeredContributedCapital">
      <xmlPr mapId="3" xpath="/ReportingInfo/balance/current/passives/equity/capitalStock/registeredContributedCapital" xmlDataType="integer"/>
    </xmlCellPr>
  </singleXmlCell>
  <singleXmlCell id="83" xr6:uid="{A8BF7FFC-57EC-4036-9D1B-32FF55F59AEC}" r="G13" connectionId="0">
    <xmlCellPr id="1" xr6:uid="{FB59BCE5-4C96-42B5-85B9-0F6A60FA9DBC}" uniqueName="ordinaryShares">
      <xmlPr mapId="3" xpath="/ReportingInfo/balance/current/passives/equity/capitalStock/ordinaryShares" xmlDataType="integer"/>
    </xmlCellPr>
  </singleXmlCell>
  <singleXmlCell id="84" xr6:uid="{37495006-8744-4CA2-8692-C2A5D888E72C}" r="G14" connectionId="0">
    <xmlCellPr id="1" xr6:uid="{17813031-8D41-441B-B0EE-CE9AAB7D8F8C}" uniqueName="preferredShares">
      <xmlPr mapId="3" xpath="/ReportingInfo/balance/current/passives/equity/capitalStock/preferredShares" xmlDataType="integer"/>
    </xmlCellPr>
  </singleXmlCell>
  <singleXmlCell id="85" xr6:uid="{F88E5B1D-9735-4FEB-8FCC-593F331A8A5F}" r="G15" connectionId="0">
    <xmlCellPr id="1" xr6:uid="{C4865A9A-5FE5-4158-8AB8-ECF0A533E14C}" uniqueName="treasuryOrdinarySharesRepurchased">
      <xmlPr mapId="3" xpath="/ReportingInfo/balance/current/passives/equity/capitalStock/treasuryOrdinarySharesRepurchased" xmlDataType="integer"/>
    </xmlCellPr>
  </singleXmlCell>
  <singleXmlCell id="86" xr6:uid="{CCF3CB93-EFDE-4D4F-BDF9-180E1AD3ECD8}" r="G16" connectionId="0">
    <xmlCellPr id="1" xr6:uid="{378564A9-6E42-4DDF-8200-7F525D1C4CE3}" uniqueName="ownPreferredSharesRepurchased">
      <xmlPr mapId="3" xpath="/ReportingInfo/balance/current/passives/equity/capitalStock/ownPreferredSharesRepurchased" xmlDataType="integer"/>
    </xmlCellPr>
  </singleXmlCell>
  <singleXmlCell id="87" xr6:uid="{D915B22A-7887-405F-9B20-1E9B6FB87B43}" r="G17" connectionId="0">
    <xmlCellPr id="1" xr6:uid="{C8B872BB-F495-41A9-AB14-AF09ACE51CB1}" uniqueName="unpaidCapital">
      <xmlPr mapId="3" xpath="/ReportingInfo/balance/current/passives/equity/capitalStock/unpaidCapital" xmlDataType="integer"/>
    </xmlCellPr>
  </singleXmlCell>
  <singleXmlCell id="88" xr6:uid="{F236F691-AE4E-4FE1-9A6F-00D045D206E3}" r="G20" connectionId="0">
    <xmlCellPr id="1" xr6:uid="{B6270F58-7742-4EE8-814C-5CA8CA98C450}" uniqueName="premReserves">
      <xmlPr mapId="3" xpath="/ReportingInfo/balance/current/passives/equity/reserves/premReserves" xmlDataType="integer"/>
    </xmlCellPr>
  </singleXmlCell>
  <singleXmlCell id="89" xr6:uid="{77F85BBA-BEAC-46C0-B5F2-4FAAEC878862}" r="G21" connectionId="0">
    <xmlCellPr id="1" xr6:uid="{910B264D-C2E5-4F74-A582-96553B749569}" uniqueName="subsequentValuationAssetsReserve">
      <xmlPr mapId="3" xpath="/ReportingInfo/balance/current/passives/equity/reserves/subsequentValuationAssetsReserve" xmlDataType="integer"/>
    </xmlCellPr>
  </singleXmlCell>
  <singleXmlCell id="90" xr6:uid="{3D8B25DA-1D8C-4A2E-B159-03E7522A1579}" r="G23" connectionId="0">
    <xmlCellPr id="1" xr6:uid="{EDFE3AC4-2C73-41BB-84C4-A3AEBD8748A6}" uniqueName="generalReserves">
      <xmlPr mapId="3" xpath="/ReportingInfo/balance/current/passives/equity/reserves/targetReserve/generalReserves" xmlDataType="integer"/>
    </xmlCellPr>
  </singleXmlCell>
  <singleXmlCell id="91" xr6:uid="{A87D0626-0B5E-4B88-B9C9-64AD0468A454}" r="G24" connectionId="0">
    <xmlCellPr id="1" xr6:uid="{5514D0FF-DF5D-4A3E-B7B0-1740B6E86D04}" uniqueName="specializedReserves">
      <xmlPr mapId="3" xpath="/ReportingInfo/balance/current/passives/equity/reserves/targetReserve/specializedReserves" xmlDataType="integer"/>
    </xmlCellPr>
  </singleXmlCell>
  <singleXmlCell id="92" xr6:uid="{AFA1BA68-2FFF-44C5-A9FD-7EF444946CAB}" r="G25" connectionId="0">
    <xmlCellPr id="1" xr6:uid="{7D2EE085-923A-4DE1-AC7C-DF49D90A1DD7}" uniqueName="otherReserves">
      <xmlPr mapId="3" xpath="/ReportingInfo/balance/current/passives/equity/reserves/targetReserve/otherReserves" xmlDataType="integer"/>
    </xmlCellPr>
  </singleXmlCell>
  <singleXmlCell id="93" xr6:uid="{9BA6EB7A-00DF-4A34-A423-664B29BDBC56}" r="G29" connectionId="0">
    <xmlCellPr id="1" xr6:uid="{1D424F44-2DEC-441E-A800-89F975A33CE5}" uniqueName="retainedEarnings">
      <xmlPr mapId="3" xpath="/ReportingInfo/balance/current/passives/equity/finResult/accumulatedProfit/retainedEarnings" xmlDataType="integer"/>
    </xmlCellPr>
  </singleXmlCell>
  <singleXmlCell id="94" xr6:uid="{D48B99DB-2AD7-4AAE-88F9-789C1D2C433B}" r="G30" connectionId="0">
    <xmlCellPr id="1" xr6:uid="{5C63DF15-3B77-42D6-9C62-908C619555AE}" uniqueName="uncoveredLoss">
      <xmlPr mapId="3" xpath="/ReportingInfo/balance/current/passives/equity/finResult/accumulatedProfit/uncoveredLoss" xmlDataType="integer"/>
    </xmlCellPr>
  </singleXmlCell>
  <singleXmlCell id="95" xr6:uid="{57694AB1-5E1D-4DA3-AE71-4D46A37798D2}" r="G31" connectionId="0">
    <xmlCellPr id="1" xr6:uid="{3AE825E4-547D-4700-8AC3-E10DA15F69A8}" uniqueName="oneTimeEffectChangesAccountingPolicy">
      <xmlPr mapId="3" xpath="/ReportingInfo/balance/current/passives/equity/finResult/accumulatedProfit/oneTimeEffectChangesAccountingPolicy" xmlDataType="integer"/>
    </xmlCellPr>
  </singleXmlCell>
  <singleXmlCell id="96" xr6:uid="{BB26D642-98A8-4BAC-A7A2-9A8032E095F3}" r="G32" connectionId="0">
    <xmlCellPr id="1" xr6:uid="{D24C048E-7632-412B-9E3C-EC1345376ACB}" uniqueName="currentProfit">
      <xmlPr mapId="3" xpath="/ReportingInfo/balance/current/passives/equity/finResult/currentProfit" xmlDataType="integer"/>
    </xmlCellPr>
  </singleXmlCell>
  <singleXmlCell id="97" xr6:uid="{0137CF15-4D7B-4AED-BD73-234410555783}" r="G33" connectionId="0">
    <xmlCellPr id="1" xr6:uid="{745A7A58-2E11-457A-BF34-AD7D552A57B5}" uniqueName="currentLoss">
      <xmlPr mapId="3" xpath="/ReportingInfo/balance/current/passives/equity/finResult/currentLoss" xmlDataType="integer"/>
    </xmlCellPr>
  </singleXmlCell>
  <singleXmlCell id="98" xr6:uid="{AED96F3A-5D3E-4629-856A-C6C517EC6643}" r="G40" connectionId="0">
    <xmlCellPr id="1" xr6:uid="{38416896-1E8D-4FC1-87D1-1AA2088EC78E}" uniqueName="minorityParticipation">
      <xmlPr mapId="3" xpath="/ReportingInfo/balance/current/passives/minorityParticipation" xmlDataType="integer"/>
    </xmlCellPr>
  </singleXmlCell>
  <singleXmlCell id="99" xr6:uid="{B9CABC43-6748-490A-83BD-5BDD8DD84DCA}" r="G44" connectionId="0">
    <xmlCellPr id="1" xr6:uid="{F6226178-A57D-407E-8831-64EFDCC781FE}" uniqueName="relatedEnterprises">
      <xmlPr mapId="3" xpath="/ReportingInfo/balance/current/passives/nonCurrentLiabilities/commercialOtherObligations/relatedEnterprises" xmlDataType="integer"/>
    </xmlCellPr>
  </singleXmlCell>
  <singleXmlCell id="100" xr6:uid="{D913EA59-6101-4664-A8FC-C7438F4F6F03}" r="G45" connectionId="0">
    <xmlCellPr id="1" xr6:uid="{03ABE542-E4A7-4EDC-A6F5-8CECEEA05CE4}" uniqueName="receivedLoansBanksNonBanks">
      <xmlPr mapId="3" xpath="/ReportingInfo/balance/current/passives/nonCurrentLiabilities/commercialOtherObligations/receivedLoansBanksNonBanks" xmlDataType="integer"/>
    </xmlCellPr>
  </singleXmlCell>
  <singleXmlCell id="101" xr6:uid="{31D68DF4-C467-4645-A334-59609830D9BE}" r="G46" connectionId="0">
    <xmlCellPr id="1" xr6:uid="{9C287AC5-ACBE-4FA4-90A0-6AF6CB3BF79A}" uniqueName="zunk">
      <xmlPr mapId="3" xpath="/ReportingInfo/balance/current/passives/nonCurrentLiabilities/commercialOtherObligations/zunk" xmlDataType="integer"/>
    </xmlCellPr>
  </singleXmlCell>
  <singleXmlCell id="102" xr6:uid="{36BC62B4-8DD1-4E67-8BAF-57A04ED346EC}" r="G47" connectionId="0">
    <xmlCellPr id="1" xr6:uid="{9EE5ED57-F4FD-4955-BA6E-5490523CB195}" uniqueName="commercialLoans">
      <xmlPr mapId="3" xpath="/ReportingInfo/balance/current/passives/nonCurrentLiabilities/commercialOtherObligations/commercialLoans" xmlDataType="integer"/>
    </xmlCellPr>
  </singleXmlCell>
  <singleXmlCell id="103" xr6:uid="{578086FD-20C8-4A6C-BCC3-B54A1E48398C}" r="G48" connectionId="0">
    <xmlCellPr id="1" xr6:uid="{7819FC64-4650-4E36-9031-A7AA411AFC72}" uniqueName="bondLoans">
      <xmlPr mapId="3" xpath="/ReportingInfo/balance/current/passives/nonCurrentLiabilities/commercialOtherObligations/bondLoans" xmlDataType="integer"/>
    </xmlCellPr>
  </singleXmlCell>
  <singleXmlCell id="104" xr6:uid="{9F5337AD-C706-418D-8A68-707F42982A2E}" r="G49" connectionId="0">
    <xmlCellPr id="1" xr6:uid="{CAA34179-9630-4133-AB8F-B19EAE3FFCB3}" uniqueName="others">
      <xmlPr mapId="3" xpath="/ReportingInfo/balance/current/passives/nonCurrentLiabilities/commercialOtherObligations/others" xmlDataType="integer"/>
    </xmlCellPr>
  </singleXmlCell>
  <singleXmlCell id="105" xr6:uid="{05015FCD-76DA-478F-AE4E-1797D0EEDB02}" r="G52" connectionId="0">
    <xmlCellPr id="1" xr6:uid="{B7559832-6BD5-43FC-91BE-37BFE0E28403}" uniqueName="otherNonCurrentLiabilities">
      <xmlPr mapId="3" xpath="/ReportingInfo/balance/current/passives/nonCurrentLiabilities/otherNonCurrentLiabilities" xmlDataType="integer"/>
    </xmlCellPr>
  </singleXmlCell>
  <singleXmlCell id="106" xr6:uid="{420BA94F-39E0-4AB5-98D8-200248B2FD28}" r="G53" connectionId="0">
    <xmlCellPr id="1" xr6:uid="{A2C65630-CDEA-436A-871C-E3310C79A90A}" uniqueName="incomeFuturePeriods">
      <xmlPr mapId="3" xpath="/ReportingInfo/balance/current/passives/nonCurrentLiabilities/incomeFuturePeriods" xmlDataType="integer"/>
    </xmlCellPr>
  </singleXmlCell>
  <singleXmlCell id="107" xr6:uid="{36010A56-DFDB-4B0D-815F-F7488A8C47F9}" r="G54" connectionId="0">
    <xmlCellPr id="1" xr6:uid="{872C44CF-8179-4CDF-A351-6D4B994A3349}" uniqueName="deferredTaxLiabilities">
      <xmlPr mapId="3" xpath="/ReportingInfo/balance/current/passives/nonCurrentLiabilities/deferredTaxLiabilities" xmlDataType="integer"/>
    </xmlCellPr>
  </singleXmlCell>
  <singleXmlCell id="108" xr6:uid="{093D98F8-3940-4097-8554-9C4259BDFE05}" r="G55" connectionId="0">
    <xmlCellPr id="1" xr6:uid="{CA121E1E-E71A-4690-85FC-195C89439DC7}" uniqueName="funds">
      <xmlPr mapId="3" xpath="/ReportingInfo/balance/current/passives/nonCurrentLiabilities/funds" xmlDataType="integer"/>
    </xmlCellPr>
  </singleXmlCell>
  <singleXmlCell id="109" xr6:uid="{6377383A-0856-4507-BF08-AD7BC3E7B3B0}" r="G59" connectionId="0">
    <xmlCellPr id="1" xr6:uid="{D74F8386-A39F-42FD-B37E-FF58215438F3}" uniqueName="liabilitiesLoansBankNonBank">
      <xmlPr mapId="3" xpath="/ReportingInfo/balance/current/passives/currentLiabilities/commercialOtherObligations/liabilitiesLoansBankNonBank" xmlDataType="integer"/>
    </xmlCellPr>
  </singleXmlCell>
  <singleXmlCell id="110" xr6:uid="{4E6196B8-D822-4CD5-B1DC-77AEE652A2C0}" r="G60" connectionId="0">
    <xmlCellPr id="1" xr6:uid="{802DA4B8-AB46-43F8-B5C2-5DD4C3425177}" uniqueName="currentPartNonCurrentLiabilities">
      <xmlPr mapId="3" xpath="/ReportingInfo/balance/current/passives/currentLiabilities/commercialOtherObligations/currentPartNonCurrentLiabilities" xmlDataType="integer"/>
    </xmlCellPr>
  </singleXmlCell>
  <singleXmlCell id="111" xr6:uid="{AE6FC1A5-C28F-4061-BA47-3583C8994629}" r="G62" connectionId="0">
    <xmlCellPr id="1" xr6:uid="{7BF01A74-2696-4597-86C1-2283F893ED63}" uniqueName="obligationsRelatedEnterprises">
      <xmlPr mapId="3" xpath="/ReportingInfo/balance/current/passives/currentLiabilities/commercialOtherObligations/currentObligations/obligationsRelatedEnterprises" xmlDataType="integer"/>
    </xmlCellPr>
  </singleXmlCell>
  <singleXmlCell id="112" xr6:uid="{2DE3594C-0B60-425F-AF2E-FA2CA3C5C712}" r="G63" connectionId="0">
    <xmlCellPr id="1" xr6:uid="{DAE788AD-C8BC-4223-B861-4B7F89897D8E}" uniqueName="obligationsReceivedCommercialLoans">
      <xmlPr mapId="3" xpath="/ReportingInfo/balance/current/passives/currentLiabilities/commercialOtherObligations/currentObligations/obligationsReceivedCommercialLoans" xmlDataType="integer"/>
    </xmlCellPr>
  </singleXmlCell>
  <singleXmlCell id="113" xr6:uid="{A385E485-9C36-47AB-B5C8-FD1E743B72AD}" r="G64" connectionId="0">
    <xmlCellPr id="1" xr6:uid="{487099C5-B070-4EC7-966D-88FB6095D02A}" uniqueName="obligationsSuppliersCustomers">
      <xmlPr mapId="3" xpath="/ReportingInfo/balance/current/passives/currentLiabilities/commercialOtherObligations/currentObligations/obligationsSuppliersCustomers" xmlDataType="integer"/>
    </xmlCellPr>
  </singleXmlCell>
  <singleXmlCell id="114" xr6:uid="{AA8F6AA0-1A08-4971-A514-F052F33563A3}" r="G65" connectionId="0">
    <xmlCellPr id="1" xr6:uid="{06C474CB-0AAE-42BE-9BDA-9C38343EC248}" uniqueName="advancesReceived">
      <xmlPr mapId="3" xpath="/ReportingInfo/balance/current/passives/currentLiabilities/commercialOtherObligations/currentObligations/advancesReceived" xmlDataType="integer"/>
    </xmlCellPr>
  </singleXmlCell>
  <singleXmlCell id="115" xr6:uid="{B77B02D3-DBD1-445C-BCCE-3AB610434608}" r="G66" connectionId="0">
    <xmlCellPr id="1" xr6:uid="{8D587FE5-6891-4ACE-8B73-D0FFBE7F8CD8}" uniqueName="dutiesStaff">
      <xmlPr mapId="3" xpath="/ReportingInfo/balance/current/passives/currentLiabilities/commercialOtherObligations/currentObligations/dutiesStaff" xmlDataType="integer"/>
    </xmlCellPr>
  </singleXmlCell>
  <singleXmlCell id="116" xr6:uid="{BE6FC366-A292-4410-96AE-236655E67B88}" r="G67" connectionId="0">
    <xmlCellPr id="1" xr6:uid="{38B03772-A522-414E-9BA2-AE9B21D811F8}" uniqueName="obligationsInsuranceCompanies">
      <xmlPr mapId="3" xpath="/ReportingInfo/balance/current/passives/currentLiabilities/commercialOtherObligations/currentObligations/obligationsInsuranceCompanies" xmlDataType="integer"/>
    </xmlCellPr>
  </singleXmlCell>
  <singleXmlCell id="117" xr6:uid="{5E52E3D0-3333-4C50-9094-24261C19DF6A}" r="G68" connectionId="0">
    <xmlCellPr id="1" xr6:uid="{CC162F09-9010-4D1F-B06B-1B2E2624BD29}" uniqueName="taxObligations">
      <xmlPr mapId="3" xpath="/ReportingInfo/balance/current/passives/currentLiabilities/commercialOtherObligations/currentObligations/taxObligations" xmlDataType="integer"/>
    </xmlCellPr>
  </singleXmlCell>
  <singleXmlCell id="118" xr6:uid="{0E63A9F2-F76E-452C-867D-4D1A95497255}" r="G69" connectionId="0">
    <xmlCellPr id="1" xr6:uid="{5F64F175-EECE-4FD8-A934-6DBA6A17E62C}" uniqueName="others">
      <xmlPr mapId="3" xpath="/ReportingInfo/balance/current/passives/currentLiabilities/commercialOtherObligations/others" xmlDataType="integer"/>
    </xmlCellPr>
  </singleXmlCell>
  <singleXmlCell id="119" xr6:uid="{6196FC81-F064-49C4-BC47-C2EC004508FF}" r="G70" connectionId="0">
    <xmlCellPr id="1" xr6:uid="{CE547769-634C-4AA2-8125-9B5BE84CAA7C}" uniqueName="provisions">
      <xmlPr mapId="3" xpath="/ReportingInfo/balance/current/passives/currentLiabilities/commercialOtherObligations/provisions" xmlDataType="integer"/>
    </xmlCellPr>
  </singleXmlCell>
  <singleXmlCell id="120" xr6:uid="{467ED101-7640-4632-844A-AA1831F64A4C}" r="G73" connectionId="0">
    <xmlCellPr id="1" xr6:uid="{91B0BD5E-C50C-4880-B8F6-8502BE12E508}" uniqueName="otherCurrentLiabilities">
      <xmlPr mapId="3" xpath="/ReportingInfo/balance/current/passives/currentLiabilities/otherCurrentLiabilities" xmlDataType="integer"/>
    </xmlCellPr>
  </singleXmlCell>
  <singleXmlCell id="121" xr6:uid="{22F2BAAE-B514-411F-9BA8-1A0FA6190C44}" r="G75" connectionId="0">
    <xmlCellPr id="1" xr6:uid="{328C042A-8BE5-4312-ADB7-87FE7AAC21A6}" uniqueName="futureIncome">
      <xmlPr mapId="3" xpath="/ReportingInfo/balance/current/passives/currentLiabilities/futureIncome" xmlDataType="integer"/>
    </xmlCellPr>
  </singleXmlCell>
  <singleXmlCell id="122" xr6:uid="{B7B3328C-4006-4151-AC7D-99513E9F5043}" r="G77" connectionId="0">
    <xmlCellPr id="1" xr6:uid="{450B5B57-DFF7-4DDD-91CA-8E06EFA8EF9E}" uniqueName="funds">
      <xmlPr mapId="3" xpath="/ReportingInfo/balance/current/passives/currentLiabilities/funds" xmlDataType="integer"/>
    </xmlCellPr>
  </singleXmlCell>
  <singleXmlCell id="123" xr6:uid="{8AD96B55-AE33-4608-9098-29AEEC39FD24}" r="D12" connectionId="0">
    <xmlCellPr id="1" xr6:uid="{F97E153B-8A1D-49A3-A215-5CE550EB0457}" uniqueName="lands">
      <xmlPr mapId="3" xpath="/ReportingInfo/balance/previous/assets/nonCurrentAssets/propertiesEquipment/lands" xmlDataType="integer"/>
    </xmlCellPr>
  </singleXmlCell>
  <singleXmlCell id="124" xr6:uid="{3EA4ACBB-3FE8-4AEB-9E19-516D6C4D7FAF}" r="D13" connectionId="0">
    <xmlCellPr id="1" xr6:uid="{8861AAAC-E398-46AB-87B4-9246917D9D91}" uniqueName="buildings">
      <xmlPr mapId="3" xpath="/ReportingInfo/balance/previous/assets/nonCurrentAssets/propertiesEquipment/buildings" xmlDataType="integer"/>
    </xmlCellPr>
  </singleXmlCell>
  <singleXmlCell id="125" xr6:uid="{B4B30BD0-B630-418F-85AC-9A278072411E}" r="D14" connectionId="0">
    <xmlCellPr id="1" xr6:uid="{1D5D2276-83B7-4004-915D-B3EC9E7641D2}" uniqueName="machines">
      <xmlPr mapId="3" xpath="/ReportingInfo/balance/previous/assets/nonCurrentAssets/propertiesEquipment/machines" xmlDataType="integer"/>
    </xmlCellPr>
  </singleXmlCell>
  <singleXmlCell id="126" xr6:uid="{727F3DDF-404D-40B8-8C21-04B81F807420}" r="D15" connectionId="0">
    <xmlCellPr id="1" xr6:uid="{1FFD4760-09D6-4723-AC35-D4BA3F6DECF2}" uniqueName="facilities">
      <xmlPr mapId="3" xpath="/ReportingInfo/balance/previous/assets/nonCurrentAssets/propertiesEquipment/facilities" xmlDataType="integer"/>
    </xmlCellPr>
  </singleXmlCell>
  <singleXmlCell id="127" xr6:uid="{8829A9F2-E3AA-4C57-9F2B-3E84B14E0CCC}" r="D16" connectionId="0">
    <xmlCellPr id="1" xr6:uid="{2F3AA8BC-A877-41E2-8260-18D2DB2966A6}" uniqueName="vehicles">
      <xmlPr mapId="3" xpath="/ReportingInfo/balance/previous/assets/nonCurrentAssets/propertiesEquipment/vehicles" xmlDataType="integer"/>
    </xmlCellPr>
  </singleXmlCell>
  <singleXmlCell id="128" xr6:uid="{CEB3A26F-7F65-4BDE-BFF6-E327F0A7E785}" r="D17" connectionId="0">
    <xmlCellPr id="1" xr6:uid="{2B20B27C-8286-4DB4-8509-4959E4BDEDA4}" uniqueName="businessInventory">
      <xmlPr mapId="3" xpath="/ReportingInfo/balance/previous/assets/nonCurrentAssets/propertiesEquipment/businessInventory" xmlDataType="integer"/>
    </xmlCellPr>
  </singleXmlCell>
  <singleXmlCell id="129" xr6:uid="{294C7FEB-682F-485B-8EBC-35ACCD34FBFB}" r="D18" connectionId="0">
    <xmlCellPr id="1" xr6:uid="{36A8F992-1DEA-45DF-866D-E97479DC74A2}" uniqueName="acqLiqTangibleAssets">
      <xmlPr mapId="3" xpath="/ReportingInfo/balance/previous/assets/nonCurrentAssets/propertiesEquipment/acqLiqTangibleAssets" xmlDataType="integer"/>
    </xmlCellPr>
  </singleXmlCell>
  <singleXmlCell id="130" xr6:uid="{10372CD2-DF2C-49B6-9B3A-8217018F7C7A}" r="D19" connectionId="0">
    <xmlCellPr id="1" xr6:uid="{E1758C1D-0B76-4A87-B1F0-90BFDCDB82F4}" uniqueName="others">
      <xmlPr mapId="3" xpath="/ReportingInfo/balance/previous/assets/nonCurrentAssets/propertiesEquipment/others" xmlDataType="integer"/>
    </xmlCellPr>
  </singleXmlCell>
  <singleXmlCell id="131" xr6:uid="{30C8251D-EDC4-4198-9666-F4C8FE184CB7}" r="D21" connectionId="0">
    <xmlCellPr id="1" xr6:uid="{07981DFF-80DF-4BD8-B8D9-EDA5C4072C27}" uniqueName="investProperties">
      <xmlPr mapId="3" xpath="/ReportingInfo/balance/previous/assets/nonCurrentAssets/investProperties" xmlDataType="integer"/>
    </xmlCellPr>
  </singleXmlCell>
  <singleXmlCell id="132" xr6:uid="{EF19C650-1DC5-4FF0-B954-1320EBFE5BC0}" r="D22" connectionId="0">
    <xmlCellPr id="1" xr6:uid="{B6FBA593-D4D9-4FC2-BC15-C16B6976B554}" uniqueName="biologicalAssets">
      <xmlPr mapId="3" xpath="/ReportingInfo/balance/previous/assets/nonCurrentAssets/biologicalAssets" xmlDataType="integer"/>
    </xmlCellPr>
  </singleXmlCell>
  <singleXmlCell id="133" xr6:uid="{A53A8D06-FCBD-40D5-BD92-C8B47ABD4AA0}" r="D24" connectionId="0">
    <xmlCellPr id="1" xr6:uid="{3C6A257A-FE4C-4071-B7C7-EED04BE186BD}" uniqueName="propertyRights">
      <xmlPr mapId="3" xpath="/ReportingInfo/balance/previous/assets/nonCurrentAssets/intangibleAssets/propertyRights" xmlDataType="integer"/>
    </xmlCellPr>
  </singleXmlCell>
  <singleXmlCell id="134" xr6:uid="{AB6D908F-3A3A-4FE3-BC96-E628FFF7DCED}" r="D25" connectionId="0">
    <xmlCellPr id="1" xr6:uid="{1C8FEFA8-B9A4-498B-A207-1AEC4FD3FB8E}" uniqueName="softwareProducts">
      <xmlPr mapId="3" xpath="/ReportingInfo/balance/previous/assets/nonCurrentAssets/intangibleAssets/softwareProducts" xmlDataType="integer"/>
    </xmlCellPr>
  </singleXmlCell>
  <singleXmlCell id="135" xr6:uid="{C753BB74-5503-401B-AA0D-8D4F0F4DFCF1}" r="D26" connectionId="0">
    <xmlCellPr id="1" xr6:uid="{CC333B42-4BF0-4199-B557-CF9778F046A6}" uniqueName="developmentProducts">
      <xmlPr mapId="3" xpath="/ReportingInfo/balance/previous/assets/nonCurrentAssets/intangibleAssets/developmentProducts" xmlDataType="integer"/>
    </xmlCellPr>
  </singleXmlCell>
  <singleXmlCell id="136" xr6:uid="{06963BC1-F834-445B-B81E-EEEBE46EC9CC}" r="D27" connectionId="0">
    <xmlCellPr id="1" xr6:uid="{830DC44E-9F72-408B-A1F9-8B1DDEB76094}" uniqueName="others">
      <xmlPr mapId="3" xpath="/ReportingInfo/balance/previous/assets/nonCurrentAssets/intangibleAssets/others" xmlDataType="integer"/>
    </xmlCellPr>
  </singleXmlCell>
  <singleXmlCell id="137" xr6:uid="{BA220975-A82E-44B8-926C-FA39B106010D}" r="D31" connectionId="0">
    <xmlCellPr id="1" xr6:uid="{8BE59D8E-64C3-45F2-BC8E-B9503FA63B0E}" uniqueName="positive">
      <xmlPr mapId="3" xpath="/ReportingInfo/balance/previous/assets/nonCurrentAssets/commercialReputation/positive" xmlDataType="integer"/>
    </xmlCellPr>
  </singleXmlCell>
  <singleXmlCell id="138" xr6:uid="{90C2C9B3-4B7F-4A6C-9DBC-1CEF23F2E27F}" r="D32" connectionId="0">
    <xmlCellPr id="1" xr6:uid="{A7C5AF79-AAAD-4A59-AEE3-5D0D610B3123}" uniqueName="negative">
      <xmlPr mapId="3" xpath="/ReportingInfo/balance/previous/assets/nonCurrentAssets/commercialReputation/negative" xmlDataType="integer"/>
    </xmlCellPr>
  </singleXmlCell>
  <singleXmlCell id="139" xr6:uid="{3F405E90-66E3-475F-BD3D-42282FFE5162}" r="D36" connectionId="0">
    <xmlCellPr id="1" xr6:uid="{ABAC468B-FF06-4141-8D12-41A4E43BCAAA}" uniqueName="subsidiaries">
      <xmlPr mapId="3" xpath="/ReportingInfo/balance/previous/assets/nonCurrentAssets/finAssets/investIn/subsidiaries" xmlDataType="integer"/>
    </xmlCellPr>
  </singleXmlCell>
  <singleXmlCell id="140" xr6:uid="{28BAA86A-E395-413A-9B25-A7770433DEAF}" r="D37" connectionId="0">
    <xmlCellPr id="1" xr6:uid="{A3E86FAB-9471-4D97-81B9-B2F89CDD0DA8}" uniqueName="jointVentures">
      <xmlPr mapId="3" xpath="/ReportingInfo/balance/previous/assets/nonCurrentAssets/finAssets/investIn/jointVentures" xmlDataType="integer"/>
    </xmlCellPr>
  </singleXmlCell>
  <singleXmlCell id="141" xr6:uid="{4C1F5375-38A6-47B5-83B8-BCFDF207DE64}" r="D38" connectionId="0">
    <xmlCellPr id="1" xr6:uid="{BA09D6B8-6CEC-4B5B-9FCA-3954A7755A56}" uniqueName="associatedEnterprises">
      <xmlPr mapId="3" xpath="/ReportingInfo/balance/previous/assets/nonCurrentAssets/finAssets/investIn/associatedEnterprises" xmlDataType="integer"/>
    </xmlCellPr>
  </singleXmlCell>
  <singleXmlCell id="142" xr6:uid="{308B69DA-364F-441B-9607-DF4B8FA5E8B9}" r="D39" connectionId="0">
    <xmlCellPr id="1" xr6:uid="{DB6427D3-8485-417B-B18F-806800713501}" uniqueName="otherBusinesses">
      <xmlPr mapId="3" xpath="/ReportingInfo/balance/previous/assets/nonCurrentAssets/finAssets/investIn/otherBusinesses" xmlDataType="integer"/>
    </xmlCellPr>
  </singleXmlCell>
  <singleXmlCell id="143" xr6:uid="{6A2D3983-76FB-423F-B3D5-CBD9DADBADDB}" r="D41" connectionId="0">
    <xmlCellPr id="1" xr6:uid="{7378884C-FC2E-475D-9859-FCD140AA2A1E}" uniqueName="governmentSecurities">
      <xmlPr mapId="3" xpath="/ReportingInfo/balance/previous/assets/nonCurrentAssets/finAssets/heldToMaturity/governmentSecurities" xmlDataType="integer"/>
    </xmlCellPr>
  </singleXmlCell>
  <singleXmlCell id="144" xr6:uid="{484D1574-CBF4-47AB-A944-ECCBC7735CF5}" r="D42" connectionId="0">
    <xmlCellPr id="1" xr6:uid="{0EF00C75-06CE-4712-8988-D1D791704070}" uniqueName="bonds">
      <xmlPr mapId="3" xpath="/ReportingInfo/balance/previous/assets/nonCurrentAssets/finAssets/heldToMaturity/bonds" xmlDataType="integer"/>
    </xmlCellPr>
  </singleXmlCell>
  <singleXmlCell id="145" xr6:uid="{0B118488-2719-4D1B-92F3-E8CD23A1846C}" r="D43" connectionId="0">
    <xmlCellPr id="1" xr6:uid="{B21C9155-8429-469C-B036-912C79F4EBFC}" uniqueName="municipalBonds">
      <xmlPr mapId="3" xpath="/ReportingInfo/balance/previous/assets/nonCurrentAssets/finAssets/heldToMaturity/municipalBonds" xmlDataType="integer"/>
    </xmlCellPr>
  </singleXmlCell>
  <singleXmlCell id="146" xr6:uid="{2BAF7CE3-1682-4734-A65F-2812F4E6A330}" r="D44" connectionId="0">
    <xmlCellPr id="1" xr6:uid="{1FEA8AF2-B59C-4855-8691-3225CCA16393}" uniqueName="others">
      <xmlPr mapId="3" xpath="/ReportingInfo/balance/previous/assets/nonCurrentAssets/finAssets/heldToMaturity/others" xmlDataType="integer"/>
    </xmlCellPr>
  </singleXmlCell>
  <singleXmlCell id="147" xr6:uid="{642105B1-059C-4069-B1CB-868ACE5F229E}" r="D45" connectionId="0">
    <xmlCellPr id="1" xr6:uid="{FC6399DC-7E69-47CD-983C-310FB19DEFFE}" uniqueName="others">
      <xmlPr mapId="3" xpath="/ReportingInfo/balance/previous/assets/nonCurrentAssets/finAssets/others" xmlDataType="integer"/>
    </xmlCellPr>
  </singleXmlCell>
  <singleXmlCell id="148" xr6:uid="{C0D36094-3145-4154-AAA2-EE343B710C8C}" r="D48" connectionId="0">
    <xmlCellPr id="1" xr6:uid="{9BFCA35D-160D-4A1A-8E17-6CFDC7DECD47}" uniqueName="affiliatedCompanies">
      <xmlPr mapId="3" xpath="/ReportingInfo/balance/previous/assets/nonCurrentAssets/tradeReceivables/affiliatedCompanies" xmlDataType="integer"/>
    </xmlCellPr>
  </singleXmlCell>
  <singleXmlCell id="149" xr6:uid="{33E1E164-5C82-4BD5-80D5-9EC3CBA68F93}" r="D49" connectionId="0">
    <xmlCellPr id="1" xr6:uid="{CC81D318-4E85-4A2D-8A95-6A43D01206D5}" uniqueName="tradeLoans">
      <xmlPr mapId="3" xpath="/ReportingInfo/balance/previous/assets/nonCurrentAssets/tradeReceivables/tradeLoans" xmlDataType="integer"/>
    </xmlCellPr>
  </singleXmlCell>
  <singleXmlCell id="150" xr6:uid="{59287E21-86B5-4D55-AEBA-61F9E449F1B6}" r="D50" connectionId="0">
    <xmlCellPr id="1" xr6:uid="{2CE0D98F-F5F8-46EB-AB27-F5993C1012FC}" uniqueName="financeLease">
      <xmlPr mapId="3" xpath="/ReportingInfo/balance/previous/assets/nonCurrentAssets/tradeReceivables/financeLease" xmlDataType="integer"/>
    </xmlCellPr>
  </singleXmlCell>
  <singleXmlCell id="151" xr6:uid="{1E9E6412-0437-4996-9E68-8B1F4C7BBDD1}" r="D51" connectionId="0">
    <xmlCellPr id="1" xr6:uid="{79390610-5F18-4245-8335-C5E9F6861017}" uniqueName="others">
      <xmlPr mapId="3" xpath="/ReportingInfo/balance/previous/assets/nonCurrentAssets/tradeReceivables/others" xmlDataType="integer"/>
    </xmlCellPr>
  </singleXmlCell>
  <singleXmlCell id="152" xr6:uid="{EE3124D8-23CC-4158-B889-A93B59EDB376}" r="D54" connectionId="0">
    <xmlCellPr id="1" xr6:uid="{3AB8F176-563C-44C1-8A5E-3682E4AA34E3}" uniqueName="futureExpenses">
      <xmlPr mapId="3" xpath="/ReportingInfo/balance/previous/assets/nonCurrentAssets/futureExpenses" xmlDataType="integer"/>
    </xmlCellPr>
  </singleXmlCell>
  <singleXmlCell id="153" xr6:uid="{BD2CA9F3-3210-4C1D-A17C-93AB1D454975}" r="D55" connectionId="0">
    <xmlCellPr id="1" xr6:uid="{D68B7767-54C3-451F-B110-172B555D8216}" uniqueName="deferredTaxAssets">
      <xmlPr mapId="3" xpath="/ReportingInfo/balance/previous/assets/nonCurrentAssets/deferredTaxAssets" xmlDataType="integer"/>
    </xmlCellPr>
  </singleXmlCell>
  <singleXmlCell id="154" xr6:uid="{2AE9E19B-0361-4A92-889C-D28E6D0891A1}" r="C60" connectionId="0">
    <xmlCellPr id="1" xr6:uid="{8CAB3E49-E7CE-4A3D-8B62-5D07A027042C}" uniqueName="production">
      <xmlPr mapId="3" xpath="/ReportingInfo/balance/current/assets/currentAssets/inventories/production" xmlDataType="integer"/>
    </xmlCellPr>
  </singleXmlCell>
  <singleXmlCell id="155" xr6:uid="{FA34EE1F-4E5F-401C-AB61-A0073FBD6560}" r="C61" connectionId="0">
    <xmlCellPr id="1" xr6:uid="{DF04DEBC-5FAE-4473-96A7-6243D54EC633}" uniqueName="goods">
      <xmlPr mapId="3" xpath="/ReportingInfo/balance/current/assets/currentAssets/inventories/goods" xmlDataType="integer"/>
    </xmlCellPr>
  </singleXmlCell>
  <singleXmlCell id="156" xr6:uid="{B479C9F7-A22D-4286-8964-B5BD281851D0}" r="D59" connectionId="0">
    <xmlCellPr id="1" xr6:uid="{6C2C1DC0-0387-4717-AF36-A72FC0350341}" uniqueName="materials">
      <xmlPr mapId="3" xpath="/ReportingInfo/balance/previous/assets/currentAssets/inventories/materials" xmlDataType="integer"/>
    </xmlCellPr>
  </singleXmlCell>
  <singleXmlCell id="157" xr6:uid="{63009214-119E-429D-B0D2-3C37C0465636}" r="D60" connectionId="0">
    <xmlCellPr id="1" xr6:uid="{61CF2BBF-FBB8-4168-9254-C3D50FD03F89}" uniqueName="production">
      <xmlPr mapId="3" xpath="/ReportingInfo/balance/previous/assets/currentAssets/inventories/production" xmlDataType="integer"/>
    </xmlCellPr>
  </singleXmlCell>
  <singleXmlCell id="158" xr6:uid="{BAE4C92C-444B-4FE0-AEAE-C68978ED9BBC}" r="D61" connectionId="0">
    <xmlCellPr id="1" xr6:uid="{419A53C9-4E5B-4B3A-8AE3-C4AF95EE25F5}" uniqueName="goods">
      <xmlPr mapId="3" xpath="/ReportingInfo/balance/previous/assets/currentAssets/inventories/goods" xmlDataType="integer"/>
    </xmlCellPr>
  </singleXmlCell>
  <singleXmlCell id="159" xr6:uid="{C041E9F8-3F16-4B8F-B899-4E81955EC920}" r="D62" connectionId="0">
    <xmlCellPr id="1" xr6:uid="{56DB1909-FADA-4F4C-9A41-1BAACBCADA97}" uniqueName="workInProgress">
      <xmlPr mapId="3" xpath="/ReportingInfo/balance/previous/assets/currentAssets/inventories/workInProgress" xmlDataType="integer"/>
    </xmlCellPr>
  </singleXmlCell>
  <singleXmlCell id="160" xr6:uid="{9A29CBEF-2766-4DB4-B0B2-0CB76AD6C9BB}" r="D63" connectionId="0">
    <xmlCellPr id="1" xr6:uid="{52AB5052-1CE0-4A62-AE46-1B520A0EE165}" uniqueName="biologicalAssets">
      <xmlPr mapId="3" xpath="/ReportingInfo/balance/previous/assets/currentAssets/inventories/biologicalAssets" xmlDataType="integer"/>
    </xmlCellPr>
  </singleXmlCell>
  <singleXmlCell id="161" xr6:uid="{739FD430-593B-42D7-9371-12F75FC553B9}" r="D64" connectionId="0">
    <xmlCellPr id="1" xr6:uid="{9382DE17-E73B-4CC3-9A92-EEE117519037}" uniqueName="others">
      <xmlPr mapId="3" xpath="/ReportingInfo/balance/previous/assets/currentAssets/inventories/others" xmlDataType="integer"/>
    </xmlCellPr>
  </singleXmlCell>
  <singleXmlCell id="162" xr6:uid="{05950DFC-DE50-4BA0-88EB-BF55A7BF4FC4}" r="D68" connectionId="0">
    <xmlCellPr id="1" xr6:uid="{A0E064C5-6128-4330-9A17-63783123F1F6}" uniqueName="receivablesAffiliatedCompanies">
      <xmlPr mapId="3" xpath="/ReportingInfo/balance/previous/assets/currentAssets/tradeReceivables/receivablesAffiliatedCompanies" xmlDataType="integer"/>
    </xmlCellPr>
  </singleXmlCell>
  <singleXmlCell id="163" xr6:uid="{CECAB3D4-F3BE-45CD-BD2B-C5A9BB2F033D}" r="D69" connectionId="0">
    <xmlCellPr id="1" xr6:uid="{5186B149-13B9-4E08-A09A-CD6FFB585504}" uniqueName="receivablesCustomersSuppliers">
      <xmlPr mapId="3" xpath="/ReportingInfo/balance/previous/assets/currentAssets/tradeReceivables/receivablesCustomersSuppliers" xmlDataType="integer"/>
    </xmlCellPr>
  </singleXmlCell>
  <singleXmlCell id="164" xr6:uid="{8DB96744-08A0-4DFB-AB2B-F059D62D4384}" r="D70" connectionId="0">
    <xmlCellPr id="1" xr6:uid="{082B3EAE-DAF1-4BB3-AEC1-547BB6311A75}" uniqueName="advancesGranted">
      <xmlPr mapId="3" xpath="/ReportingInfo/balance/previous/assets/currentAssets/tradeReceivables/advancesGranted" xmlDataType="integer"/>
    </xmlCellPr>
  </singleXmlCell>
  <singleXmlCell id="165" xr6:uid="{9B28282E-0DEB-4B32-B375-7AF3E8BF0C26}" r="D71" connectionId="0">
    <xmlCellPr id="1" xr6:uid="{739C222C-5488-408C-A6AE-F628FA04D25E}" uniqueName="receivablesGrantedCommercialLoans">
      <xmlPr mapId="3" xpath="/ReportingInfo/balance/previous/assets/currentAssets/tradeReceivables/receivablesGrantedCommercialLoans" xmlDataType="integer"/>
    </xmlCellPr>
  </singleXmlCell>
  <singleXmlCell id="166" xr6:uid="{2E432740-BD32-4C4F-A31C-BC5A805D1793}" r="D72" connectionId="0">
    <xmlCellPr id="1" xr6:uid="{E9C20E54-01F4-4CA1-9338-58FFA1461076}" uniqueName="litigationClaims">
      <xmlPr mapId="3" xpath="/ReportingInfo/balance/previous/assets/currentAssets/tradeReceivables/litigationClaims" xmlDataType="integer"/>
    </xmlCellPr>
  </singleXmlCell>
  <singleXmlCell id="167" xr6:uid="{25A54BA6-E639-4D19-A1BC-882ADFEE0162}" r="D73" connectionId="0">
    <xmlCellPr id="1" xr6:uid="{1A902BE5-E05E-4FAA-BFC0-1E3A5BA89534}" uniqueName="taxRecovery">
      <xmlPr mapId="3" xpath="/ReportingInfo/balance/previous/assets/currentAssets/tradeReceivables/taxRecovery" xmlDataType="integer"/>
    </xmlCellPr>
  </singleXmlCell>
  <singleXmlCell id="169" xr6:uid="{3D41FF30-3193-4D89-A88F-4060D6912E2D}" r="D74" connectionId="0">
    <xmlCellPr id="1" xr6:uid="{2EB357A6-45CF-4CEF-9053-8093937DBD86}" uniqueName="receivablesPersonnel">
      <xmlPr mapId="3" xpath="/ReportingInfo/balance/previous/assets/currentAssets/tradeReceivables/receivablesPersonnel" xmlDataType="integer"/>
    </xmlCellPr>
  </singleXmlCell>
  <singleXmlCell id="170" xr6:uid="{F732EBE6-17F5-4BBF-9E45-B7D161B4A3C2}" r="D75" connectionId="0">
    <xmlCellPr id="1" xr6:uid="{2F424ABF-A192-45DC-AF6A-8798EC279A85}" uniqueName="others">
      <xmlPr mapId="3" xpath="/ReportingInfo/balance/previous/assets/currentAssets/tradeReceivables/others" xmlDataType="integer"/>
    </xmlCellPr>
  </singleXmlCell>
  <singleXmlCell id="171" xr6:uid="{6DC7683B-064B-446A-8F99-FEE89A539465}" r="D80" connectionId="0">
    <xmlCellPr id="1" xr6:uid="{6FE74763-C021-4CA5-893E-04797A34BECE}" uniqueName="debtSecurities">
      <xmlPr mapId="3" xpath="/ReportingInfo/balance/previous/assets/currentAssets/finAssets/finAssetsKeptForTrading/debtSecurities" xmlDataType="integer"/>
    </xmlCellPr>
  </singleXmlCell>
  <singleXmlCell id="172" xr6:uid="{FD07FE3F-452D-4B7F-92D9-0165D91BE203}" r="D81" connectionId="0">
    <xmlCellPr id="1" xr6:uid="{DCABEB10-D5C8-459A-BF96-03BFE37CA14C}" uniqueName="derivatives">
      <xmlPr mapId="3" xpath="/ReportingInfo/balance/previous/assets/currentAssets/finAssets/finAssetsKeptForTrading/derivatives" xmlDataType="integer"/>
    </xmlCellPr>
  </singleXmlCell>
  <singleXmlCell id="173" xr6:uid="{C0EB89E8-07C7-470C-8263-90D05804078B}" r="D82" connectionId="0">
    <xmlCellPr id="1" xr6:uid="{89437550-2449-4AEA-A6C5-6E1B969B2E4A}" uniqueName="others">
      <xmlPr mapId="3" xpath="/ReportingInfo/balance/previous/assets/currentAssets/finAssets/finAssetsKeptForTrading/others" xmlDataType="integer"/>
    </xmlCellPr>
  </singleXmlCell>
  <singleXmlCell id="174" xr6:uid="{57705046-3DCF-43DD-B4B1-D76EE23316EC}" r="D83" connectionId="0">
    <xmlCellPr id="1" xr6:uid="{92E25587-A520-4152-98FC-563D903440EC}" uniqueName="finAssetsForSale">
      <xmlPr mapId="3" xpath="/ReportingInfo/balance/previous/assets/currentAssets/finAssets/finAssetsForSale" xmlDataType="integer"/>
    </xmlCellPr>
  </singleXmlCell>
  <singleXmlCell id="175" xr6:uid="{EDBACA5D-B451-475D-B151-031D31C2711E}" r="D84" connectionId="0">
    <xmlCellPr id="1" xr6:uid="{BB20FB35-F45B-43EF-8386-A6114AE68E00}" uniqueName="others">
      <xmlPr mapId="3" xpath="/ReportingInfo/balance/previous/assets/currentAssets/finAssets/others" xmlDataType="integer"/>
    </xmlCellPr>
  </singleXmlCell>
  <singleXmlCell id="176" xr6:uid="{A358AA97-8EDE-4341-92D3-837F7473DD1A}" r="D88" connectionId="0">
    <xmlCellPr id="1" xr6:uid="{B68BDD1E-A7AA-4C18-8A62-8D4001A6D083}" uniqueName="finAssetsCash">
      <xmlPr mapId="3" xpath="/ReportingInfo/balance/previous/assets/currentAssets/cashAndCashEquivalents/finAssetsCash" xmlDataType="integer"/>
    </xmlCellPr>
  </singleXmlCell>
  <singleXmlCell id="177" xr6:uid="{9CC02572-330E-4331-8315-AF3ADF8EA391}" r="D89" connectionId="0">
    <xmlCellPr id="1" xr6:uid="{98DB34F4-E11A-4493-8675-AE41BF0A4DFC}" uniqueName="finAssetsTimeDeposits">
      <xmlPr mapId="3" xpath="/ReportingInfo/balance/previous/assets/currentAssets/cashAndCashEquivalents/finAssetsTimeDeposits" xmlDataType="integer"/>
    </xmlCellPr>
  </singleXmlCell>
  <singleXmlCell id="178" xr6:uid="{7245C7CD-1429-439D-A91D-8F82E3ADFCBC}" r="D90" connectionId="0">
    <xmlCellPr id="1" xr6:uid="{E7838251-F9CE-47B8-95C2-9DBB93D52EF6}" uniqueName="blockedFunds">
      <xmlPr mapId="3" xpath="/ReportingInfo/balance/previous/assets/currentAssets/cashAndCashEquivalents/blockedFunds" xmlDataType="integer"/>
    </xmlCellPr>
  </singleXmlCell>
  <singleXmlCell id="179" xr6:uid="{5328E95C-FEBC-4E1A-AA25-8258475174CA}" r="D91" connectionId="0">
    <xmlCellPr id="1" xr6:uid="{CCA5373D-0820-4A4A-888E-93D766E51AFF}" uniqueName="moneyEquivalents">
      <xmlPr mapId="3" xpath="/ReportingInfo/balance/previous/assets/currentAssets/cashAndCashEquivalents/moneyEquivalents" xmlDataType="integer"/>
    </xmlCellPr>
  </singleXmlCell>
  <singleXmlCell id="180" xr6:uid="{B7F698E8-03C0-41D4-BA82-9E9FB8CFF0FF}" r="D93" connectionId="0">
    <xmlCellPr id="1" xr6:uid="{C98804B4-93B9-44EC-A0C2-32B6471A25E7}" uniqueName="futureExpenses">
      <xmlPr mapId="3" xpath="/ReportingInfo/balance/previous/assets/currentAssets/futureExpenses" xmlDataType="integer"/>
    </xmlCellPr>
  </singleXmlCell>
  <singleXmlCell id="181" xr6:uid="{6B16E8E2-C09F-4087-A417-29B1E7C4A412}" r="H12" connectionId="0">
    <xmlCellPr id="1" xr6:uid="{85E3A47C-D908-4A42-831E-B4E7C799FBCA}" uniqueName="registeredContributedCapital">
      <xmlPr mapId="3" xpath="/ReportingInfo/balance/previous/passives/equity/capitalStock/registeredContributedCapital" xmlDataType="integer"/>
    </xmlCellPr>
  </singleXmlCell>
  <singleXmlCell id="182" xr6:uid="{C0353C76-B142-4F51-8DA6-ED8FDB2EC554}" r="H13" connectionId="0">
    <xmlCellPr id="1" xr6:uid="{4ACC5644-4569-40EA-BC20-12DD1405A974}" uniqueName="ordinaryShares">
      <xmlPr mapId="3" xpath="/ReportingInfo/balance/previous/passives/equity/capitalStock/ordinaryShares" xmlDataType="integer"/>
    </xmlCellPr>
  </singleXmlCell>
  <singleXmlCell id="183" xr6:uid="{64651953-8749-44D7-B43F-C35A202EEC65}" r="H14" connectionId="0">
    <xmlCellPr id="1" xr6:uid="{E5532D03-6CDC-497B-B94C-C160462CEB76}" uniqueName="preferredShares">
      <xmlPr mapId="3" xpath="/ReportingInfo/balance/previous/passives/equity/capitalStock/preferredShares" xmlDataType="integer"/>
    </xmlCellPr>
  </singleXmlCell>
  <singleXmlCell id="184" xr6:uid="{28A5ABA9-09E7-4BCB-93C6-1F11242C3224}" r="H15" connectionId="0">
    <xmlCellPr id="1" xr6:uid="{0761DFDD-9AAB-4D11-8831-C76AC7120ED0}" uniqueName="treasuryOrdinarySharesRepurchased">
      <xmlPr mapId="3" xpath="/ReportingInfo/balance/previous/passives/equity/capitalStock/treasuryOrdinarySharesRepurchased" xmlDataType="integer"/>
    </xmlCellPr>
  </singleXmlCell>
  <singleXmlCell id="185" xr6:uid="{0385BF36-59E0-49FC-BDE0-23E054ED5327}" r="H16" connectionId="0">
    <xmlCellPr id="1" xr6:uid="{8A7C4FED-93CD-425C-90D0-B6A7E552BB1A}" uniqueName="ownPreferredSharesRepurchased">
      <xmlPr mapId="3" xpath="/ReportingInfo/balance/previous/passives/equity/capitalStock/ownPreferredSharesRepurchased" xmlDataType="integer"/>
    </xmlCellPr>
  </singleXmlCell>
  <singleXmlCell id="186" xr6:uid="{198AC9A8-E284-443A-949E-C73A554559D6}" r="H17" connectionId="0">
    <xmlCellPr id="1" xr6:uid="{96324C44-FFB2-4D76-B9A8-6B98D6B62DC2}" uniqueName="unpaidCapital">
      <xmlPr mapId="3" xpath="/ReportingInfo/balance/previous/passives/equity/capitalStock/unpaidCapital" xmlDataType="integer"/>
    </xmlCellPr>
  </singleXmlCell>
  <singleXmlCell id="188" xr6:uid="{69C5CFA4-1C0A-48F0-8220-DC07A1CDA57C}" r="H20" connectionId="0">
    <xmlCellPr id="1" xr6:uid="{ACED3FFA-1549-4932-84B9-06EFC666B989}" uniqueName="premReserves">
      <xmlPr mapId="3" xpath="/ReportingInfo/balance/previous/passives/equity/reserves/premReserves" xmlDataType="integer"/>
    </xmlCellPr>
  </singleXmlCell>
  <singleXmlCell id="189" xr6:uid="{66B04940-A911-494A-B27E-64E2DA0C8225}" r="H21" connectionId="0">
    <xmlCellPr id="1" xr6:uid="{2EEA5B50-2896-43DE-A376-3ED00FA8F5BA}" uniqueName="subsequentValuationAssetsReserve">
      <xmlPr mapId="3" xpath="/ReportingInfo/balance/previous/passives/equity/reserves/subsequentValuationAssetsReserve" xmlDataType="integer"/>
    </xmlCellPr>
  </singleXmlCell>
  <singleXmlCell id="190" xr6:uid="{BF3928EF-2403-45B4-B797-F98E95146FF9}" r="H23" connectionId="0">
    <xmlCellPr id="1" xr6:uid="{AADDE6DE-0713-42FD-AED1-64DEE79ADC9E}" uniqueName="generalReserves">
      <xmlPr mapId="3" xpath="/ReportingInfo/balance/previous/passives/equity/reserves/targetReserve/generalReserves" xmlDataType="integer"/>
    </xmlCellPr>
  </singleXmlCell>
  <singleXmlCell id="191" xr6:uid="{66980B56-45C6-4604-9F3A-ED2F40FC8E55}" r="H24" connectionId="0">
    <xmlCellPr id="1" xr6:uid="{5CACDD97-4742-4079-968A-C39BDF56A368}" uniqueName="specializedReserves">
      <xmlPr mapId="3" xpath="/ReportingInfo/balance/previous/passives/equity/reserves/targetReserve/specializedReserves" xmlDataType="integer"/>
    </xmlCellPr>
  </singleXmlCell>
  <singleXmlCell id="192" xr6:uid="{35D51405-F9A4-41C3-87EC-D1FEC7B57DC1}" r="H25" connectionId="0">
    <xmlCellPr id="1" xr6:uid="{F0858BD9-3BC2-47B8-926E-C9E1C2F093AF}" uniqueName="otherReserves">
      <xmlPr mapId="3" xpath="/ReportingInfo/balance/previous/passives/equity/reserves/targetReserve/otherReserves" xmlDataType="integer"/>
    </xmlCellPr>
  </singleXmlCell>
  <singleXmlCell id="193" xr6:uid="{B38826F5-01B0-4F8A-8A35-7D4A91FBB164}" r="H29" connectionId="0">
    <xmlCellPr id="1" xr6:uid="{FE9E230A-B519-4831-BC07-24D977C3F281}" uniqueName="retainedEarnings">
      <xmlPr mapId="3" xpath="/ReportingInfo/balance/previous/passives/equity/finResult/accumulatedProfit/retainedEarnings" xmlDataType="integer"/>
    </xmlCellPr>
  </singleXmlCell>
  <singleXmlCell id="194" xr6:uid="{A8A36D1D-4C33-4F9F-B83C-F0729093380E}" r="H30" connectionId="0">
    <xmlCellPr id="1" xr6:uid="{981E0469-45DF-4BF7-9554-CE55E23607D6}" uniqueName="uncoveredLoss">
      <xmlPr mapId="3" xpath="/ReportingInfo/balance/previous/passives/equity/finResult/accumulatedProfit/uncoveredLoss" xmlDataType="integer"/>
    </xmlCellPr>
  </singleXmlCell>
  <singleXmlCell id="195" xr6:uid="{AD312EDA-B70D-41A9-B85C-CED3D00C53B0}" r="H31" connectionId="0">
    <xmlCellPr id="1" xr6:uid="{C216B6BB-EF03-4D89-87E3-A936C7250017}" uniqueName="oneTimeEffectChangesAccountingPolicy">
      <xmlPr mapId="3" xpath="/ReportingInfo/balance/previous/passives/equity/finResult/accumulatedProfit/oneTimeEffectChangesAccountingPolicy" xmlDataType="integer"/>
    </xmlCellPr>
  </singleXmlCell>
  <singleXmlCell id="196" xr6:uid="{B9DBF341-A6ED-42C1-A233-6E1B7C878E43}" r="H32" connectionId="0">
    <xmlCellPr id="1" xr6:uid="{A28A5EB0-447E-4DFC-8121-AFE0E8D90ED6}" uniqueName="currentProfit">
      <xmlPr mapId="3" xpath="/ReportingInfo/balance/previous/passives/equity/finResult/currentProfit" xmlDataType="integer"/>
    </xmlCellPr>
  </singleXmlCell>
  <singleXmlCell id="197" xr6:uid="{3268BFE7-687F-45B8-9B4A-95F4A9267CC3}" r="H33" connectionId="0">
    <xmlCellPr id="1" xr6:uid="{7196CCF0-44B5-4A26-BF9F-586FBD218F34}" uniqueName="currentLoss">
      <xmlPr mapId="3" xpath="/ReportingInfo/balance/previous/passives/equity/finResult/currentLoss" xmlDataType="integer"/>
    </xmlCellPr>
  </singleXmlCell>
  <singleXmlCell id="198" xr6:uid="{6424A076-6B40-4312-BF2D-8BCC22153447}" r="H40" connectionId="0">
    <xmlCellPr id="1" xr6:uid="{E31195D3-5915-44B7-BE8B-4CB377EA4312}" uniqueName="minorityParticipation">
      <xmlPr mapId="3" xpath="/ReportingInfo/balance/previous/passives/minorityParticipation" xmlDataType="integer"/>
    </xmlCellPr>
  </singleXmlCell>
  <singleXmlCell id="199" xr6:uid="{608543B4-7988-4AF2-B2C8-49C8831890FC}" r="H44" connectionId="0">
    <xmlCellPr id="1" xr6:uid="{9B42CD60-170F-4D4D-AD7D-B270B3C80557}" uniqueName="relatedEnterprises">
      <xmlPr mapId="3" xpath="/ReportingInfo/balance/previous/passives/nonCurrentLiabilities/commercialOtherObligations/relatedEnterprises" xmlDataType="integer"/>
    </xmlCellPr>
  </singleXmlCell>
  <singleXmlCell id="200" xr6:uid="{DF4740EF-58AD-4023-AD62-F209A8CA58A0}" r="H45" connectionId="0">
    <xmlCellPr id="1" xr6:uid="{D124D2C1-98D7-4C47-8D9C-CE172940E1F1}" uniqueName="receivedLoansBanksNonBanks">
      <xmlPr mapId="3" xpath="/ReportingInfo/balance/previous/passives/nonCurrentLiabilities/commercialOtherObligations/receivedLoansBanksNonBanks" xmlDataType="integer"/>
    </xmlCellPr>
  </singleXmlCell>
  <singleXmlCell id="201" xr6:uid="{10825339-90AF-42CD-88D1-BBA5BE5E818F}" r="H46" connectionId="0">
    <xmlCellPr id="1" xr6:uid="{D8A42E53-5862-47F0-990C-8747C6096342}" uniqueName="zunk">
      <xmlPr mapId="3" xpath="/ReportingInfo/balance/previous/passives/nonCurrentLiabilities/commercialOtherObligations/zunk" xmlDataType="integer"/>
    </xmlCellPr>
  </singleXmlCell>
  <singleXmlCell id="202" xr6:uid="{1C99F3A5-5F0D-4521-BB27-C70B19916845}" r="H47" connectionId="0">
    <xmlCellPr id="1" xr6:uid="{333F450D-40BF-4E32-8A2C-14A3BD0DEA22}" uniqueName="commercialLoans">
      <xmlPr mapId="3" xpath="/ReportingInfo/balance/previous/passives/nonCurrentLiabilities/commercialOtherObligations/commercialLoans" xmlDataType="integer"/>
    </xmlCellPr>
  </singleXmlCell>
  <singleXmlCell id="203" xr6:uid="{BE15EA90-8B45-4FA0-BEB8-15C7D49798F3}" r="H48" connectionId="0">
    <xmlCellPr id="1" xr6:uid="{5FF6EE4C-3D83-466E-A076-740FC6D9F8A6}" uniqueName="bondLoans">
      <xmlPr mapId="3" xpath="/ReportingInfo/balance/previous/passives/nonCurrentLiabilities/commercialOtherObligations/bondLoans" xmlDataType="integer"/>
    </xmlCellPr>
  </singleXmlCell>
  <singleXmlCell id="204" xr6:uid="{27F60F18-420E-4432-AC51-E84746FEDA67}" r="H49" connectionId="0">
    <xmlCellPr id="1" xr6:uid="{7F7217AE-FBD1-48C9-89B0-BF73F16D5A49}" uniqueName="others">
      <xmlPr mapId="3" xpath="/ReportingInfo/balance/previous/passives/nonCurrentLiabilities/commercialOtherObligations/others" xmlDataType="integer"/>
    </xmlCellPr>
  </singleXmlCell>
  <singleXmlCell id="205" xr6:uid="{06B3DEC8-507D-4AAF-9BBC-DF78FBF04851}" r="H52" connectionId="0">
    <xmlCellPr id="1" xr6:uid="{49CCA280-4018-4063-BEB4-92C09C2FE74D}" uniqueName="otherNonCurrentLiabilities">
      <xmlPr mapId="3" xpath="/ReportingInfo/balance/previous/passives/nonCurrentLiabilities/otherNonCurrentLiabilities" xmlDataType="integer"/>
    </xmlCellPr>
  </singleXmlCell>
  <singleXmlCell id="206" xr6:uid="{851FC0B6-F34D-4825-A514-7F4A92F106B5}" r="H53" connectionId="0">
    <xmlCellPr id="1" xr6:uid="{923FA5ED-71D8-4DC5-8F66-82F7E1BC2538}" uniqueName="incomeFuturePeriods">
      <xmlPr mapId="3" xpath="/ReportingInfo/balance/previous/passives/nonCurrentLiabilities/incomeFuturePeriods" xmlDataType="integer"/>
    </xmlCellPr>
  </singleXmlCell>
  <singleXmlCell id="207" xr6:uid="{06AA15F0-DF37-4216-A2A5-A341A11E4201}" r="H54" connectionId="0">
    <xmlCellPr id="1" xr6:uid="{A4F4ECBC-178A-437C-BA54-0D61D44563BA}" uniqueName="deferredTaxLiabilities">
      <xmlPr mapId="3" xpath="/ReportingInfo/balance/previous/passives/nonCurrentLiabilities/deferredTaxLiabilities" xmlDataType="integer"/>
    </xmlCellPr>
  </singleXmlCell>
  <singleXmlCell id="208" xr6:uid="{204032A6-BC8A-4C05-9AC1-1DF37DD7433E}" r="H55" connectionId="0">
    <xmlCellPr id="1" xr6:uid="{78AB8CF9-D6AA-4BC2-A95E-79DBC6B1021F}" uniqueName="funds">
      <xmlPr mapId="3" xpath="/ReportingInfo/balance/previous/passives/nonCurrentLiabilities/funds" xmlDataType="integer"/>
    </xmlCellPr>
  </singleXmlCell>
  <singleXmlCell id="209" xr6:uid="{2BBAC268-05FA-4A1F-9873-EA0FA1C176BA}" r="H59" connectionId="0">
    <xmlCellPr id="1" xr6:uid="{ADFD1FCA-068F-4FFC-A3AD-9BFB5DB8330C}" uniqueName="liabilitiesLoansBankNonBank">
      <xmlPr mapId="3" xpath="/ReportingInfo/balance/previous/passives/currentLiabilities/commercialOtherObligations/liabilitiesLoansBankNonBank" xmlDataType="integer"/>
    </xmlCellPr>
  </singleXmlCell>
  <singleXmlCell id="210" xr6:uid="{3D91860B-3426-460B-BD1B-4F122E7DCC4A}" r="H60" connectionId="0">
    <xmlCellPr id="1" xr6:uid="{7B110C6B-F33E-4F18-97D3-7CCBAEF0C1F2}" uniqueName="currentPartNonCurrentLiabilities">
      <xmlPr mapId="3" xpath="/ReportingInfo/balance/previous/passives/currentLiabilities/commercialOtherObligations/currentPartNonCurrentLiabilities" xmlDataType="integer"/>
    </xmlCellPr>
  </singleXmlCell>
  <singleXmlCell id="211" xr6:uid="{74E7F694-3E69-4747-A1BC-1D1F806BAA43}" r="H62" connectionId="0">
    <xmlCellPr id="1" xr6:uid="{3DCBD88E-198B-4C01-A04F-B5A1EC18E8D1}" uniqueName="obligationsRelatedEnterprises">
      <xmlPr mapId="3" xpath="/ReportingInfo/balance/previous/passives/currentLiabilities/commercialOtherObligations/currentObligations/obligationsRelatedEnterprises" xmlDataType="integer"/>
    </xmlCellPr>
  </singleXmlCell>
  <singleXmlCell id="212" xr6:uid="{F631BA77-08CA-452E-87A3-E5F42BC9D863}" r="H63" connectionId="0">
    <xmlCellPr id="1" xr6:uid="{88767BBB-DEE8-40D4-8B0C-969A74115B18}" uniqueName="obligationsReceivedCommercialLoans">
      <xmlPr mapId="3" xpath="/ReportingInfo/balance/previous/passives/currentLiabilities/commercialOtherObligations/currentObligations/obligationsReceivedCommercialLoans" xmlDataType="integer"/>
    </xmlCellPr>
  </singleXmlCell>
  <singleXmlCell id="213" xr6:uid="{57E575D0-E217-484D-8230-B919AB796865}" r="H64" connectionId="0">
    <xmlCellPr id="1" xr6:uid="{6C3C8794-FC18-4852-A7F3-9FF274997FFA}" uniqueName="obligationsSuppliersCustomers">
      <xmlPr mapId="3" xpath="/ReportingInfo/balance/previous/passives/currentLiabilities/commercialOtherObligations/currentObligations/obligationsSuppliersCustomers" xmlDataType="integer"/>
    </xmlCellPr>
  </singleXmlCell>
  <singleXmlCell id="214" xr6:uid="{C72F2385-E7DB-432F-850B-835911C3340D}" r="H65" connectionId="0">
    <xmlCellPr id="1" xr6:uid="{FBB5D0A7-096A-4D03-8502-9C979DD9D776}" uniqueName="advancesReceived">
      <xmlPr mapId="3" xpath="/ReportingInfo/balance/previous/passives/currentLiabilities/commercialOtherObligations/currentObligations/advancesReceived" xmlDataType="integer"/>
    </xmlCellPr>
  </singleXmlCell>
  <singleXmlCell id="215" xr6:uid="{5A21EE5D-78C6-4D16-B8DB-A8B457118184}" r="H66" connectionId="0">
    <xmlCellPr id="1" xr6:uid="{00ED677F-A8EC-491D-A33A-134C0B71827B}" uniqueName="dutiesStaff">
      <xmlPr mapId="3" xpath="/ReportingInfo/balance/previous/passives/currentLiabilities/commercialOtherObligations/currentObligations/dutiesStaff" xmlDataType="integer"/>
    </xmlCellPr>
  </singleXmlCell>
  <singleXmlCell id="216" xr6:uid="{45DA7BBD-16D7-4AC8-80F7-D0F625A15F22}" r="H67" connectionId="0">
    <xmlCellPr id="1" xr6:uid="{60C9537C-27A3-49FB-8C47-F94CA8D61E70}" uniqueName="obligationsInsuranceCompanies">
      <xmlPr mapId="3" xpath="/ReportingInfo/balance/previous/passives/currentLiabilities/commercialOtherObligations/currentObligations/obligationsInsuranceCompanies" xmlDataType="integer"/>
    </xmlCellPr>
  </singleXmlCell>
  <singleXmlCell id="217" xr6:uid="{1C0FE33D-812F-449D-9833-32D87E029FA0}" r="H68" connectionId="0">
    <xmlCellPr id="1" xr6:uid="{619FB322-1815-4384-A829-78DA4E7AB731}" uniqueName="taxObligations">
      <xmlPr mapId="3" xpath="/ReportingInfo/balance/previous/passives/currentLiabilities/commercialOtherObligations/currentObligations/taxObligations" xmlDataType="integer"/>
    </xmlCellPr>
  </singleXmlCell>
  <singleXmlCell id="218" xr6:uid="{0ED28E6D-EA97-46F5-ADF7-E1BB3D939A4A}" r="H69" connectionId="0">
    <xmlCellPr id="1" xr6:uid="{7B809301-FEC1-4ACD-B3E2-923110117318}" uniqueName="others">
      <xmlPr mapId="3" xpath="/ReportingInfo/balance/previous/passives/currentLiabilities/commercialOtherObligations/others" xmlDataType="integer"/>
    </xmlCellPr>
  </singleXmlCell>
  <singleXmlCell id="219" xr6:uid="{7F21CF2E-18C3-4B10-8596-FE2F3B81B831}" r="H70" connectionId="0">
    <xmlCellPr id="1" xr6:uid="{BFDC0A5B-AC57-4436-BACB-FB7919267A98}" uniqueName="provisions">
      <xmlPr mapId="3" xpath="/ReportingInfo/balance/previous/passives/currentLiabilities/commercialOtherObligations/provisions" xmlDataType="integer"/>
    </xmlCellPr>
  </singleXmlCell>
  <singleXmlCell id="220" xr6:uid="{574C1247-10E2-48BF-A7A9-4E0721884441}" r="H73" connectionId="0">
    <xmlCellPr id="1" xr6:uid="{4DF73EE1-3BFC-495D-8248-8C46D7814822}" uniqueName="otherCurrentLiabilities">
      <xmlPr mapId="3" xpath="/ReportingInfo/balance/previous/passives/currentLiabilities/otherCurrentLiabilities" xmlDataType="integer"/>
    </xmlCellPr>
  </singleXmlCell>
  <singleXmlCell id="221" xr6:uid="{7649B565-6D24-4233-8215-2F06FF7ED793}" r="H75" connectionId="0">
    <xmlCellPr id="1" xr6:uid="{157E8383-F8C7-4756-AFD0-8B469C9ACC71}" uniqueName="futureIncome">
      <xmlPr mapId="3" xpath="/ReportingInfo/balance/previous/passives/currentLiabilities/futureIncome" xmlDataType="integer"/>
    </xmlCellPr>
  </singleXmlCell>
  <singleXmlCell id="222" xr6:uid="{8D5C6DBF-AD9A-4571-9636-6576EF20D7BC}" r="H77" connectionId="0">
    <xmlCellPr id="1" xr6:uid="{E5DB88C3-22AA-4D4E-AD18-BC52F07935D1}" uniqueName="funds">
      <xmlPr mapId="3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23" xr6:uid="{12B1F192-B428-4569-BE8E-ECD4C9721D64}" r="C12" connectionId="0">
    <xmlCellPr id="1" xr6:uid="{8E3771EB-6534-4C79-964E-56BE95A5B686}" uniqueName="costOfMaterials">
      <xmlPr mapId="3" xpath="/ReportingInfo/incomes/current/expenses/activityCosts/economicElementsCosts/costOfMaterials" xmlDataType="integer"/>
    </xmlCellPr>
  </singleXmlCell>
  <singleXmlCell id="224" xr6:uid="{CCA22425-CEFD-458F-8207-77B1ECCA11A7}" r="C13" connectionId="0">
    <xmlCellPr id="1" xr6:uid="{727FAE7D-5D71-44D9-AFAE-BC6DE6A81A8B}" uniqueName="costsForExternalServices">
      <xmlPr mapId="3" xpath="/ReportingInfo/incomes/current/expenses/activityCosts/economicElementsCosts/costsForExternalServices" xmlDataType="integer"/>
    </xmlCellPr>
  </singleXmlCell>
  <singleXmlCell id="225" xr6:uid="{EEE43BC0-64BF-4435-957A-F2DACEFA9993}" r="C14" connectionId="0">
    <xmlCellPr id="1" xr6:uid="{6B4B1F5E-672C-44FB-97AB-2124F4DF5695}" uniqueName="depreciationExpenses">
      <xmlPr mapId="3" xpath="/ReportingInfo/incomes/current/expenses/activityCosts/economicElementsCosts/depreciationExpenses" xmlDataType="integer"/>
    </xmlCellPr>
  </singleXmlCell>
  <singleXmlCell id="226" xr6:uid="{909AA03A-1815-4EAF-9303-5DA03A4116FA}" r="C15" connectionId="0">
    <xmlCellPr id="1" xr6:uid="{CBCF845F-0A2F-41B6-894D-C79644DB4F55}" uniqueName="remunerationExpenses">
      <xmlPr mapId="3" xpath="/ReportingInfo/incomes/current/expenses/activityCosts/economicElementsCosts/remunerationExpenses" xmlDataType="integer"/>
    </xmlCellPr>
  </singleXmlCell>
  <singleXmlCell id="227" xr6:uid="{9DBB45A0-16E3-4454-80E3-720B1609CE00}" r="C16" connectionId="0">
    <xmlCellPr id="1" xr6:uid="{D3991E80-83CE-4AC8-A668-E27487FFBA0B}" uniqueName="insuranceCosts">
      <xmlPr mapId="3" xpath="/ReportingInfo/incomes/current/expenses/activityCosts/economicElementsCosts/insuranceCosts" xmlDataType="integer"/>
    </xmlCellPr>
  </singleXmlCell>
  <singleXmlCell id="228" xr6:uid="{95A4D615-E007-4DBC-80A2-392F975A7224}" r="C17" connectionId="0">
    <xmlCellPr id="1" xr6:uid="{6AD55F00-7022-4717-899F-FADFA0F8D00F}" uniqueName="balanceValueOfSoldAssets">
      <xmlPr mapId="3" xpath="/ReportingInfo/incomes/current/expenses/activityCosts/economicElementsCosts/balanceValueOfSoldAssets" xmlDataType="integer"/>
    </xmlCellPr>
  </singleXmlCell>
  <singleXmlCell id="229" xr6:uid="{2AFA0DAC-4841-4C5D-ABF2-57079C6D034A}" r="C18" connectionId="0">
    <xmlCellPr id="1" xr6:uid="{58BFBCAE-6A02-499C-A8A2-079D7FB100EA}" uniqueName="changeInInventoriesOfProductionAndWorkInProgress">
      <xmlPr mapId="3" xpath="/ReportingInfo/incomes/current/expenses/activityCosts/economicElementsCosts/changeInInventoriesOfProductionAndWorkInProgress" xmlDataType="integer"/>
    </xmlCellPr>
  </singleXmlCell>
  <singleXmlCell id="230" xr6:uid="{A6B99C87-4CAA-47FD-8D74-C61855CC2FC2}" r="C19" connectionId="0">
    <xmlCellPr id="1" xr6:uid="{9CD01926-F5ED-4C3F-A5E1-4D4FDCD95784}" uniqueName="others">
      <xmlPr mapId="3" xpath="/ReportingInfo/incomes/current/expenses/activityCosts/economicElementsCosts/others" xmlDataType="integer"/>
    </xmlCellPr>
  </singleXmlCell>
  <singleXmlCell id="231" xr6:uid="{00CF4BB2-7CA3-4D53-BB7A-31D1AC6714C6}" r="C20" connectionId="0">
    <xmlCellPr id="1" xr6:uid="{A2371FF1-1BF9-47C1-89CA-5AF813F8A515}" uniqueName="impairmentOfAssets">
      <xmlPr mapId="3" xpath="/ReportingInfo/incomes/current/expenses/activityCosts/economicElementsCosts/impairmentOfAssets" xmlDataType="integer"/>
    </xmlCellPr>
  </singleXmlCell>
  <singleXmlCell id="232" xr6:uid="{F7B3A05E-3752-4D08-B056-8447634FDF20}" r="C21" connectionId="0">
    <xmlCellPr id="1" xr6:uid="{93EB7840-338B-4716-B7CA-180C83EC4AC1}" uniqueName="provisions">
      <xmlPr mapId="3" xpath="/ReportingInfo/incomes/current/expenses/activityCosts/economicElementsCosts/provisions" xmlDataType="integer"/>
    </xmlCellPr>
  </singleXmlCell>
  <singleXmlCell id="233" xr6:uid="{686F0995-F7F0-4462-A69E-23750B662674}" r="C25" connectionId="0">
    <xmlCellPr id="1" xr6:uid="{C9B33CF8-0F71-4726-8556-00C26A83A5D7}" uniqueName="interestExpense">
      <xmlPr mapId="3" xpath="/ReportingInfo/incomes/current/expenses/activityCosts/financialCosts/interestExpense" xmlDataType="integer"/>
    </xmlCellPr>
  </singleXmlCell>
  <singleXmlCell id="234" xr6:uid="{D9F54BBA-E84D-48DE-9781-CED213343330}" r="C26" connectionId="0">
    <xmlCellPr id="1" xr6:uid="{DF67EEF0-077D-4EFC-82C7-A1DCB9AE34DF}" uniqueName="negativeDifferencesFromOperationsWithFinancialAssetsAndInstruments">
      <xmlPr mapId="3" xpath="/ReportingInfo/incomes/current/expenses/activityCosts/financialCosts/negativeDifferencesFromOperationsWithFinancialAssetsAndInstruments" xmlDataType="integer"/>
    </xmlCellPr>
  </singleXmlCell>
  <singleXmlCell id="235" xr6:uid="{0E7ABDAF-4196-464F-B9A7-895A33082D03}" r="C27" connectionId="0">
    <xmlCellPr id="1" xr6:uid="{FAD779B2-1749-48FE-A050-3336FA086CCF}" uniqueName="negativeDifferencesFromChangesInExchangeRates">
      <xmlPr mapId="3" xpath="/ReportingInfo/incomes/current/expenses/activityCosts/financialCosts/negativeDifferencesFromChangesInExchangeRates" xmlDataType="integer"/>
    </xmlCellPr>
  </singleXmlCell>
  <singleXmlCell id="236" xr6:uid="{5DB8363E-963B-4577-8458-95691F156FE9}" r="C28" connectionId="0">
    <xmlCellPr id="1" xr6:uid="{E4BBFCA8-758B-46B0-A0AB-F84BE13980AA}" uniqueName="others">
      <xmlPr mapId="3" xpath="/ReportingInfo/incomes/current/expenses/activityCosts/financialCosts/others" xmlDataType="integer"/>
    </xmlCellPr>
  </singleXmlCell>
  <singleXmlCell id="237" xr6:uid="{1998E365-E18D-4B61-9E1E-B7FF4DAFA573}" r="C34" connectionId="0">
    <xmlCellPr id="1" xr6:uid="{405E3A4E-3915-4EEF-B328-1930FDC6175B}" uniqueName="shareOfProfitOfAssociatesAndJointVentures">
      <xmlPr mapId="3" xpath="/ReportingInfo/incomes/current/expenses/activityProfit/shareOfProfitOfAssociatesAndJointVentures" xmlDataType="integer"/>
    </xmlCellPr>
  </singleXmlCell>
  <singleXmlCell id="238" xr6:uid="{015994BC-1085-4AAB-B4A2-B94FBF43C6DF}" r="C35" connectionId="0">
    <xmlCellPr id="1" xr6:uid="{43836C16-9243-40D0-A404-564C4D7DDC43}" uniqueName="exceptionalCosts">
      <xmlPr mapId="3" xpath="/ReportingInfo/incomes/current/expenses/activityProfit/exceptionalCosts" xmlDataType="integer"/>
    </xmlCellPr>
  </singleXmlCell>
  <singleXmlCell id="239" xr6:uid="{9CA958E7-B279-48BA-8CA0-7C2C5ED673B6}" r="C39" connectionId="0">
    <xmlCellPr id="1" xr6:uid="{B5C5E666-28B3-4931-B484-51725E2B24FE}" uniqueName="expensesForCurrentCorporateIncomeTaxes">
      <xmlPr mapId="3" xpath="/ReportingInfo/incomes/current/expenses/profitBeforeTaxes/expensesForCurrentCorporateIncomeTaxes" xmlDataType="integer"/>
    </xmlCellPr>
  </singleXmlCell>
  <singleXmlCell id="240" xr6:uid="{5E343B6D-7716-49B5-963E-BEBE1D83455A}" r="C40" connectionId="0">
    <xmlCellPr id="1" xr6:uid="{023124CA-AC2D-446F-93BC-D0A160CF8433}" uniqueName="expenseOfDeferredCorporateIncomeTaxes">
      <xmlPr mapId="3" xpath="/ReportingInfo/incomes/current/expenses/profitBeforeTaxes/expenseOfDeferredCorporateIncomeTaxes" xmlDataType="integer"/>
    </xmlCellPr>
  </singleXmlCell>
  <singleXmlCell id="241" xr6:uid="{D9E0E888-CD90-4E9A-BD8C-7A62BACB43B2}" r="C41" connectionId="0">
    <xmlCellPr id="1" xr6:uid="{A0A11E74-B4CD-4C80-9D27-482C8C7FBD0E}" uniqueName="others">
      <xmlPr mapId="3" xpath="/ReportingInfo/incomes/current/expenses/profitBeforeTaxes/others" xmlDataType="integer"/>
    </xmlCellPr>
  </singleXmlCell>
  <singleXmlCell id="242" xr6:uid="{229CA11B-A597-44C1-95CE-7077E7BA5DCA}" r="C43" connectionId="0">
    <xmlCellPr id="1" xr6:uid="{6755D4A5-8562-4362-921E-AC9007C2A14D}" uniqueName="forMinorityParticipation">
      <xmlPr mapId="3" xpath="/ReportingInfo/incomes/current/expenses/profitAfterTaxes/forMinorityParticipation" xmlDataType="integer"/>
    </xmlCellPr>
  </singleXmlCell>
  <singleXmlCell id="243" xr6:uid="{44FB73BD-E52D-409F-B623-024F205474EA}" r="G12" connectionId="0">
    <xmlCellPr id="1" xr6:uid="{0A771BE9-FC01-47A8-AED6-CEC0593642FA}" uniqueName="production">
      <xmlPr mapId="3" xpath="/ReportingInfo/incomes/current/income/activityIncome/netRevenueFromSales/production" xmlDataType="integer"/>
    </xmlCellPr>
  </singleXmlCell>
  <singleXmlCell id="244" xr6:uid="{799C3853-30E8-4E93-8EC2-90F80E446527}" r="G13" connectionId="0">
    <xmlCellPr id="1" xr6:uid="{4953F33C-8A4C-4101-A5C2-62664316FE40}" uniqueName="goods">
      <xmlPr mapId="3" xpath="/ReportingInfo/incomes/current/income/activityIncome/netRevenueFromSales/goods" xmlDataType="integer"/>
    </xmlCellPr>
  </singleXmlCell>
  <singleXmlCell id="245" xr6:uid="{FB86E1EA-373E-44FB-B90A-C1ECBCFF9797}" r="G14" connectionId="0">
    <xmlCellPr id="1" xr6:uid="{7B3AC25E-2037-4E41-87BC-E14CE8D93FC5}" uniqueName="services">
      <xmlPr mapId="3" xpath="/ReportingInfo/incomes/current/income/activityIncome/netRevenueFromSales/services" xmlDataType="integer"/>
    </xmlCellPr>
  </singleXmlCell>
  <singleXmlCell id="246" xr6:uid="{8B083B7D-5E0F-4BD8-9D4B-06DFCF7B61C0}" r="G15" connectionId="0">
    <xmlCellPr id="1" xr6:uid="{7FB5684A-4B79-4FD1-9CE6-983F3BDF3213}" uniqueName="others">
      <xmlPr mapId="3" xpath="/ReportingInfo/incomes/current/income/activityIncome/netRevenueFromSales/others" xmlDataType="integer"/>
    </xmlCellPr>
  </singleXmlCell>
  <singleXmlCell id="247" xr6:uid="{221ED984-18EA-4EC9-B1EF-DA064668E459}" r="G18" connectionId="0">
    <xmlCellPr id="1" xr6:uid="{DFAC41AD-D529-4209-A2AA-FFE2F90FCC7D}" uniqueName="incomeFromFinancing">
      <xmlPr mapId="3" xpath="/ReportingInfo/incomes/current/income/activityIncome/incomeFromFinancing" xmlDataType="integer"/>
    </xmlCellPr>
  </singleXmlCell>
  <singleXmlCell id="248" xr6:uid="{17C15028-D1CB-451A-89AF-EE1857C275E8}" r="G19" connectionId="0">
    <xmlCellPr id="1" xr6:uid="{7E74B9CC-A201-409E-8827-D544F8CA625F}" uniqueName="incomeFromFinancingOfGovernment">
      <xmlPr mapId="3" xpath="/ReportingInfo/incomes/current/income/activityIncome/incomeFromFinancingOfGovernment" xmlDataType="integer"/>
    </xmlCellPr>
  </singleXmlCell>
  <singleXmlCell id="249" xr6:uid="{F9C90880-0AE3-4B59-B807-7CA71867653B}" r="G22" connectionId="0">
    <xmlCellPr id="1" xr6:uid="{EC0DD688-C832-4BF2-B43A-FE5554864542}" uniqueName="interestIncome">
      <xmlPr mapId="3" xpath="/ReportingInfo/incomes/current/income/activityIncome/financialIncome/interestIncome" xmlDataType="integer"/>
    </xmlCellPr>
  </singleXmlCell>
  <singleXmlCell id="250" xr6:uid="{D1B97E82-09C0-4F10-A2C8-75C19B92EF28}" r="G23" connectionId="0">
    <xmlCellPr id="1" xr6:uid="{49DD2901-5912-4E6F-8F04-F1D9AA51D0FB}" uniqueName="incomeFromDividends">
      <xmlPr mapId="3" xpath="/ReportingInfo/incomes/current/income/activityIncome/financialIncome/incomeFromDividends" xmlDataType="integer"/>
    </xmlCellPr>
  </singleXmlCell>
  <singleXmlCell id="251" xr6:uid="{47C6F5B2-4142-4BE1-B8B5-37C2991CD5A9}" r="G24" connectionId="0">
    <xmlCellPr id="1" xr6:uid="{D77445D9-96AC-4BAA-B38D-7D11800ADBE6}" uniqueName="positiveDifferencesFromOperationsWithFinancialAssetsAndInstruments">
      <xmlPr mapId="3" xpath="/ReportingInfo/incomes/current/income/activityIncome/financialIncome/positiveDifferencesFromOperationsWithFinancialAssetsAndInstruments" xmlDataType="integer"/>
    </xmlCellPr>
  </singleXmlCell>
  <singleXmlCell id="252" xr6:uid="{E8E2B3B8-5895-4C1F-A9CC-60DEB6D2B5FE}" r="G25" connectionId="0">
    <xmlCellPr id="1" xr6:uid="{1AAE7A82-D86D-4832-9313-A5A15672EA02}" uniqueName="positiveDifferencesFromExchangeRateChanges">
      <xmlPr mapId="3" xpath="/ReportingInfo/incomes/current/income/activityIncome/financialIncome/positiveDifferencesFromExchangeRateChanges" xmlDataType="integer"/>
    </xmlCellPr>
  </singleXmlCell>
  <singleXmlCell id="253" xr6:uid="{F7AA45D7-5E7A-4E6E-8FA7-C680706314EE}" r="G26" connectionId="0">
    <xmlCellPr id="1" xr6:uid="{5D92EBF3-15E4-4960-8B3D-33510E6A6A08}" uniqueName="others">
      <xmlPr mapId="3" xpath="/ReportingInfo/incomes/current/income/activityIncome/financialIncome/others" xmlDataType="integer"/>
    </xmlCellPr>
  </singleXmlCell>
  <singleXmlCell id="254" xr6:uid="{8B84619C-AA14-4094-8FA2-E87228D8F4A6}" r="G34" connectionId="0">
    <xmlCellPr id="1" xr6:uid="{D3C7249F-26DF-4584-A583-3F623F004F7E}" uniqueName="shareOfLossOfAssociatesAndJointVentures">
      <xmlPr mapId="3" xpath="/ReportingInfo/incomes/current/income/activityLoss/shareOfLossOfAssociatesAndJointVentures" xmlDataType="integer"/>
    </xmlCellPr>
  </singleXmlCell>
  <singleXmlCell id="255" xr6:uid="{3C6791EA-55F1-4E1F-8689-FAD7E986F52C}" r="G35" connectionId="0">
    <xmlCellPr id="1" xr6:uid="{FC2992DC-362D-4164-A8D2-CEB753E3D469}" uniqueName="extraordinaryRevenues">
      <xmlPr mapId="3" xpath="/ReportingInfo/incomes/current/income/activityLoss/extraordinaryRevenues" xmlDataType="integer"/>
    </xmlCellPr>
  </singleXmlCell>
  <singleXmlCell id="256" xr6:uid="{5939FC31-19D0-4A7E-B9F1-8A330393BF4D}" r="G43" connectionId="0">
    <xmlCellPr id="1" xr6:uid="{64BD41FA-FA71-431C-8ACE-98F216DF98DA}" uniqueName="forMinorityParticipation">
      <xmlPr mapId="3" xpath="/ReportingInfo/incomes/current/income/lossAfterTax/forMinorityParticipation" xmlDataType="integer"/>
    </xmlCellPr>
  </singleXmlCell>
  <singleXmlCell id="257" xr6:uid="{4E4C9AC4-B89F-4337-BBFA-BFEFA734FA58}" r="D12" connectionId="0">
    <xmlCellPr id="1" xr6:uid="{E2B2CFC9-5CF1-4E24-96CF-858D6ED38081}" uniqueName="costOfMaterials">
      <xmlPr mapId="3" xpath="/ReportingInfo/incomes/previous/expenses/activityCosts/economicElementsCosts/costOfMaterials" xmlDataType="integer"/>
    </xmlCellPr>
  </singleXmlCell>
  <singleXmlCell id="258" xr6:uid="{BA23B682-6567-4B60-946E-ACBBF98F6674}" r="D13" connectionId="0">
    <xmlCellPr id="1" xr6:uid="{C0D2C0C5-B707-454A-ACF5-C7BFCAC3BE57}" uniqueName="costsForExternalServices">
      <xmlPr mapId="3" xpath="/ReportingInfo/incomes/previous/expenses/activityCosts/economicElementsCosts/costsForExternalServices" xmlDataType="integer"/>
    </xmlCellPr>
  </singleXmlCell>
  <singleXmlCell id="259" xr6:uid="{78536BF3-37A0-47C3-9518-C745A012E038}" r="D14" connectionId="0">
    <xmlCellPr id="1" xr6:uid="{BC35C02A-9AC9-4F5F-B9E5-3DFFE013571C}" uniqueName="depreciationExpenses">
      <xmlPr mapId="3" xpath="/ReportingInfo/incomes/previous/expenses/activityCosts/economicElementsCosts/depreciationExpenses" xmlDataType="integer"/>
    </xmlCellPr>
  </singleXmlCell>
  <singleXmlCell id="260" xr6:uid="{D6F34811-AAE1-4B33-8370-F5D9AB7B4BB7}" r="D15" connectionId="0">
    <xmlCellPr id="1" xr6:uid="{7C0958E9-B31A-4B45-B211-76F77F3ED1C4}" uniqueName="remunerationExpenses">
      <xmlPr mapId="3" xpath="/ReportingInfo/incomes/previous/expenses/activityCosts/economicElementsCosts/remunerationExpenses" xmlDataType="integer"/>
    </xmlCellPr>
  </singleXmlCell>
  <singleXmlCell id="261" xr6:uid="{0196FEB2-93B1-460D-A968-2F44097806FD}" r="D16" connectionId="0">
    <xmlCellPr id="1" xr6:uid="{F3153DD9-83D1-4AFE-B988-FF56D21B45E2}" uniqueName="insuranceCosts">
      <xmlPr mapId="3" xpath="/ReportingInfo/incomes/previous/expenses/activityCosts/economicElementsCosts/insuranceCosts" xmlDataType="integer"/>
    </xmlCellPr>
  </singleXmlCell>
  <singleXmlCell id="262" xr6:uid="{F5DDC171-2F54-40C7-80F9-7908005B9B48}" r="D17" connectionId="0">
    <xmlCellPr id="1" xr6:uid="{3B3B3B36-6216-485A-AC02-9466431E47DB}" uniqueName="balanceValueOfSoldAssets">
      <xmlPr mapId="3" xpath="/ReportingInfo/incomes/previous/expenses/activityCosts/economicElementsCosts/balanceValueOfSoldAssets" xmlDataType="integer"/>
    </xmlCellPr>
  </singleXmlCell>
  <singleXmlCell id="263" xr6:uid="{28968DC3-C65A-4948-A6B0-6D354EE63C75}" r="D18" connectionId="0">
    <xmlCellPr id="1" xr6:uid="{0F623C92-C9E5-4FDA-ABF8-00C5B6476AF0}" uniqueName="changeInInventoriesOfProductionAndWorkInProgress">
      <xmlPr mapId="3" xpath="/ReportingInfo/incomes/previous/expenses/activityCosts/economicElementsCosts/changeInInventoriesOfProductionAndWorkInProgress" xmlDataType="integer"/>
    </xmlCellPr>
  </singleXmlCell>
  <singleXmlCell id="264" xr6:uid="{896126A3-8849-43F8-B7F4-25E410BADB99}" r="D19" connectionId="0">
    <xmlCellPr id="1" xr6:uid="{06691F35-C134-4B52-B0D0-4BB0180BFED4}" uniqueName="others">
      <xmlPr mapId="3" xpath="/ReportingInfo/incomes/previous/expenses/activityCosts/economicElementsCosts/others" xmlDataType="integer"/>
    </xmlCellPr>
  </singleXmlCell>
  <singleXmlCell id="265" xr6:uid="{4279A2B2-118B-409D-B95E-338B3EE04ADD}" r="D20" connectionId="0">
    <xmlCellPr id="1" xr6:uid="{9152B18E-D7DC-475E-AC5A-CFB66CEC26C6}" uniqueName="impairmentOfAssets">
      <xmlPr mapId="3" xpath="/ReportingInfo/incomes/previous/expenses/activityCosts/economicElementsCosts/impairmentOfAssets" xmlDataType="integer"/>
    </xmlCellPr>
  </singleXmlCell>
  <singleXmlCell id="266" xr6:uid="{6BC4A348-C9A3-4C3B-BB30-08F61D7081BF}" r="D21" connectionId="0">
    <xmlCellPr id="1" xr6:uid="{4C01896E-25E3-4B4A-9D05-CA4C551D8C53}" uniqueName="provisions">
      <xmlPr mapId="3" xpath="/ReportingInfo/incomes/previous/expenses/activityCosts/economicElementsCosts/provisions" xmlDataType="integer"/>
    </xmlCellPr>
  </singleXmlCell>
  <singleXmlCell id="267" xr6:uid="{FD03DB62-4D22-4F6C-B123-EDB0F7E8D08D}" r="D26" connectionId="0">
    <xmlCellPr id="1" xr6:uid="{FCB65D80-0780-4947-A5FD-3580CBF43D96}" uniqueName="negativeDifferencesFromOperationsWithFinancialAssetsAndInstruments">
      <xmlPr mapId="3" xpath="/ReportingInfo/incomes/previous/expenses/activityCosts/financialCosts/negativeDifferencesFromOperationsWithFinancialAssetsAndInstruments" xmlDataType="integer"/>
    </xmlCellPr>
  </singleXmlCell>
  <singleXmlCell id="268" xr6:uid="{1A2DBDA9-10E8-411F-8C52-48D3DC06E9B5}" r="D25" connectionId="0">
    <xmlCellPr id="1" xr6:uid="{66435158-29DE-469C-A90F-99605E1609A4}" uniqueName="interestExpense">
      <xmlPr mapId="3" xpath="/ReportingInfo/incomes/previous/expenses/activityCosts/financialCosts/interestExpense" xmlDataType="integer"/>
    </xmlCellPr>
  </singleXmlCell>
  <singleXmlCell id="269" xr6:uid="{AFB1D925-EFEA-4A08-BA83-B84988F5C79C}" r="D27" connectionId="0">
    <xmlCellPr id="1" xr6:uid="{83ED2BF0-B62D-4D66-B6C7-6CFA1B4A639B}" uniqueName="negativeDifferencesFromChangesInExchangeRates">
      <xmlPr mapId="3" xpath="/ReportingInfo/incomes/previous/expenses/activityCosts/financialCosts/negativeDifferencesFromChangesInExchangeRates" xmlDataType="integer"/>
    </xmlCellPr>
  </singleXmlCell>
  <singleXmlCell id="270" xr6:uid="{816B387A-2B0C-4B7C-B198-315F0B111D33}" r="D28" connectionId="0">
    <xmlCellPr id="1" xr6:uid="{E16E5F57-7713-40EF-B2C8-674A580DC145}" uniqueName="others">
      <xmlPr mapId="3" xpath="/ReportingInfo/incomes/previous/expenses/activityCosts/financialCosts/others" xmlDataType="integer"/>
    </xmlCellPr>
  </singleXmlCell>
  <singleXmlCell id="271" xr6:uid="{D86F71FA-78DE-4A4C-A1A9-A1F0B527AD54}" r="D34" connectionId="0">
    <xmlCellPr id="1" xr6:uid="{9DB01354-A4D9-44D3-8AC3-ED8630024F4A}" uniqueName="shareOfProfitOfAssociatesAndJointVentures">
      <xmlPr mapId="3" xpath="/ReportingInfo/incomes/previous/expenses/activityProfit/shareOfProfitOfAssociatesAndJointVentures" xmlDataType="integer"/>
    </xmlCellPr>
  </singleXmlCell>
  <singleXmlCell id="272" xr6:uid="{08365D6F-5664-4700-A9F7-8CBC65C9160A}" r="D35" connectionId="0">
    <xmlCellPr id="1" xr6:uid="{8EFC6234-9A78-4E8B-925F-1B8F2EAE7BDF}" uniqueName="exceptionalCosts">
      <xmlPr mapId="3" xpath="/ReportingInfo/incomes/previous/expenses/activityProfit/exceptionalCosts" xmlDataType="integer"/>
    </xmlCellPr>
  </singleXmlCell>
  <singleXmlCell id="273" xr6:uid="{16F9FE38-B7D1-4469-A726-0CEC1A08EBA6}" r="D39" connectionId="0">
    <xmlCellPr id="1" xr6:uid="{04FDBD9B-DEB0-4B60-AB80-C4013C0B2493}" uniqueName="expensesForCurrentCorporateIncomeTaxes">
      <xmlPr mapId="3" xpath="/ReportingInfo/incomes/previous/expenses/profitBeforeTaxes/expensesForCurrentCorporateIncomeTaxes" xmlDataType="integer"/>
    </xmlCellPr>
  </singleXmlCell>
  <singleXmlCell id="274" xr6:uid="{93948A1C-937B-47BC-B459-5EAE1C1805D6}" r="D40" connectionId="0">
    <xmlCellPr id="1" xr6:uid="{1BD42BE2-6DF6-44E9-80D1-EB928EE6D8D7}" uniqueName="expenseOfDeferredCorporateIncomeTaxes">
      <xmlPr mapId="3" xpath="/ReportingInfo/incomes/previous/expenses/profitBeforeTaxes/expenseOfDeferredCorporateIncomeTaxes" xmlDataType="integer"/>
    </xmlCellPr>
  </singleXmlCell>
  <singleXmlCell id="275" xr6:uid="{871A8B1B-395B-4801-B67B-2B255A29CADA}" r="D41" connectionId="0">
    <xmlCellPr id="1" xr6:uid="{1698AF0F-3CFE-4F1E-9D2F-E6A7DB8DD7C5}" uniqueName="others">
      <xmlPr mapId="3" xpath="/ReportingInfo/incomes/previous/expenses/profitBeforeTaxes/others" xmlDataType="integer"/>
    </xmlCellPr>
  </singleXmlCell>
  <singleXmlCell id="276" xr6:uid="{22DEF1CB-98C9-4CE9-B29C-5B3BEE031739}" r="D43" connectionId="0">
    <xmlCellPr id="1" xr6:uid="{41FC1B10-80B8-44E6-8795-2E3FC9F88992}" uniqueName="forMinorityParticipation">
      <xmlPr mapId="3" xpath="/ReportingInfo/incomes/previous/expenses/profitAfterTaxes/forMinorityParticipation" xmlDataType="integer"/>
    </xmlCellPr>
  </singleXmlCell>
  <singleXmlCell id="277" xr6:uid="{E4D1DB3D-6E7D-4C65-BEB0-1E490B704E30}" r="H12" connectionId="0">
    <xmlCellPr id="1" xr6:uid="{5AA4BE32-A614-4A4F-8E2B-699F240BFC6C}" uniqueName="production">
      <xmlPr mapId="3" xpath="/ReportingInfo/incomes/previous/income/activityIncome/netRevenueFromSales/production" xmlDataType="integer"/>
    </xmlCellPr>
  </singleXmlCell>
  <singleXmlCell id="278" xr6:uid="{C063799B-972D-474E-9688-0153CCB551E7}" r="H13" connectionId="0">
    <xmlCellPr id="1" xr6:uid="{C5783643-73EA-4336-872D-546CB771D1E4}" uniqueName="goods">
      <xmlPr mapId="3" xpath="/ReportingInfo/incomes/previous/income/activityIncome/netRevenueFromSales/goods" xmlDataType="integer"/>
    </xmlCellPr>
  </singleXmlCell>
  <singleXmlCell id="279" xr6:uid="{EF00EBE1-658D-42BA-A2FA-4CF639015F86}" r="H14" connectionId="0">
    <xmlCellPr id="1" xr6:uid="{23BFCA7A-7ABA-4D42-A71E-CB7295DF12CB}" uniqueName="services">
      <xmlPr mapId="3" xpath="/ReportingInfo/incomes/previous/income/activityIncome/netRevenueFromSales/services" xmlDataType="integer"/>
    </xmlCellPr>
  </singleXmlCell>
  <singleXmlCell id="280" xr6:uid="{5EDDFB5E-1D04-4A25-A86D-CAE0DCF2EF4D}" r="H15" connectionId="0">
    <xmlCellPr id="1" xr6:uid="{FBFA97FF-A8ED-4054-B83E-F4F357EDF221}" uniqueName="others">
      <xmlPr mapId="3" xpath="/ReportingInfo/incomes/previous/income/activityIncome/netRevenueFromSales/others" xmlDataType="integer"/>
    </xmlCellPr>
  </singleXmlCell>
  <singleXmlCell id="281" xr6:uid="{BF415098-8805-4195-A87D-4B89DD580BE5}" r="H18" connectionId="0">
    <xmlCellPr id="1" xr6:uid="{447B859C-9085-4794-96B6-F73FBEF03063}" uniqueName="incomeFromFinancing">
      <xmlPr mapId="3" xpath="/ReportingInfo/incomes/previous/income/activityIncome/incomeFromFinancing" xmlDataType="integer"/>
    </xmlCellPr>
  </singleXmlCell>
  <singleXmlCell id="282" xr6:uid="{FE6CDFAD-BD34-4EAF-98F1-BF3C3F647F3A}" r="H19" connectionId="0">
    <xmlCellPr id="1" xr6:uid="{2104300F-1D1A-4A8E-83C0-BE11562F620B}" uniqueName="incomeFromFinancingOfGovernment">
      <xmlPr mapId="3" xpath="/ReportingInfo/incomes/previous/income/activityIncome/incomeFromFinancingOfGovernment" xmlDataType="integer"/>
    </xmlCellPr>
  </singleXmlCell>
  <singleXmlCell id="283" xr6:uid="{60F0E5D9-9055-4B1D-AA61-6C295BAB3BBE}" r="H22" connectionId="0">
    <xmlCellPr id="1" xr6:uid="{45630157-FB19-488E-8ECE-74738F7F18C2}" uniqueName="interestIncome">
      <xmlPr mapId="3" xpath="/ReportingInfo/incomes/previous/income/activityIncome/financialIncome/interestIncome" xmlDataType="integer"/>
    </xmlCellPr>
  </singleXmlCell>
  <singleXmlCell id="284" xr6:uid="{EAB3EBD5-4397-4E05-849B-4D5BD77B6386}" r="H23" connectionId="0">
    <xmlCellPr id="1" xr6:uid="{73DF1C5E-4FA8-43E2-801A-753F96D394B9}" uniqueName="incomeFromDividends">
      <xmlPr mapId="3" xpath="/ReportingInfo/incomes/previous/income/activityIncome/financialIncome/incomeFromDividends" xmlDataType="integer"/>
    </xmlCellPr>
  </singleXmlCell>
  <singleXmlCell id="285" xr6:uid="{DD194ADD-4FA8-4733-8269-D97349BFE25E}" r="H24" connectionId="0">
    <xmlCellPr id="1" xr6:uid="{63358369-F51C-4A8A-9CA4-31194B73462D}" uniqueName="positiveDifferencesFromOperationsWithFinancialAssetsAndInstruments">
      <xmlPr mapId="3" xpath="/ReportingInfo/incomes/previous/income/activityIncome/financialIncome/positiveDifferencesFromOperationsWithFinancialAssetsAndInstruments" xmlDataType="integer"/>
    </xmlCellPr>
  </singleXmlCell>
  <singleXmlCell id="286" xr6:uid="{A8AF267C-39ED-441A-80F0-62CDAC46561E}" r="H25" connectionId="0">
    <xmlCellPr id="1" xr6:uid="{DFFB7309-7395-471A-B6FB-DD2D52154B8C}" uniqueName="positiveDifferencesFromExchangeRateChanges">
      <xmlPr mapId="3" xpath="/ReportingInfo/incomes/previous/income/activityIncome/financialIncome/positiveDifferencesFromExchangeRateChanges" xmlDataType="integer"/>
    </xmlCellPr>
  </singleXmlCell>
  <singleXmlCell id="287" xr6:uid="{56942239-A8DE-434E-8589-BACF3AF48131}" r="H26" connectionId="0">
    <xmlCellPr id="1" xr6:uid="{938700D2-3574-494C-AE81-7E6B13475C40}" uniqueName="others">
      <xmlPr mapId="3" xpath="/ReportingInfo/incomes/previous/income/activityIncome/financialIncome/others" xmlDataType="integer"/>
    </xmlCellPr>
  </singleXmlCell>
  <singleXmlCell id="288" xr6:uid="{824D5A61-E6C9-4638-8F60-A722B477BDA5}" r="H34" connectionId="0">
    <xmlCellPr id="1" xr6:uid="{79263D3E-3260-4CC3-9B75-1B8255067C91}" uniqueName="shareOfLossOfAssociatesAndJointVentures">
      <xmlPr mapId="3" xpath="/ReportingInfo/incomes/previous/income/activityLoss/shareOfLossOfAssociatesAndJointVentures" xmlDataType="integer"/>
    </xmlCellPr>
  </singleXmlCell>
  <singleXmlCell id="289" xr6:uid="{AFEFE186-7090-4DB3-BA6E-217820E26451}" r="H35" connectionId="0">
    <xmlCellPr id="1" xr6:uid="{B2C03E7F-EEEC-4ABF-B561-42C6A62BC730}" uniqueName="extraordinaryRevenues">
      <xmlPr mapId="3" xpath="/ReportingInfo/incomes/previous/income/activityLoss/extraordinaryRevenues" xmlDataType="integer"/>
    </xmlCellPr>
  </singleXmlCell>
  <singleXmlCell id="290" xr6:uid="{A9CCE11E-2D34-498B-AFB0-5E3F49D9D68D}" r="H43" connectionId="0">
    <xmlCellPr id="1" xr6:uid="{61C01831-FB89-4951-AAA7-12198070B4B6}" uniqueName="forMinorityParticipation">
      <xmlPr mapId="3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91" xr6:uid="{A35E0156-0FEE-4BFE-89FE-3ABE30ED2228}" r="C11" connectionId="0">
    <xmlCellPr id="1" xr6:uid="{8189BF2D-2923-4CFA-9C36-011E6C252759}" uniqueName="receiptsFromCustomers">
      <xmlPr mapId="3" xpath="/ReportingInfo/cashFlows/current/cashFlowsFromOperationalActivity/receiptsFromCustomers" xmlDataType="integer"/>
    </xmlCellPr>
  </singleXmlCell>
  <singleXmlCell id="292" xr6:uid="{94722061-CED5-4D37-8376-3B7158CCC7BB}" r="C12" connectionId="0">
    <xmlCellPr id="1" xr6:uid="{E9E0E59B-95EC-4CBF-8A6E-7203DED3D78B}" uniqueName="paymentsToSuppliers">
      <xmlPr mapId="3" xpath="/ReportingInfo/cashFlows/current/cashFlowsFromOperationalActivity/paymentsToSuppliers" xmlDataType="integer"/>
    </xmlCellPr>
  </singleXmlCell>
  <singleXmlCell id="293" xr6:uid="{F86112A7-3A81-4904-94D1-1E29B618D765}" r="C13" connectionId="0">
    <xmlCellPr id="1" xr6:uid="{10EF2308-5575-4736-B1DB-B3B788917935}" uniqueName="paymentsRelatedToFinancialAssetsHeldForTrading">
      <xmlPr mapId="3" xpath="/ReportingInfo/cashFlows/current/cashFlowsFromOperationalActivity/paymentsRelatedToFinancialAssetsHeldForTrading" xmlDataType="integer"/>
    </xmlCellPr>
  </singleXmlCell>
  <singleXmlCell id="294" xr6:uid="{B0ED73B7-625D-4C7D-8A9C-7AA2E840A08E}" r="C14" connectionId="0">
    <xmlCellPr id="1" xr6:uid="{380E8CE9-C44E-446C-ACB2-B14ADD1BFFD2}" uniqueName="paymentsRelatedToRemuneration">
      <xmlPr mapId="3" xpath="/ReportingInfo/cashFlows/current/cashFlowsFromOperationalActivity/paymentsRelatedToRemuneration" xmlDataType="integer"/>
    </xmlCellPr>
  </singleXmlCell>
  <singleXmlCell id="295" xr6:uid="{D51C66D4-5491-4729-9E7F-5D5DE43E01E3}" r="C15" connectionId="0">
    <xmlCellPr id="1" xr6:uid="{5D1B89EF-0ACB-4FB3-92AD-26CA20205101}" uniqueName="taxesPaidRefunded">
      <xmlPr mapId="3" xpath="/ReportingInfo/cashFlows/current/cashFlowsFromOperationalActivity/taxesPaidRefunded" xmlDataType="integer"/>
    </xmlCellPr>
  </singleXmlCell>
  <singleXmlCell id="296" xr6:uid="{F692A818-68F8-440D-AB17-1491FAF13334}" r="C16" connectionId="0">
    <xmlCellPr id="1" xr6:uid="{42E1AD3E-A843-4D69-B5D6-2DFFD371BD23}" uniqueName="corporateIncomeTaxesPaid">
      <xmlPr mapId="3" xpath="/ReportingInfo/cashFlows/current/cashFlowsFromOperationalActivity/corporateIncomeTaxesPaid" xmlDataType="integer"/>
    </xmlCellPr>
  </singleXmlCell>
  <singleXmlCell id="297" xr6:uid="{5F573F9E-5536-4F57-8D98-19DA2DE2F14E}" r="C17" connectionId="0">
    <xmlCellPr id="1" xr6:uid="{28BEBA7A-73C5-47B5-9524-4720D4B21A15}" uniqueName="interestReceived">
      <xmlPr mapId="3" xpath="/ReportingInfo/cashFlows/current/cashFlowsFromOperationalActivity/interestReceived" xmlDataType="integer"/>
    </xmlCellPr>
  </singleXmlCell>
  <singleXmlCell id="298" xr6:uid="{AD6B21DA-03AC-4193-8F3C-8366719DA6E9}" r="C18" connectionId="0">
    <xmlCellPr id="1" xr6:uid="{D7F03494-EBD2-44D7-BD1D-69E4DDC5FB55}" uniqueName="paidBankChargesAndInterestOnShortTermLoansForWorkingCapital">
      <xmlPr mapId="3" xpath="/ReportingInfo/cashFlows/current/cashFlowsFromOperationalActivity/paidBankChargesAndInterestOnShortTermLoansForWorkingCapital" xmlDataType="integer"/>
    </xmlCellPr>
  </singleXmlCell>
  <singleXmlCell id="299" xr6:uid="{FFB83805-B48B-43D7-9294-6543C7794EA0}" r="C19" connectionId="0">
    <xmlCellPr id="1" xr6:uid="{231EC251-E6FC-44C3-BC68-5D13D3F51CC2}" uniqueName="exchangeRateDifferences">
      <xmlPr mapId="3" xpath="/ReportingInfo/cashFlows/current/cashFlowsFromOperationalActivity/exchangeRateDifferences" xmlDataType="integer"/>
    </xmlCellPr>
  </singleXmlCell>
  <singleXmlCell id="300" xr6:uid="{7F50A148-3C71-4A98-81DB-C802C41E3287}" r="C20" connectionId="0">
    <xmlCellPr id="1" xr6:uid="{7B62719B-B04A-4907-B81D-C36114747E38}" uniqueName="otherReceiptsPaymentsFromOperationalActivity">
      <xmlPr mapId="3" xpath="/ReportingInfo/cashFlows/current/cashFlowsFromOperationalActivity/otherReceiptsPaymentsFromOperationalActivity" xmlDataType="integer"/>
    </xmlCellPr>
  </singleXmlCell>
  <singleXmlCell id="301" xr6:uid="{90E68CE6-FCFB-4E5D-8FD4-00061FE43DA0}" r="C23" connectionId="0">
    <xmlCellPr id="1" xr6:uid="{6FB83F02-ABD4-4391-9CCC-2451F2E7B714}" uniqueName="purchaseOfFixedAssets">
      <xmlPr mapId="3" xpath="/ReportingInfo/cashFlows/current/cashFlowsFromInvestmentActivity/purchaseOfFixedAssets" xmlDataType="integer"/>
    </xmlCellPr>
  </singleXmlCell>
  <singleXmlCell id="302" xr6:uid="{5C83BAD1-AB53-46D5-8771-157E6FD3B384}" r="C24" connectionId="0">
    <xmlCellPr id="1" xr6:uid="{83860409-2816-4D05-8923-6367AA80DB3E}" uniqueName="proceedsFromTheSaleOfFixedAssets">
      <xmlPr mapId="3" xpath="/ReportingInfo/cashFlows/current/cashFlowsFromInvestmentActivity/proceedsFromTheSaleOfFixedAssets" xmlDataType="integer"/>
    </xmlCellPr>
  </singleXmlCell>
  <singleXmlCell id="303" xr6:uid="{2590DE9A-B337-4D25-B288-5AD3910930B5}" r="C25" connectionId="0">
    <xmlCellPr id="1" xr6:uid="{26E6C3F5-0ACB-4E41-8CC4-1D42068A52E9}" uniqueName="loansGranted">
      <xmlPr mapId="3" xpath="/ReportingInfo/cashFlows/current/cashFlowsFromInvestmentActivity/loansGranted" xmlDataType="integer"/>
    </xmlCellPr>
  </singleXmlCell>
  <singleXmlCell id="304" xr6:uid="{F1B06B53-F9E1-4EA8-869E-B796F06E769E}" r="C26" connectionId="0">
    <xmlCellPr id="1" xr6:uid="{E0755D1B-A012-4B4C-8EDB-92456429EEE4}" uniqueName="reimbursedGrantedLoans">
      <xmlPr mapId="3" xpath="/ReportingInfo/cashFlows/current/cashFlowsFromInvestmentActivity/reimbursedGrantedLoans" xmlDataType="integer"/>
    </xmlCellPr>
  </singleXmlCell>
  <singleXmlCell id="305" xr6:uid="{E70D9D6E-3CAE-483C-85F4-6BAE31E767C1}" r="C27" connectionId="0">
    <xmlCellPr id="1" xr6:uid="{15DD9B5E-CBAF-4B4B-881A-31B4F050615B}" uniqueName="receivedInterestOnLoansGranted">
      <xmlPr mapId="3" xpath="/ReportingInfo/cashFlows/current/cashFlowsFromInvestmentActivity/receivedInterestOnLoansGranted" xmlDataType="integer"/>
    </xmlCellPr>
  </singleXmlCell>
  <singleXmlCell id="306" xr6:uid="{18D364A3-B84B-4FB1-9BC3-BDFC565AE09A}" r="C28" connectionId="0">
    <xmlCellPr id="1" xr6:uid="{51904951-EE31-4B93-A113-0A4456B4953A}" uniqueName="purchaseOfInvestments">
      <xmlPr mapId="3" xpath="/ReportingInfo/cashFlows/current/cashFlowsFromInvestmentActivity/purchaseOfInvestments" xmlDataType="integer"/>
    </xmlCellPr>
  </singleXmlCell>
  <singleXmlCell id="307" xr6:uid="{17416BFA-8D86-4CC1-841F-AE86EEFB6A02}" r="C29" connectionId="0">
    <xmlCellPr id="1" xr6:uid="{0F819835-FBAE-422E-B890-ED39D2A73350}" uniqueName="proceedsFromSaleOfInvestments">
      <xmlPr mapId="3" xpath="/ReportingInfo/cashFlows/current/cashFlowsFromInvestmentActivity/proceedsFromSaleOfInvestments" xmlDataType="integer"/>
    </xmlCellPr>
  </singleXmlCell>
  <singleXmlCell id="308" xr6:uid="{1E0D311B-1D3B-4971-8E66-7D48BA6589F1}" r="C30" connectionId="0">
    <xmlCellPr id="1" xr6:uid="{7A3495F7-9816-4209-BC1B-BE2841C2B6D3}" uniqueName="dividendsReceivedFromInvestments">
      <xmlPr mapId="3" xpath="/ReportingInfo/cashFlows/current/cashFlowsFromInvestmentActivity/dividendsReceivedFromInvestments" xmlDataType="integer"/>
    </xmlCellPr>
  </singleXmlCell>
  <singleXmlCell id="309" xr6:uid="{B63B3104-7A27-4707-926A-B6F132D7906E}" r="C31" connectionId="0">
    <xmlCellPr id="1" xr6:uid="{34626C3C-C2CA-4D8A-8E0C-A96D8A42E5A9}" uniqueName="exchangeRateDifferences">
      <xmlPr mapId="3" xpath="/ReportingInfo/cashFlows/current/cashFlowsFromInvestmentActivity/exchangeRateDifferences" xmlDataType="integer"/>
    </xmlCellPr>
  </singleXmlCell>
  <singleXmlCell id="310" xr6:uid="{20525150-09BE-4F28-A8A3-6DE44995E129}" r="C32" connectionId="0">
    <xmlCellPr id="1" xr6:uid="{E7BFC9D2-3774-458A-9192-5A404E093971}" uniqueName="otherReceiptsPaymentsFromInvestmentActivity">
      <xmlPr mapId="3" xpath="/ReportingInfo/cashFlows/current/cashFlowsFromInvestmentActivity/otherReceiptsPaymentsFromInvestmentActivity" xmlDataType="integer"/>
    </xmlCellPr>
  </singleXmlCell>
  <singleXmlCell id="311" xr6:uid="{E7C16AC2-FEA6-4929-8AA8-08B00490ED63}" r="C35" connectionId="0">
    <xmlCellPr id="1" xr6:uid="{8E7C9CD6-111D-4905-BCD2-E6CB71A1B105}" uniqueName="proceedsFromIssuingSecurities">
      <xmlPr mapId="3" xpath="/ReportingInfo/cashFlows/current/cashFlowsFromFinancialActivity/proceedsFromIssuingSecurities" xmlDataType="integer"/>
    </xmlCellPr>
  </singleXmlCell>
  <singleXmlCell id="312" xr6:uid="{6F5E59F8-9988-4285-98F2-600DD16D21F9}" r="C36" connectionId="0">
    <xmlCellPr id="1" xr6:uid="{2437833E-309D-4CAD-AB24-B6B3C3BFA962}" uniqueName="paymentsOnRepurchaseOfSecurities">
      <xmlPr mapId="3" xpath="/ReportingInfo/cashFlows/current/cashFlowsFromFinancialActivity/paymentsOnRepurchaseOfSecurities" xmlDataType="integer"/>
    </xmlCellPr>
  </singleXmlCell>
  <singleXmlCell id="313" xr6:uid="{3B767663-E7E5-4B0B-80FB-719C85C750A2}" r="C37" connectionId="0">
    <xmlCellPr id="1" xr6:uid="{A6CFA28C-F5BA-4BBF-A229-28662E6D5E2A}" uniqueName="proceedsFromLoans">
      <xmlPr mapId="3" xpath="/ReportingInfo/cashFlows/current/cashFlowsFromFinancialActivity/proceedsFromLoans" xmlDataType="integer"/>
    </xmlCellPr>
  </singleXmlCell>
  <singleXmlCell id="314" xr6:uid="{C18F26F2-7F80-4230-B6C2-90C2088CE235}" r="C38" connectionId="0">
    <xmlCellPr id="1" xr6:uid="{A0EE3B43-8A79-4A6E-A174-C228B53A198C}" uniqueName="loansPaid">
      <xmlPr mapId="3" xpath="/ReportingInfo/cashFlows/current/cashFlowsFromFinancialActivity/loansPaid" xmlDataType="integer"/>
    </xmlCellPr>
  </singleXmlCell>
  <singleXmlCell id="315" xr6:uid="{12DA106A-E057-4E01-BE35-8784A0B02721}" r="C39" connectionId="0">
    <xmlCellPr id="1" xr6:uid="{1F46D3A2-5DFA-41C1-B619-9F98944F5B78}" uniqueName="paidObligationsUnderLeasingContracts">
      <xmlPr mapId="3" xpath="/ReportingInfo/cashFlows/current/cashFlowsFromFinancialActivity/paidObligationsUnderLeasingContracts" xmlDataType="integer"/>
    </xmlCellPr>
  </singleXmlCell>
  <singleXmlCell id="316" xr6:uid="{E4C4AAEC-5784-43A7-B826-BA7B1F4EEE4F}" r="C40" connectionId="0">
    <xmlCellPr id="1" xr6:uid="{78B89131-A1A0-41BC-B3DB-E6421D9B9CA1}" uniqueName="paidInterestFeesCommissionsOnLoansForInvestmentPurposes">
      <xmlPr mapId="3" xpath="/ReportingInfo/cashFlows/current/cashFlowsFromFinancialActivity/paidInterestFeesCommissionsOnLoansForInvestmentPurposes" xmlDataType="integer"/>
    </xmlCellPr>
  </singleXmlCell>
  <singleXmlCell id="317" xr6:uid="{C6E72016-1033-4929-AA7F-04FA85567BC8}" r="C41" connectionId="0">
    <xmlCellPr id="1" xr6:uid="{3D1CABE0-47BD-4CBD-B2E2-96FE6C131C1B}" uniqueName="dividendsPaid">
      <xmlPr mapId="3" xpath="/ReportingInfo/cashFlows/current/cashFlowsFromFinancialActivity/dividendsPaid" xmlDataType="integer"/>
    </xmlCellPr>
  </singleXmlCell>
  <singleXmlCell id="318" xr6:uid="{1A798369-6C46-4F71-9E22-96D2B3785AD0}" r="C42" connectionId="0">
    <xmlCellPr id="1" xr6:uid="{C6F81E19-7CCB-4116-9155-5C12392EF9C0}" uniqueName="otherReceiptsPaymentsFromFinancialActivity">
      <xmlPr mapId="3" xpath="/ReportingInfo/cashFlows/current/cashFlowsFromFinancialActivity/otherReceiptsPaymentsFromFinancialActivity" xmlDataType="integer"/>
    </xmlCellPr>
  </singleXmlCell>
  <singleXmlCell id="319" xr6:uid="{285E11C9-DCAE-4F3E-8FBB-A284B6AB8DFD}" r="C45" connectionId="0">
    <xmlCellPr id="1" xr6:uid="{042194BF-0886-4BB9-9B89-51DAB09A9B1E}" uniqueName="cashFlowsPeriodStart">
      <xmlPr mapId="3" xpath="/ReportingInfo/cashFlows/current/cashFlowsPeriodStart" xmlDataType="integer"/>
    </xmlCellPr>
  </singleXmlCell>
  <singleXmlCell id="320" xr6:uid="{82A26028-58E5-4445-8BF5-2D87452D61E8}" r="C47" connectionId="0">
    <xmlCellPr id="1" xr6:uid="{815C4F1E-C822-49A9-BAC6-3F33E53455FC}" uniqueName="availabilityInCashAndBank">
      <xmlPr mapId="3" xpath="/ReportingInfo/cashFlows/current/cashFlowsPeriodEnd/availabilityInCashAndBank" xmlDataType="integer"/>
    </xmlCellPr>
  </singleXmlCell>
  <singleXmlCell id="321" xr6:uid="{6902A552-D513-42A1-9C0E-BF06BE85818A}" r="C48" connectionId="0">
    <xmlCellPr id="1" xr6:uid="{E5E567FF-5E7F-450F-98AE-3FB48717EBD3}" uniqueName="blockedFunds">
      <xmlPr mapId="3" xpath="/ReportingInfo/cashFlows/current/cashFlowsPeriodEnd/blockedFunds" xmlDataType="integer"/>
    </xmlCellPr>
  </singleXmlCell>
  <singleXmlCell id="322" xr6:uid="{C0FF1BD9-1123-48CC-959F-5FC6510DCC2A}" r="D11" connectionId="0">
    <xmlCellPr id="1" xr6:uid="{A12EF044-97E5-4D93-97B2-43A9DC3A0AAA}" uniqueName="receiptsFromCustomers">
      <xmlPr mapId="3" xpath="/ReportingInfo/cashFlows/previous/cashFlowsFromOperationalActivity/receiptsFromCustomers" xmlDataType="integer"/>
    </xmlCellPr>
  </singleXmlCell>
  <singleXmlCell id="323" xr6:uid="{19892830-DE56-4021-B7E9-E90A533DA4EB}" r="D12" connectionId="0">
    <xmlCellPr id="1" xr6:uid="{C1349239-2625-45C2-BF33-D86162107E6B}" uniqueName="paymentsToSuppliers">
      <xmlPr mapId="3" xpath="/ReportingInfo/cashFlows/previous/cashFlowsFromOperationalActivity/paymentsToSuppliers" xmlDataType="integer"/>
    </xmlCellPr>
  </singleXmlCell>
  <singleXmlCell id="324" xr6:uid="{C28CA38F-0F57-49E9-B982-565317F36713}" r="D13" connectionId="0">
    <xmlCellPr id="1" xr6:uid="{E5441C04-A16F-4C19-971D-4EF95BDD43E9}" uniqueName="paymentsRelatedToFinancialAssetsHeldForTrading">
      <xmlPr mapId="3" xpath="/ReportingInfo/cashFlows/previous/cashFlowsFromOperationalActivity/paymentsRelatedToFinancialAssetsHeldForTrading" xmlDataType="integer"/>
    </xmlCellPr>
  </singleXmlCell>
  <singleXmlCell id="325" xr6:uid="{D403BD0C-974D-4F35-8FC9-B12B9368F975}" r="D14" connectionId="0">
    <xmlCellPr id="1" xr6:uid="{766DA3F6-A3EC-40CA-8FFA-83174B9CE648}" uniqueName="paymentsRelatedToRemuneration">
      <xmlPr mapId="3" xpath="/ReportingInfo/cashFlows/previous/cashFlowsFromOperationalActivity/paymentsRelatedToRemuneration" xmlDataType="integer"/>
    </xmlCellPr>
  </singleXmlCell>
  <singleXmlCell id="326" xr6:uid="{B0D47242-F409-4B6B-BDAD-1530A0A154A1}" r="D15" connectionId="0">
    <xmlCellPr id="1" xr6:uid="{13F3660A-2D7A-4ADE-9016-21806D8BE001}" uniqueName="taxesPaidRefunded">
      <xmlPr mapId="3" xpath="/ReportingInfo/cashFlows/previous/cashFlowsFromOperationalActivity/taxesPaidRefunded" xmlDataType="integer"/>
    </xmlCellPr>
  </singleXmlCell>
  <singleXmlCell id="327" xr6:uid="{F55FBACF-F4A2-45EE-95C2-C7E56349F08C}" r="D16" connectionId="0">
    <xmlCellPr id="1" xr6:uid="{E2A56736-B166-4B7F-A9FD-57C592B9EFEE}" uniqueName="corporateIncomeTaxesPaid">
      <xmlPr mapId="3" xpath="/ReportingInfo/cashFlows/previous/cashFlowsFromOperationalActivity/corporateIncomeTaxesPaid" xmlDataType="integer"/>
    </xmlCellPr>
  </singleXmlCell>
  <singleXmlCell id="328" xr6:uid="{2CCBBEF9-A9FB-4681-A72B-0E4C3C6EC797}" r="D18" connectionId="0">
    <xmlCellPr id="1" xr6:uid="{617E3326-2E22-4D01-9D14-A11D017C284E}" uniqueName="paidBankChargesAndInterestOnShortTermLoansForWorkingCapital">
      <xmlPr mapId="3" xpath="/ReportingInfo/cashFlows/previous/cashFlowsFromOperationalActivity/paidBankChargesAndInterestOnShortTermLoansForWorkingCapital" xmlDataType="integer"/>
    </xmlCellPr>
  </singleXmlCell>
  <singleXmlCell id="329" xr6:uid="{B4C25EC5-DF58-4093-957D-6E006105AC3B}" r="D17" connectionId="0">
    <xmlCellPr id="1" xr6:uid="{B2FBAFBE-8D6F-405D-97B0-3A94313366C9}" uniqueName="interestReceived">
      <xmlPr mapId="3" xpath="/ReportingInfo/cashFlows/previous/cashFlowsFromOperationalActivity/interestReceived" xmlDataType="integer"/>
    </xmlCellPr>
  </singleXmlCell>
  <singleXmlCell id="330" xr6:uid="{0C72D65B-83C9-45B1-8F7D-084B74345920}" r="D19" connectionId="0">
    <xmlCellPr id="1" xr6:uid="{3514F7E0-D176-4CE3-BBEF-881B710A7A7E}" uniqueName="exchangeRateDifferences">
      <xmlPr mapId="3" xpath="/ReportingInfo/cashFlows/previous/cashFlowsFromOperationalActivity/exchangeRateDifferences" xmlDataType="integer"/>
    </xmlCellPr>
  </singleXmlCell>
  <singleXmlCell id="331" xr6:uid="{8D6BA96F-9B58-4723-A9DB-77CF4D2A096A}" r="D20" connectionId="0">
    <xmlCellPr id="1" xr6:uid="{20CB253F-666C-4208-A0ED-A9B2829CE1C4}" uniqueName="otherReceiptsPaymentsFromOperationalActivity">
      <xmlPr mapId="3" xpath="/ReportingInfo/cashFlows/previous/cashFlowsFromOperationalActivity/otherReceiptsPaymentsFromOperationalActivity" xmlDataType="integer"/>
    </xmlCellPr>
  </singleXmlCell>
  <singleXmlCell id="332" xr6:uid="{5EDCAFDF-6F52-4936-8361-0E59A7F695D3}" r="D23" connectionId="0">
    <xmlCellPr id="1" xr6:uid="{9EB76ECA-2220-48EF-919C-A850D8DBD503}" uniqueName="purchaseOfFixedAssets">
      <xmlPr mapId="3" xpath="/ReportingInfo/cashFlows/previous/cashFlowsFromInvestmentActivity/purchaseOfFixedAssets" xmlDataType="integer"/>
    </xmlCellPr>
  </singleXmlCell>
  <singleXmlCell id="333" xr6:uid="{C6F1BE21-073D-4533-BA2F-AB7A4111A25D}" r="D24" connectionId="0">
    <xmlCellPr id="1" xr6:uid="{6666A1F0-57CA-4510-B108-69F16CA2D837}" uniqueName="proceedsFromTheSaleOfFixedAssets">
      <xmlPr mapId="3" xpath="/ReportingInfo/cashFlows/previous/cashFlowsFromInvestmentActivity/proceedsFromTheSaleOfFixedAssets" xmlDataType="integer"/>
    </xmlCellPr>
  </singleXmlCell>
  <singleXmlCell id="334" xr6:uid="{591E7091-B94C-4AF5-A808-68D1BF365341}" r="D25" connectionId="0">
    <xmlCellPr id="1" xr6:uid="{8A529F60-0550-4EBB-8125-E7271C8992A3}" uniqueName="loansGranted">
      <xmlPr mapId="3" xpath="/ReportingInfo/cashFlows/previous/cashFlowsFromInvestmentActivity/loansGranted" xmlDataType="integer"/>
    </xmlCellPr>
  </singleXmlCell>
  <singleXmlCell id="335" xr6:uid="{C6FF1997-5ACA-44E5-B661-865B8E6C92AE}" r="D26" connectionId="0">
    <xmlCellPr id="1" xr6:uid="{FDC16C1E-3C7E-4E11-961C-F7054656861A}" uniqueName="reimbursedGrantedLoans">
      <xmlPr mapId="3" xpath="/ReportingInfo/cashFlows/previous/cashFlowsFromInvestmentActivity/reimbursedGrantedLoans" xmlDataType="integer"/>
    </xmlCellPr>
  </singleXmlCell>
  <singleXmlCell id="336" xr6:uid="{C57D299B-D7CA-450E-BB48-FA3F03C63EDB}" r="D27" connectionId="0">
    <xmlCellPr id="1" xr6:uid="{AD70F36A-B4D8-4AE9-9642-9D9F8AFBDD61}" uniqueName="receivedInterestOnLoansGranted">
      <xmlPr mapId="3" xpath="/ReportingInfo/cashFlows/previous/cashFlowsFromInvestmentActivity/receivedInterestOnLoansGranted" xmlDataType="integer"/>
    </xmlCellPr>
  </singleXmlCell>
  <singleXmlCell id="337" xr6:uid="{0D47C660-A041-45AD-A7A8-987F678B97AB}" r="D28" connectionId="0">
    <xmlCellPr id="1" xr6:uid="{3E4739FF-4C32-4BA3-A6BB-64FDD5EFD98D}" uniqueName="purchaseOfInvestments">
      <xmlPr mapId="3" xpath="/ReportingInfo/cashFlows/previous/cashFlowsFromInvestmentActivity/purchaseOfInvestments" xmlDataType="integer"/>
    </xmlCellPr>
  </singleXmlCell>
  <singleXmlCell id="338" xr6:uid="{161CA827-F57E-485E-BAD3-8437A54FC29A}" r="D29" connectionId="0">
    <xmlCellPr id="1" xr6:uid="{E548741F-713E-46FE-B2E7-9FEC223218A9}" uniqueName="proceedsFromSaleOfInvestments">
      <xmlPr mapId="3" xpath="/ReportingInfo/cashFlows/previous/cashFlowsFromInvestmentActivity/proceedsFromSaleOfInvestments" xmlDataType="integer"/>
    </xmlCellPr>
  </singleXmlCell>
  <singleXmlCell id="339" xr6:uid="{C3214323-4F67-4F96-B75F-36DB0CE7634B}" r="D30" connectionId="0">
    <xmlCellPr id="1" xr6:uid="{B8EFDC03-3532-4FE9-8F42-4816CEF97463}" uniqueName="dividendsReceivedFromInvestments">
      <xmlPr mapId="3" xpath="/ReportingInfo/cashFlows/previous/cashFlowsFromInvestmentActivity/dividendsReceivedFromInvestments" xmlDataType="integer"/>
    </xmlCellPr>
  </singleXmlCell>
  <singleXmlCell id="340" xr6:uid="{A414ADE6-4EA6-42E1-B0FA-1ACE13A1FDB6}" r="D31" connectionId="0">
    <xmlCellPr id="1" xr6:uid="{9C3AB78F-FEB1-4948-B269-EFEF886D9E7A}" uniqueName="exchangeRateDifferences">
      <xmlPr mapId="3" xpath="/ReportingInfo/cashFlows/previous/cashFlowsFromInvestmentActivity/exchangeRateDifferences" xmlDataType="integer"/>
    </xmlCellPr>
  </singleXmlCell>
  <singleXmlCell id="341" xr6:uid="{DFFF9F8F-F52F-4760-A4E3-92B28A5C1184}" r="D32" connectionId="0">
    <xmlCellPr id="1" xr6:uid="{865E63CD-73E5-4D6C-9018-D6FEAEF8C5FB}" uniqueName="otherReceiptsPaymentsFromInvestmentActivity">
      <xmlPr mapId="3" xpath="/ReportingInfo/cashFlows/previous/cashFlowsFromInvestmentActivity/otherReceiptsPaymentsFromInvestmentActivity" xmlDataType="integer"/>
    </xmlCellPr>
  </singleXmlCell>
  <singleXmlCell id="342" xr6:uid="{93EC774D-8A2F-4DE1-8680-2DE0F08EE338}" r="D35" connectionId="0">
    <xmlCellPr id="1" xr6:uid="{77EB8867-08AD-4204-9502-112D5E9C8F2C}" uniqueName="proceedsFromIssuingSecurities">
      <xmlPr mapId="3" xpath="/ReportingInfo/cashFlows/previous/cashFlowsFromFinancialActivity/proceedsFromIssuingSecurities" xmlDataType="integer"/>
    </xmlCellPr>
  </singleXmlCell>
  <singleXmlCell id="343" xr6:uid="{3F73CFEB-DD0D-4164-90A8-59BDA099C515}" r="D36" connectionId="0">
    <xmlCellPr id="1" xr6:uid="{2534A45D-0B8F-4958-8E9E-99FCE6DB1195}" uniqueName="paymentsOnRepurchaseOfSecurities">
      <xmlPr mapId="3" xpath="/ReportingInfo/cashFlows/previous/cashFlowsFromFinancialActivity/paymentsOnRepurchaseOfSecurities" xmlDataType="integer"/>
    </xmlCellPr>
  </singleXmlCell>
  <singleXmlCell id="344" xr6:uid="{255D10B5-FBE0-4786-A4BA-CAD4DBD8C87E}" r="D37" connectionId="0">
    <xmlCellPr id="1" xr6:uid="{D902488D-B22E-463E-9216-E8FDB948A9BA}" uniqueName="proceedsFromLoans">
      <xmlPr mapId="3" xpath="/ReportingInfo/cashFlows/previous/cashFlowsFromFinancialActivity/proceedsFromLoans" xmlDataType="integer"/>
    </xmlCellPr>
  </singleXmlCell>
  <singleXmlCell id="345" xr6:uid="{84CD9FFF-4135-484B-B5B7-04FCE05C5AD9}" r="D38" connectionId="0">
    <xmlCellPr id="1" xr6:uid="{19E31648-A354-42E5-99D9-25591ED4A554}" uniqueName="loansPaid">
      <xmlPr mapId="3" xpath="/ReportingInfo/cashFlows/previous/cashFlowsFromFinancialActivity/loansPaid" xmlDataType="integer"/>
    </xmlCellPr>
  </singleXmlCell>
  <singleXmlCell id="346" xr6:uid="{C30753F6-D6C0-43DB-AD2A-80A9C442D6A8}" r="D39" connectionId="0">
    <xmlCellPr id="1" xr6:uid="{A29D5644-7AEA-4947-A955-0AA21E4AB0D2}" uniqueName="paidObligationsUnderLeasingContracts">
      <xmlPr mapId="3" xpath="/ReportingInfo/cashFlows/previous/cashFlowsFromFinancialActivity/paidObligationsUnderLeasingContracts" xmlDataType="integer"/>
    </xmlCellPr>
  </singleXmlCell>
  <singleXmlCell id="347" xr6:uid="{9BF6317D-4322-4209-B930-9C2080AE67AB}" r="D40" connectionId="0">
    <xmlCellPr id="1" xr6:uid="{C8BB9427-B3CB-4BE0-A2B5-9DC63AD6809C}" uniqueName="paidInterestFeesCommissionsOnLoansForInvestmentPurposes">
      <xmlPr mapId="3" xpath="/ReportingInfo/cashFlows/previous/cashFlowsFromFinancialActivity/paidInterestFeesCommissionsOnLoansForInvestmentPurposes" xmlDataType="integer"/>
    </xmlCellPr>
  </singleXmlCell>
  <singleXmlCell id="348" xr6:uid="{668138ED-B6D0-4647-BC48-4B447A784630}" r="D41" connectionId="0">
    <xmlCellPr id="1" xr6:uid="{3D2E957E-2A8D-40F4-AA28-5603F21260DC}" uniqueName="dividendsPaid">
      <xmlPr mapId="3" xpath="/ReportingInfo/cashFlows/previous/cashFlowsFromFinancialActivity/dividendsPaid" xmlDataType="integer"/>
    </xmlCellPr>
  </singleXmlCell>
  <singleXmlCell id="349" xr6:uid="{A0396B19-AAB8-468C-B2B2-1BDCED453F43}" r="D42" connectionId="0">
    <xmlCellPr id="1" xr6:uid="{BC6FAB45-F699-43B4-8CDB-C5C538BD033C}" uniqueName="otherReceiptsPaymentsFromFinancialActivity">
      <xmlPr mapId="3" xpath="/ReportingInfo/cashFlows/previous/cashFlowsFromFinancialActivity/otherReceiptsPaymentsFromFinancialActivity" xmlDataType="integer"/>
    </xmlCellPr>
  </singleXmlCell>
  <singleXmlCell id="350" xr6:uid="{1762E413-99DF-4244-84EA-FDE2D44B112D}" r="D45" connectionId="0">
    <xmlCellPr id="1" xr6:uid="{0C48E19D-667F-4BE2-A4CF-0619FE03ACEB}" uniqueName="cashFlowsPeriodStart">
      <xmlPr mapId="3" xpath="/ReportingInfo/cashFlows/previous/cashFlowsPeriodStart" xmlDataType="integer"/>
    </xmlCellPr>
  </singleXmlCell>
  <singleXmlCell id="351" xr6:uid="{3624413B-A9F9-4C1C-A33F-EDF1381B7DD0}" r="D47" connectionId="0">
    <xmlCellPr id="1" xr6:uid="{63AA4997-55DF-4451-8CA7-C4783EB54A4B}" uniqueName="availabilityInCashAndBank">
      <xmlPr mapId="3" xpath="/ReportingInfo/cashFlows/previous/cashFlowsPeriodEnd/availabilityInCashAndBank" xmlDataType="integer"/>
    </xmlCellPr>
  </singleXmlCell>
  <singleXmlCell id="352" xr6:uid="{4BB66C7D-A839-4FBD-A071-C86575CC94EF}" r="D48" connectionId="0">
    <xmlCellPr id="1" xr6:uid="{A6C5C78A-928F-4538-A4E8-F63E31F07D81}" uniqueName="blockedFunds">
      <xmlPr mapId="3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54" xr6:uid="{9CC58CFB-4DB3-4D5C-B89B-9D0DB9F3E762}" r="C15" connectionId="0">
    <xmlCellPr id="1" xr6:uid="{D381887A-71A1-4406-8345-3728331FB250}" uniqueName="effectOfChangesInAccountingPolicy">
      <xmlPr mapId="3" xpath="/ReportingInfo/capital/capitalStock/changesInOpeningBalances/effectOfChangesInAccountingPolicy" xmlDataType="integer"/>
    </xmlCellPr>
  </singleXmlCell>
  <singleXmlCell id="355" xr6:uid="{7A79C271-2200-4127-80DC-CB47B3BBC841}" r="C16" connectionId="0">
    <xmlCellPr id="1" xr6:uid="{EB91EC21-0EBC-47F6-A075-0D903BE8ED88}" uniqueName="fundamentalMistakes">
      <xmlPr mapId="3" xpath="/ReportingInfo/capital/capitalStock/changesInOpeningBalances/fundamentalMistakes" xmlDataType="integer"/>
    </xmlCellPr>
  </singleXmlCell>
  <singleXmlCell id="356" xr6:uid="{C1F563D1-C21F-4117-9CFA-582D9C40CB63}" r="C20" connectionId="0">
    <xmlCellPr id="1" xr6:uid="{787651EA-8191-45E2-87C9-CC1E5C14ACB7}" uniqueName="dividends">
      <xmlPr mapId="3" xpath="/ReportingInfo/capital/capitalStock/profitSharing/dividends" xmlDataType="integer"/>
    </xmlCellPr>
  </singleXmlCell>
  <singleXmlCell id="357" xr6:uid="{6A748FA9-333D-453E-A62F-8935D9511BB8}" r="C21" connectionId="0">
    <xmlCellPr id="1" xr6:uid="{D3697669-8575-447D-A777-D9C24D8FF816}" uniqueName="others">
      <xmlPr mapId="3" xpath="/ReportingInfo/capital/capitalStock/profitSharing/others" xmlDataType="integer"/>
    </xmlCellPr>
  </singleXmlCell>
  <singleXmlCell id="358" xr6:uid="{17BF9945-920B-4A10-AF50-A2AE10B1125C}" r="C22" connectionId="0">
    <xmlCellPr id="1" xr6:uid="{E0D7ADF7-CF93-4975-AD11-8D123741B79D}" uniqueName="coveringLosses">
      <xmlPr mapId="3" xpath="/ReportingInfo/capital/capitalStock/coveringLosses" xmlDataType="integer"/>
    </xmlCellPr>
  </singleXmlCell>
  <singleXmlCell id="359" xr6:uid="{A97F6617-DCC9-4F69-912F-53E301E8C78F}" r="C24" connectionId="0">
    <xmlCellPr id="1" xr6:uid="{017E2F27-6000-4924-B3EA-28973090CEE7}" uniqueName="increases">
      <xmlPr mapId="3" xpath="/ReportingInfo/capital/capitalStock/subsequentValuationsOfTangibleAndIntangibleFixedAssets/increases" xmlDataType="integer"/>
    </xmlCellPr>
  </singleXmlCell>
  <singleXmlCell id="360" xr6:uid="{27C80E92-1F0E-439C-8E87-0C8B9EF91F1E}" r="C25" connectionId="0">
    <xmlCellPr id="1" xr6:uid="{298361AB-CA68-4B30-B607-5C81B326DE5E}" uniqueName="decreases">
      <xmlPr mapId="3" xpath="/ReportingInfo/capital/capitalStock/subsequentValuationsOfTangibleAndIntangibleFixedAssets/decreases" xmlDataType="integer"/>
    </xmlCellPr>
  </singleXmlCell>
  <singleXmlCell id="361" xr6:uid="{9B98A8B7-EB9A-4F10-8034-80640354716C}" r="C27" connectionId="0">
    <xmlCellPr id="1" xr6:uid="{35F299E5-BCF2-4EDD-9E3C-54C899BAC15B}" uniqueName="increases">
      <xmlPr mapId="3" xpath="/ReportingInfo/capital/capitalStock/subsequentValuationsOfFinancialAssetsAndInstruments/increases" xmlDataType="integer"/>
    </xmlCellPr>
  </singleXmlCell>
  <singleXmlCell id="362" xr6:uid="{4F787601-8D38-462F-80CA-C79BFA27AA5A}" r="C28" connectionId="0">
    <xmlCellPr id="1" xr6:uid="{17BBA1E1-5C4D-463C-B1F3-66FBC6E24ACD}" uniqueName="decreases">
      <xmlPr mapId="3" xpath="/ReportingInfo/capital/capitalStock/subsequentValuationsOfFinancialAssetsAndInstruments/decreases" xmlDataType="integer"/>
    </xmlCellPr>
  </singleXmlCell>
  <singleXmlCell id="363" xr6:uid="{6ADAE8A9-BFA1-4579-97FF-02B3C3E2ED5F}" r="C29" connectionId="0">
    <xmlCellPr id="1" xr6:uid="{67B0218B-A1FB-4BD3-96E7-2A66E702FDC8}" uniqueName="effectOfDeferredTaxes">
      <xmlPr mapId="3" xpath="/ReportingInfo/capital/capitalStock/effectOfDeferredTaxes" xmlDataType="integer"/>
    </xmlCellPr>
  </singleXmlCell>
  <singleXmlCell id="364" xr6:uid="{3EF312BB-39D2-4F12-9F7A-2CB9C490D45E}" r="C30" connectionId="0">
    <xmlCellPr id="1" xr6:uid="{8619E7B5-03E5-4D10-B36D-F31004E3D003}" uniqueName="otherAmendments">
      <xmlPr mapId="3" xpath="/ReportingInfo/capital/capitalStock/otherAmendments" xmlDataType="integer"/>
    </xmlCellPr>
  </singleXmlCell>
  <singleXmlCell id="365" xr6:uid="{8A10EDD0-90AE-4095-BB84-4D2190176779}" r="C32" connectionId="0">
    <xmlCellPr id="1" xr6:uid="{35CB37C6-4935-48FE-A40E-DA7002278B13}" uniqueName="changesFromTranslationsOfAnnualFinancialStatementsOfEnterprisesAbroad">
      <xmlPr mapId="3" xpath="/ReportingInfo/capital/capitalStock/changesFromTranslationsOfAnnualFinancialStatementsOfEnterprisesAbroad" xmlDataType="integer"/>
    </xmlCellPr>
  </singleXmlCell>
  <singleXmlCell id="366" xr6:uid="{BEC83368-4FE6-4620-BCB9-DFFAD1151447}" r="C33" connectionId="0">
    <xmlCellPr id="1" xr6:uid="{E02E7CCF-DE11-4868-8CE5-A7597168687F}" uniqueName="changesFromRestatementOfFinancialStatementsInCaseOfHyperinflation">
      <xmlPr mapId="3" xpath="/ReportingInfo/capital/capitalStock/changesFromRestatementOfFinancialStatementsInCaseOfHyperinflation" xmlDataType="integer"/>
    </xmlCellPr>
  </singleXmlCell>
  <singleXmlCell id="367" xr6:uid="{ACF185D0-6384-4256-9B97-E5A5BD511769}" r="D15" connectionId="0">
    <xmlCellPr id="1" xr6:uid="{C132F0DB-C537-44C2-A2FE-06DAB9FA8059}" uniqueName="effectOfChangesInAccountingPolicy">
      <xmlPr mapId="3" xpath="/ReportingInfo/capital/premiumReserve/changesInOpeningBalances/effectOfChangesInAccountingPolicy" xmlDataType="integer"/>
    </xmlCellPr>
  </singleXmlCell>
  <singleXmlCell id="368" xr6:uid="{FB6AE504-71A5-470B-8745-6445B3219827}" r="D16" connectionId="0">
    <xmlCellPr id="1" xr6:uid="{1C75455F-9C9A-4830-86E9-BB0C527DDEC3}" uniqueName="fundamentalMistakes">
      <xmlPr mapId="3" xpath="/ReportingInfo/capital/premiumReserve/changesInOpeningBalances/fundamentalMistakes" xmlDataType="integer"/>
    </xmlCellPr>
  </singleXmlCell>
  <singleXmlCell id="369" xr6:uid="{133162E8-B385-4F4C-BE75-3D7B6E2ECEF3}" r="D20" connectionId="0">
    <xmlCellPr id="1" xr6:uid="{E1DB588D-3A24-4371-8E7F-AF8F9B68CF62}" uniqueName="dividends">
      <xmlPr mapId="3" xpath="/ReportingInfo/capital/premiumReserve/profitSharing/dividends" xmlDataType="integer"/>
    </xmlCellPr>
  </singleXmlCell>
  <singleXmlCell id="370" xr6:uid="{C80135E7-267C-4E8B-9684-B6BCF35BC2CA}" r="D21" connectionId="0">
    <xmlCellPr id="1" xr6:uid="{33A98699-10A9-48F7-8D30-A339FEB4ECCD}" uniqueName="others">
      <xmlPr mapId="3" xpath="/ReportingInfo/capital/premiumReserve/profitSharing/others" xmlDataType="integer"/>
    </xmlCellPr>
  </singleXmlCell>
  <singleXmlCell id="371" xr6:uid="{735A3085-C14C-4A04-85AF-E60ED269E2DB}" r="D22" connectionId="0">
    <xmlCellPr id="1" xr6:uid="{9DFEA555-A94F-4B66-BA61-A8852E2BCD6B}" uniqueName="coveringLosses">
      <xmlPr mapId="3" xpath="/ReportingInfo/capital/premiumReserve/coveringLosses" xmlDataType="integer"/>
    </xmlCellPr>
  </singleXmlCell>
  <singleXmlCell id="372" xr6:uid="{AAAEEFF7-EADF-4EAA-B14D-B093E837DFBB}" r="D24" connectionId="0">
    <xmlCellPr id="1" xr6:uid="{81AAF1DD-B2D2-4CDD-95F1-CE80B6C67A17}" uniqueName="increases">
      <xmlPr mapId="3" xpath="/ReportingInfo/capital/premiumReserve/subsequentValuationsOfTangibleAndIntangibleFixedAssets/increases" xmlDataType="integer"/>
    </xmlCellPr>
  </singleXmlCell>
  <singleXmlCell id="373" xr6:uid="{1B7989DF-040B-417E-A77D-0F8384A1BB2B}" r="D25" connectionId="0">
    <xmlCellPr id="1" xr6:uid="{0DCAC471-FD96-4216-AE8E-954C3244CFAF}" uniqueName="decreases">
      <xmlPr mapId="3" xpath="/ReportingInfo/capital/premiumReserve/subsequentValuationsOfTangibleAndIntangibleFixedAssets/decreases" xmlDataType="integer"/>
    </xmlCellPr>
  </singleXmlCell>
  <singleXmlCell id="374" xr6:uid="{534BBE0D-FEBC-470B-8055-5BBF6031B5ED}" r="D27" connectionId="0">
    <xmlCellPr id="1" xr6:uid="{CD111194-4738-4901-B04C-CDB5F443BC00}" uniqueName="increases">
      <xmlPr mapId="3" xpath="/ReportingInfo/capital/premiumReserve/subsequentValuationsOfFinancialAssetsAndInstruments/increases" xmlDataType="integer"/>
    </xmlCellPr>
  </singleXmlCell>
  <singleXmlCell id="375" xr6:uid="{025E73E0-DBC6-4E32-B20C-AAB18F13D2C9}" r="D28" connectionId="0">
    <xmlCellPr id="1" xr6:uid="{C06AFB27-9417-46E0-BD9F-F46E7EEEA3A8}" uniqueName="decreases">
      <xmlPr mapId="3" xpath="/ReportingInfo/capital/premiumReserve/subsequentValuationsOfFinancialAssetsAndInstruments/decreases" xmlDataType="integer"/>
    </xmlCellPr>
  </singleXmlCell>
  <singleXmlCell id="376" xr6:uid="{3AEFD06B-8649-43CB-A679-190536378524}" r="D29" connectionId="0">
    <xmlCellPr id="1" xr6:uid="{17D67CD8-FCD4-4045-9B37-2AE5F8724D5B}" uniqueName="effectOfDeferredTaxes">
      <xmlPr mapId="3" xpath="/ReportingInfo/capital/premiumReserve/effectOfDeferredTaxes" xmlDataType="integer"/>
    </xmlCellPr>
  </singleXmlCell>
  <singleXmlCell id="377" xr6:uid="{B1DFDDF7-20D8-4E86-A2C2-30B639A7B851}" r="D30" connectionId="0">
    <xmlCellPr id="1" xr6:uid="{70E7CB98-DAE2-4899-92BE-8494AFA9ADFA}" uniqueName="otherAmendments">
      <xmlPr mapId="3" xpath="/ReportingInfo/capital/premiumReserve/otherAmendments" xmlDataType="integer"/>
    </xmlCellPr>
  </singleXmlCell>
  <singleXmlCell id="378" xr6:uid="{A7F84070-476F-4F8F-83FF-D81754F4E1E2}" r="D32" connectionId="0">
    <xmlCellPr id="1" xr6:uid="{2E401153-F254-4F43-BEF4-D656269A0049}" uniqueName="changesFromTranslationsOfAnnualFinancialStatementsOfEnterprisesAbroad">
      <xmlPr mapId="3" xpath="/ReportingInfo/capital/premiumReserve/changesFromTranslationsOfAnnualFinancialStatementsOfEnterprisesAbroad" xmlDataType="integer"/>
    </xmlCellPr>
  </singleXmlCell>
  <singleXmlCell id="379" xr6:uid="{743BE0AC-954E-4889-BD0C-63DEA49BA1C7}" r="D33" connectionId="0">
    <xmlCellPr id="1" xr6:uid="{8C7532B9-2692-4F9B-81EF-8298CA0A71F7}" uniqueName="changesFromRestatementOfFinancialStatementsInCaseOfHyperinflation">
      <xmlPr mapId="3" xpath="/ReportingInfo/capital/premiumReserve/changesFromRestatementOfFinancialStatementsInCaseOfHyperinflation" xmlDataType="integer"/>
    </xmlCellPr>
  </singleXmlCell>
  <singleXmlCell id="380" xr6:uid="{8FBA01A5-72B3-41C8-B85E-0D976876D2AB}" r="E15" connectionId="0">
    <xmlCellPr id="1" xr6:uid="{711424C4-F190-42A1-A843-7FE66E90DD2A}" uniqueName="effectOfChangesInAccountingPolicy">
      <xmlPr mapId="3" xpath="/ReportingInfo/capital/reserveFromSubsequentValuations/changesInOpeningBalances/effectOfChangesInAccountingPolicy" xmlDataType="integer"/>
    </xmlCellPr>
  </singleXmlCell>
  <singleXmlCell id="381" xr6:uid="{5C20E4F1-A552-4247-83C2-EB7EF1D032BD}" r="E16" connectionId="0">
    <xmlCellPr id="1" xr6:uid="{960BA51A-1430-483E-BDF5-8F36E503CAB7}" uniqueName="fundamentalMistakes">
      <xmlPr mapId="3" xpath="/ReportingInfo/capital/reserveFromSubsequentValuations/changesInOpeningBalances/fundamentalMistakes" xmlDataType="integer"/>
    </xmlCellPr>
  </singleXmlCell>
  <singleXmlCell id="382" xr6:uid="{1378883F-B56D-4856-8123-845B1949BB50}" r="E20" connectionId="0">
    <xmlCellPr id="1" xr6:uid="{AD2C51B5-1F13-4E47-8471-C97EDB8658A5}" uniqueName="dividends">
      <xmlPr mapId="3" xpath="/ReportingInfo/capital/reserveFromSubsequentValuations/profitSharing/dividends" xmlDataType="integer"/>
    </xmlCellPr>
  </singleXmlCell>
  <singleXmlCell id="383" xr6:uid="{80962B41-14A4-4BF0-AA31-328E90083524}" r="E21" connectionId="0">
    <xmlCellPr id="1" xr6:uid="{0AB28B9E-A64C-4B15-9398-967FA58BA6EF}" uniqueName="others">
      <xmlPr mapId="3" xpath="/ReportingInfo/capital/reserveFromSubsequentValuations/profitSharing/others" xmlDataType="integer"/>
    </xmlCellPr>
  </singleXmlCell>
  <singleXmlCell id="384" xr6:uid="{874AE9DC-1B2D-4C6A-9A49-3E3F7C31E62C}" r="E22" connectionId="0">
    <xmlCellPr id="1" xr6:uid="{3660F740-2695-486F-A8F3-C426FA19C9C4}" uniqueName="coveringLosses">
      <xmlPr mapId="3" xpath="/ReportingInfo/capital/reserveFromSubsequentValuations/coveringLosses" xmlDataType="integer"/>
    </xmlCellPr>
  </singleXmlCell>
  <singleXmlCell id="385" xr6:uid="{6FF38EE4-107F-4AEC-84C9-BCECADE1F939}" r="E24" connectionId="0">
    <xmlCellPr id="1" xr6:uid="{AC214DDC-99ED-4B9B-BE99-EBA93B2185C5}" uniqueName="increases">
      <xmlPr mapId="3" xpath="/ReportingInfo/capital/reserveFromSubsequentValuations/subsequentValuationsOfTangibleAndIntangibleFixedAssets/increases" xmlDataType="integer"/>
    </xmlCellPr>
  </singleXmlCell>
  <singleXmlCell id="386" xr6:uid="{58454224-8E42-4B57-83B4-576ACC9030A4}" r="E25" connectionId="0">
    <xmlCellPr id="1" xr6:uid="{50B47D2E-0FC0-47B9-BD2F-CCEB5DF30369}" uniqueName="decreases">
      <xmlPr mapId="3" xpath="/ReportingInfo/capital/reserveFromSubsequentValuations/subsequentValuationsOfTangibleAndIntangibleFixedAssets/decreases" xmlDataType="integer"/>
    </xmlCellPr>
  </singleXmlCell>
  <singleXmlCell id="387" xr6:uid="{3E3FA593-AF30-45F9-810E-84E3181A73AB}" r="E27" connectionId="0">
    <xmlCellPr id="1" xr6:uid="{A5F06378-8C00-449D-94DB-C5220B706AF0}" uniqueName="increases">
      <xmlPr mapId="3" xpath="/ReportingInfo/capital/reserveFromSubsequentValuations/subsequentValuationsOfFinancialAssetsAndInstruments/increases" xmlDataType="integer"/>
    </xmlCellPr>
  </singleXmlCell>
  <singleXmlCell id="388" xr6:uid="{79674E45-CF78-4192-8207-ED168FFDE669}" r="E28" connectionId="0">
    <xmlCellPr id="1" xr6:uid="{CDC74284-FF36-4AF5-B604-EB5D7E1AAFCB}" uniqueName="decreases">
      <xmlPr mapId="3" xpath="/ReportingInfo/capital/reserveFromSubsequentValuations/subsequentValuationsOfFinancialAssetsAndInstruments/decreases" xmlDataType="integer"/>
    </xmlCellPr>
  </singleXmlCell>
  <singleXmlCell id="390" xr6:uid="{9D629883-A450-423B-A70F-9760DA9E2FC0}" r="E29" connectionId="0">
    <xmlCellPr id="1" xr6:uid="{D441A929-D49D-4052-B325-5019CD07D534}" uniqueName="effectOfDeferredTaxes">
      <xmlPr mapId="3" xpath="/ReportingInfo/capital/reserveFromSubsequentValuations/effectOfDeferredTaxes" xmlDataType="integer"/>
    </xmlCellPr>
  </singleXmlCell>
  <singleXmlCell id="391" xr6:uid="{4DD48591-93E9-4EC3-A28F-31D8AF80F44E}" r="E30" connectionId="0">
    <xmlCellPr id="1" xr6:uid="{A4FCDE64-900E-42D5-882E-057D32231408}" uniqueName="otherAmendments">
      <xmlPr mapId="3" xpath="/ReportingInfo/capital/reserveFromSubsequentValuations/otherAmendments" xmlDataType="integer"/>
    </xmlCellPr>
  </singleXmlCell>
  <singleXmlCell id="392" xr6:uid="{02C9F0E3-D1D1-4328-B284-67D1CEB14CA1}" r="E32" connectionId="0">
    <xmlCellPr id="1" xr6:uid="{F9FCA718-EFEA-4F7E-A28E-9B364BF3EFDD}" uniqueName="changesFromTranslationsOfAnnualFinancialStatementsOfEnterprisesAbroad">
      <xmlPr mapId="3" xpath="/ReportingInfo/capital/reserveFromSubsequentValuations/changesFromTranslationsOfAnnualFinancialStatementsOfEnterprisesAbroad" xmlDataType="integer"/>
    </xmlCellPr>
  </singleXmlCell>
  <singleXmlCell id="393" xr6:uid="{E0F55860-284D-4E22-B99A-43E8D9CD13D3}" r="E33" connectionId="0">
    <xmlCellPr id="1" xr6:uid="{9B0E558E-DF37-4B5A-A63C-D038D26A5100}" uniqueName="changesFromRestatementOfFinancialStatementsInCaseOfHyperinflation">
      <xmlPr mapId="3" xpath="/ReportingInfo/capital/reserveFromSubsequentValuations/changesFromRestatementOfFinancialStatementsInCaseOfHyperinflation" xmlDataType="integer"/>
    </xmlCellPr>
  </singleXmlCell>
  <singleXmlCell id="394" xr6:uid="{78F834A9-F6DA-4DEE-A8E3-C4E60136BD7A}" r="F15" connectionId="0">
    <xmlCellPr id="1" xr6:uid="{3EF7CC29-CCC7-4D1A-BE03-AEB5BAEA927D}" uniqueName="effectOfChangesInAccountingPolicy">
      <xmlPr mapId="3" xpath="/ReportingInfo/capital/generalTargetReserves/changesInOpeningBalances/effectOfChangesInAccountingPolicy" xmlDataType="integer"/>
    </xmlCellPr>
  </singleXmlCell>
  <singleXmlCell id="395" xr6:uid="{A59244EB-15C3-409E-8D38-7A96CA200F5E}" r="F16" connectionId="0">
    <xmlCellPr id="1" xr6:uid="{51A58275-670E-4575-8FD9-AEEA46607A01}" uniqueName="fundamentalMistakes">
      <xmlPr mapId="3" xpath="/ReportingInfo/capital/generalTargetReserves/changesInOpeningBalances/fundamentalMistakes" xmlDataType="integer"/>
    </xmlCellPr>
  </singleXmlCell>
  <singleXmlCell id="396" xr6:uid="{030E8BBE-5343-4F6C-8041-C40D95CFCDD6}" r="F20" connectionId="0">
    <xmlCellPr id="1" xr6:uid="{66C7F1EC-E5AD-4AC5-8293-E11241E7FE54}" uniqueName="dividends">
      <xmlPr mapId="3" xpath="/ReportingInfo/capital/generalTargetReserves/profitSharing/dividends" xmlDataType="integer"/>
    </xmlCellPr>
  </singleXmlCell>
  <singleXmlCell id="397" xr6:uid="{B1F0B59D-294A-4C22-9493-3AEEBBA4FE06}" r="F21" connectionId="0">
    <xmlCellPr id="1" xr6:uid="{F3CCE6D1-BDD3-4FFD-BE4C-0DB1F8FFE86C}" uniqueName="others">
      <xmlPr mapId="3" xpath="/ReportingInfo/capital/generalTargetReserves/profitSharing/others" xmlDataType="integer"/>
    </xmlCellPr>
  </singleXmlCell>
  <singleXmlCell id="398" xr6:uid="{DF799DC9-455F-4869-B2A0-5D808238BD3E}" r="F22" connectionId="0">
    <xmlCellPr id="1" xr6:uid="{ADF57A72-1E81-447E-94A3-211A88351803}" uniqueName="coveringLosses">
      <xmlPr mapId="3" xpath="/ReportingInfo/capital/generalTargetReserves/coveringLosses" xmlDataType="integer"/>
    </xmlCellPr>
  </singleXmlCell>
  <singleXmlCell id="399" xr6:uid="{48C2F4F1-ACA3-453B-A477-D7B6D5B6A59A}" r="F24" connectionId="0">
    <xmlCellPr id="1" xr6:uid="{C5A1B00B-DE26-4CC7-805A-990E9D818B8C}" uniqueName="increases">
      <xmlPr mapId="3" xpath="/ReportingInfo/capital/generalTargetReserves/subsequentValuationsOfTangibleAndIntangibleFixedAssets/increases" xmlDataType="integer"/>
    </xmlCellPr>
  </singleXmlCell>
  <singleXmlCell id="400" xr6:uid="{DEE0F6CD-DC1A-4C4E-BECE-00E9AF7F56F4}" r="F25" connectionId="0">
    <xmlCellPr id="1" xr6:uid="{A780FD30-0599-4E44-9C27-655AB575876A}" uniqueName="decreases">
      <xmlPr mapId="3" xpath="/ReportingInfo/capital/generalTargetReserves/subsequentValuationsOfTangibleAndIntangibleFixedAssets/decreases" xmlDataType="integer"/>
    </xmlCellPr>
  </singleXmlCell>
  <singleXmlCell id="401" xr6:uid="{0826E167-4BF5-4216-8CF9-6581B919B8C5}" r="F27" connectionId="0">
    <xmlCellPr id="1" xr6:uid="{0DB52E75-58E0-4055-90D1-F5B044A45514}" uniqueName="increases">
      <xmlPr mapId="3" xpath="/ReportingInfo/capital/generalTargetReserves/subsequentValuationsOfFinancialAssetsAndInstruments/increases" xmlDataType="integer"/>
    </xmlCellPr>
  </singleXmlCell>
  <singleXmlCell id="402" xr6:uid="{E344E064-838B-423E-8D3D-D8090D3B926D}" r="F28" connectionId="0">
    <xmlCellPr id="1" xr6:uid="{C61D2A15-8032-497D-99E0-0E4712A167DD}" uniqueName="decreases">
      <xmlPr mapId="3" xpath="/ReportingInfo/capital/generalTargetReserves/subsequentValuationsOfFinancialAssetsAndInstruments/decreases" xmlDataType="integer"/>
    </xmlCellPr>
  </singleXmlCell>
  <singleXmlCell id="404" xr6:uid="{ACAE90BB-A2DE-402D-8E60-7D93280408CD}" r="F29" connectionId="0">
    <xmlCellPr id="1" xr6:uid="{5E29FFE4-A045-4DEF-A26D-79C0321B7339}" uniqueName="effectOfDeferredTaxes">
      <xmlPr mapId="3" xpath="/ReportingInfo/capital/generalTargetReserves/effectOfDeferredTaxes" xmlDataType="integer"/>
    </xmlCellPr>
  </singleXmlCell>
  <singleXmlCell id="405" xr6:uid="{B8EA005D-1EB7-4EAB-8329-28ABEA9E2115}" r="F30" connectionId="0">
    <xmlCellPr id="1" xr6:uid="{516CB751-61DE-4EFB-A896-C00DA1980ECE}" uniqueName="otherAmendments">
      <xmlPr mapId="3" xpath="/ReportingInfo/capital/generalTargetReserves/otherAmendments" xmlDataType="integer"/>
    </xmlCellPr>
  </singleXmlCell>
  <singleXmlCell id="408" xr6:uid="{C4339343-EC8D-46A7-B46A-A2B3BC760C2B}" r="F32" connectionId="0">
    <xmlCellPr id="1" xr6:uid="{8B924344-895D-4990-B556-E64408D78C2A}" uniqueName="changesFromTranslationsOfAnnualFinancialStatementsOfEnterprisesAbroad">
      <xmlPr mapId="3" xpath="/ReportingInfo/capital/generalTargetReserves/changesFromTranslationsOfAnnualFinancialStatementsOfEnterprisesAbroad" xmlDataType="integer"/>
    </xmlCellPr>
  </singleXmlCell>
  <singleXmlCell id="409" xr6:uid="{2CA7D758-FC3F-47B8-9CCB-ABFE28EBC24C}" r="F33" connectionId="0">
    <xmlCellPr id="1" xr6:uid="{2B909D4C-3CF9-4AC3-963F-13DF02DE0009}" uniqueName="changesFromRestatementOfFinancialStatementsInCaseOfHyperinflation">
      <xmlPr mapId="3" xpath="/ReportingInfo/capital/generalTargetReserves/changesFromRestatementOfFinancialStatementsInCaseOfHyperinflation" xmlDataType="integer"/>
    </xmlCellPr>
  </singleXmlCell>
  <singleXmlCell id="410" xr6:uid="{D3BE8303-CE78-4CBC-A6E0-53C4897D2978}" r="G15" connectionId="0">
    <xmlCellPr id="1" xr6:uid="{6597590E-8C3F-400B-99EB-AC704DE38AA8}" uniqueName="effectOfChangesInAccountingPolicy">
      <xmlPr mapId="3" xpath="/ReportingInfo/capital/specializedTargetReserves/changesInOpeningBalances/effectOfChangesInAccountingPolicy" xmlDataType="integer"/>
    </xmlCellPr>
  </singleXmlCell>
  <singleXmlCell id="411" xr6:uid="{C83D446E-27D9-490B-B4A0-804255EB8275}" r="G16" connectionId="0">
    <xmlCellPr id="1" xr6:uid="{81EA0E9B-7E76-4DCF-980F-780629450BEC}" uniqueName="fundamentalMistakes">
      <xmlPr mapId="3" xpath="/ReportingInfo/capital/specializedTargetReserves/changesInOpeningBalances/fundamentalMistakes" xmlDataType="integer"/>
    </xmlCellPr>
  </singleXmlCell>
  <singleXmlCell id="412" xr6:uid="{3B578C3E-F8BC-44EA-868F-BB0AADD2046B}" r="G20" connectionId="0">
    <xmlCellPr id="1" xr6:uid="{01747F7E-8989-4DBD-964C-4884E4AA0599}" uniqueName="dividends">
      <xmlPr mapId="3" xpath="/ReportingInfo/capital/specializedTargetReserves/profitSharing/dividends" xmlDataType="integer"/>
    </xmlCellPr>
  </singleXmlCell>
  <singleXmlCell id="413" xr6:uid="{2A798DD1-04C5-4270-BE94-9680D5876073}" r="G21" connectionId="0">
    <xmlCellPr id="1" xr6:uid="{D6AD04B6-4521-4129-8A11-85C53CA8D389}" uniqueName="others">
      <xmlPr mapId="3" xpath="/ReportingInfo/capital/specializedTargetReserves/profitSharing/others" xmlDataType="integer"/>
    </xmlCellPr>
  </singleXmlCell>
  <singleXmlCell id="414" xr6:uid="{5C94937B-72B6-4C32-9A28-C2B1EE7863FB}" r="G22" connectionId="0">
    <xmlCellPr id="1" xr6:uid="{7ABF4BD6-7D80-44CF-A665-EF4B7E8F9E04}" uniqueName="coveringLosses">
      <xmlPr mapId="3" xpath="/ReportingInfo/capital/specializedTargetReserves/coveringLosses" xmlDataType="integer"/>
    </xmlCellPr>
  </singleXmlCell>
  <singleXmlCell id="415" xr6:uid="{A1DA9A9A-DDEB-4D0B-90A4-679173883019}" r="G24" connectionId="0">
    <xmlCellPr id="1" xr6:uid="{8CD245DB-1F13-4E91-AB70-FD7DC14B5BD3}" uniqueName="increases">
      <xmlPr mapId="3" xpath="/ReportingInfo/capital/specializedTargetReserves/subsequentValuationsOfTangibleAndIntangibleFixedAssets/increases" xmlDataType="integer"/>
    </xmlCellPr>
  </singleXmlCell>
  <singleXmlCell id="416" xr6:uid="{B8DDD560-868B-4E75-8D5A-F5760BB99882}" r="G25" connectionId="0">
    <xmlCellPr id="1" xr6:uid="{235FEA1A-4043-4FB7-82CE-0210ABEADDF5}" uniqueName="decreases">
      <xmlPr mapId="3" xpath="/ReportingInfo/capital/specializedTargetReserves/subsequentValuationsOfTangibleAndIntangibleFixedAssets/decreases" xmlDataType="integer"/>
    </xmlCellPr>
  </singleXmlCell>
  <singleXmlCell id="417" xr6:uid="{77D6843E-05E8-4D55-87A0-2531F3FACFC6}" r="G27" connectionId="0">
    <xmlCellPr id="1" xr6:uid="{495C9F93-D0DD-4F8A-A311-0D71EF1AC738}" uniqueName="increases">
      <xmlPr mapId="3" xpath="/ReportingInfo/capital/specializedTargetReserves/subsequentValuationsOfFinancialAssetsAndInstruments/increases" xmlDataType="integer"/>
    </xmlCellPr>
  </singleXmlCell>
  <singleXmlCell id="418" xr6:uid="{123F51E2-A055-4617-B775-F95B52C69116}" r="G28" connectionId="0">
    <xmlCellPr id="1" xr6:uid="{B30F2816-C6BC-48BC-AD95-7878A418823A}" uniqueName="decreases">
      <xmlPr mapId="3" xpath="/ReportingInfo/capital/specializedTargetReserves/subsequentValuationsOfFinancialAssetsAndInstruments/decreases" xmlDataType="integer"/>
    </xmlCellPr>
  </singleXmlCell>
  <singleXmlCell id="419" xr6:uid="{02474797-82BD-481A-B8FA-EA7811844B02}" r="G29" connectionId="0">
    <xmlCellPr id="1" xr6:uid="{1EA5D71B-DF20-41B6-ADE5-098A9E4EFD3E}" uniqueName="effectOfDeferredTaxes">
      <xmlPr mapId="3" xpath="/ReportingInfo/capital/specializedTargetReserves/effectOfDeferredTaxes" xmlDataType="integer"/>
    </xmlCellPr>
  </singleXmlCell>
  <singleXmlCell id="420" xr6:uid="{DDEEE0B9-9DDE-4ED3-B9E9-C6D29E5E2FB0}" r="G30" connectionId="0">
    <xmlCellPr id="1" xr6:uid="{18430E67-CE5A-4380-B4A4-F20DF85DAA75}" uniqueName="otherAmendments">
      <xmlPr mapId="3" xpath="/ReportingInfo/capital/specializedTargetReserves/otherAmendments" xmlDataType="integer"/>
    </xmlCellPr>
  </singleXmlCell>
  <singleXmlCell id="421" xr6:uid="{E9DC7073-9227-4DB1-B9BE-F8FF006B8CFC}" r="G32" connectionId="0">
    <xmlCellPr id="1" xr6:uid="{735043FE-7D4C-4B7A-9A3F-4D1ECDE0E592}" uniqueName="changesFromTranslationsOfAnnualFinancialStatementsOfEnterprisesAbroad">
      <xmlPr mapId="3" xpath="/ReportingInfo/capital/specializedTargetReserves/changesFromTranslationsOfAnnualFinancialStatementsOfEnterprisesAbroad" xmlDataType="integer"/>
    </xmlCellPr>
  </singleXmlCell>
  <singleXmlCell id="422" xr6:uid="{FF70B0F0-0A7A-49B8-B236-89631E69D0BE}" r="G33" connectionId="0">
    <xmlCellPr id="1" xr6:uid="{FD844ED4-3DEB-4473-B999-79F5A5409740}" uniqueName="changesFromRestatementOfFinancialStatementsInCaseOfHyperinflation">
      <xmlPr mapId="3" xpath="/ReportingInfo/capital/specializedTargetReserves/changesFromRestatementOfFinancialStatementsInCaseOfHyperinflation" xmlDataType="integer"/>
    </xmlCellPr>
  </singleXmlCell>
  <singleXmlCell id="423" xr6:uid="{B07E3567-314A-4FBA-B8ED-2D5BB103C7FC}" r="H15" connectionId="0">
    <xmlCellPr id="1" xr6:uid="{43FA8D00-4E87-428D-8972-716605032458}" uniqueName="effectOfChangesInAccountingPolicy">
      <xmlPr mapId="3" xpath="/ReportingInfo/capital/otherTargetReserves/changesInOpeningBalances/effectOfChangesInAccountingPolicy" xmlDataType="integer"/>
    </xmlCellPr>
  </singleXmlCell>
  <singleXmlCell id="424" xr6:uid="{629C7616-49BA-4EAB-973A-2F263BD853A4}" r="H16" connectionId="0">
    <xmlCellPr id="1" xr6:uid="{AC87E468-E788-4C4E-BC1D-425386B2C9BD}" uniqueName="fundamentalMistakes">
      <xmlPr mapId="3" xpath="/ReportingInfo/capital/otherTargetReserves/changesInOpeningBalances/fundamentalMistakes" xmlDataType="integer"/>
    </xmlCellPr>
  </singleXmlCell>
  <singleXmlCell id="425" xr6:uid="{EC8E46B9-2D44-44F8-8F2E-8E8A4E40AEAD}" r="H20" connectionId="0">
    <xmlCellPr id="1" xr6:uid="{2CBBDB41-8671-483F-855D-A26F6558AB13}" uniqueName="dividends">
      <xmlPr mapId="3" xpath="/ReportingInfo/capital/otherTargetReserves/profitSharing/dividends" xmlDataType="integer"/>
    </xmlCellPr>
  </singleXmlCell>
  <singleXmlCell id="426" xr6:uid="{AD7268BA-B358-43BC-B115-B9D55C399B9B}" r="H21" connectionId="0">
    <xmlCellPr id="1" xr6:uid="{BD0E606D-AD3C-40F2-B518-F9AFAB2CCF31}" uniqueName="others">
      <xmlPr mapId="3" xpath="/ReportingInfo/capital/otherTargetReserves/profitSharing/others" xmlDataType="integer"/>
    </xmlCellPr>
  </singleXmlCell>
  <singleXmlCell id="427" xr6:uid="{66C91E88-3CC8-42B8-A8D2-9D316D62545A}" r="H22" connectionId="0">
    <xmlCellPr id="1" xr6:uid="{01E3B91E-9908-4F73-9286-3313F6793498}" uniqueName="coveringLosses">
      <xmlPr mapId="3" xpath="/ReportingInfo/capital/otherTargetReserves/coveringLosses" xmlDataType="integer"/>
    </xmlCellPr>
  </singleXmlCell>
  <singleXmlCell id="428" xr6:uid="{871B5A92-5782-4C0C-9318-7976187CEF75}" r="H24" connectionId="0">
    <xmlCellPr id="1" xr6:uid="{FB84A4B2-712D-40B7-A7F0-AABAC05295D1}" uniqueName="increases">
      <xmlPr mapId="3" xpath="/ReportingInfo/capital/otherTargetReserves/subsequentValuationsOfTangibleAndIntangibleFixedAssets/increases" xmlDataType="integer"/>
    </xmlCellPr>
  </singleXmlCell>
  <singleXmlCell id="429" xr6:uid="{1A7CD9FD-F455-4BFB-ABD4-0A15FFB4E5CB}" r="H25" connectionId="0">
    <xmlCellPr id="1" xr6:uid="{E2B894B1-010A-4BBD-878C-1A8408BD4B52}" uniqueName="decreases">
      <xmlPr mapId="3" xpath="/ReportingInfo/capital/otherTargetReserves/subsequentValuationsOfTangibleAndIntangibleFixedAssets/decreases" xmlDataType="integer"/>
    </xmlCellPr>
  </singleXmlCell>
  <singleXmlCell id="430" xr6:uid="{6BA68500-C1ED-48D5-8E8B-98A26CD176F0}" r="H27" connectionId="0">
    <xmlCellPr id="1" xr6:uid="{F3A75F9C-2060-445F-A3BD-615ED35E6C5A}" uniqueName="increases">
      <xmlPr mapId="3" xpath="/ReportingInfo/capital/otherTargetReserves/subsequentValuationsOfFinancialAssetsAndInstruments/increases" xmlDataType="integer"/>
    </xmlCellPr>
  </singleXmlCell>
  <singleXmlCell id="431" xr6:uid="{993E5FAC-1311-473E-8307-33D824645BBD}" r="H28" connectionId="0">
    <xmlCellPr id="1" xr6:uid="{C4AF6298-8CC8-4E0B-BD5C-3E7EE8362291}" uniqueName="decreases">
      <xmlPr mapId="3" xpath="/ReportingInfo/capital/otherTargetReserves/subsequentValuationsOfFinancialAssetsAndInstruments/decreases" xmlDataType="integer"/>
    </xmlCellPr>
  </singleXmlCell>
  <singleXmlCell id="432" xr6:uid="{1BF896B9-C764-431F-9E26-8F316C37FFB5}" r="H29" connectionId="0">
    <xmlCellPr id="1" xr6:uid="{8E51AE6A-5F2C-4981-B5EB-EE986F17A5A2}" uniqueName="effectOfDeferredTaxes">
      <xmlPr mapId="3" xpath="/ReportingInfo/capital/otherTargetReserves/effectOfDeferredTaxes" xmlDataType="integer"/>
    </xmlCellPr>
  </singleXmlCell>
  <singleXmlCell id="433" xr6:uid="{4BF1420A-F3B0-412F-88EC-2592332AB44C}" r="H30" connectionId="0">
    <xmlCellPr id="1" xr6:uid="{53B6025E-6C00-4FE7-B5E9-B22897E24041}" uniqueName="otherAmendments">
      <xmlPr mapId="3" xpath="/ReportingInfo/capital/otherTargetReserves/otherAmendments" xmlDataType="integer"/>
    </xmlCellPr>
  </singleXmlCell>
  <singleXmlCell id="434" xr6:uid="{00557EF2-C462-417A-B507-D8292D34CE46}" r="H32" connectionId="0">
    <xmlCellPr id="1" xr6:uid="{49358DBD-AB42-4580-B20B-3928153894B8}" uniqueName="changesFromTranslationsOfAnnualFinancialStatementsOfEnterprisesAbroad">
      <xmlPr mapId="3" xpath="/ReportingInfo/capital/otherTargetReserves/changesFromTranslationsOfAnnualFinancialStatementsOfEnterprisesAbroad" xmlDataType="integer"/>
    </xmlCellPr>
  </singleXmlCell>
  <singleXmlCell id="435" xr6:uid="{D58B068B-75AC-4011-AF02-57043C551733}" r="H33" connectionId="0">
    <xmlCellPr id="1" xr6:uid="{A79D3E98-477B-435C-83CE-3F4CBF9C02BD}" uniqueName="changesFromRestatementOfFinancialStatementsInCaseOfHyperinflation">
      <xmlPr mapId="3" xpath="/ReportingInfo/capital/otherTargetReserves/changesFromRestatementOfFinancialStatementsInCaseOfHyperinflation" xmlDataType="integer"/>
    </xmlCellPr>
  </singleXmlCell>
  <singleXmlCell id="436" xr6:uid="{9118CBB9-EA61-452F-8706-22F235E4DB8C}" r="H13" connectionId="0">
    <xmlCellPr id="1" xr6:uid="{487CE73E-24E6-4F6C-8E83-EB40A21CE4CC}" uniqueName="balanceAtTheBeginningOfTheReportingPeriod">
      <xmlPr mapId="3" xpath="/ReportingInfo/capital/otherTargetReserves/balanceAtTheBeginningOfTheReportingPeriod" xmlDataType="integer"/>
    </xmlCellPr>
  </singleXmlCell>
  <singleXmlCell id="437" xr6:uid="{5D60EDD9-12A2-4840-B357-EDC1934F9476}" r="I15" connectionId="0">
    <xmlCellPr id="1" xr6:uid="{0A745F3D-7C0F-4119-AC52-535472249897}" uniqueName="effectOfChangesInAccountingPolicy">
      <xmlPr mapId="3" xpath="/ReportingInfo/capital/accumulatedProfit/changesInOpeningBalances/effectOfChangesInAccountingPolicy" xmlDataType="integer"/>
    </xmlCellPr>
  </singleXmlCell>
  <singleXmlCell id="438" xr6:uid="{E0CA4CCD-15E0-4694-A66E-8C4A2B0EC3A4}" r="I16" connectionId="0">
    <xmlCellPr id="1" xr6:uid="{64B0EBE6-5757-49E4-80B0-1865E9655016}" uniqueName="fundamentalMistakes">
      <xmlPr mapId="3" xpath="/ReportingInfo/capital/accumulatedProfit/changesInOpeningBalances/fundamentalMistakes" xmlDataType="integer"/>
    </xmlCellPr>
  </singleXmlCell>
  <singleXmlCell id="439" xr6:uid="{1FCE694F-C312-4F3F-8855-F6FDA40BFD69}" r="I20" connectionId="0">
    <xmlCellPr id="1" xr6:uid="{25804D04-5492-4271-9BC2-34D137C3113F}" uniqueName="dividends">
      <xmlPr mapId="3" xpath="/ReportingInfo/capital/accumulatedProfit/profitSharing/dividends" xmlDataType="integer"/>
    </xmlCellPr>
  </singleXmlCell>
  <singleXmlCell id="440" xr6:uid="{2EAC2F86-89B9-4216-AB85-9CCAAEF4D727}" r="I21" connectionId="0">
    <xmlCellPr id="1" xr6:uid="{EBA38C3B-BFFD-48E3-A051-BFF610E5EF5B}" uniqueName="others">
      <xmlPr mapId="3" xpath="/ReportingInfo/capital/accumulatedProfit/profitSharing/others" xmlDataType="integer"/>
    </xmlCellPr>
  </singleXmlCell>
  <singleXmlCell id="441" xr6:uid="{B1676846-B3F0-44D5-A021-E920ED30A2F1}" r="I22" connectionId="0">
    <xmlCellPr id="1" xr6:uid="{FA5E582C-53C5-40E1-BF10-5DED2DC663C5}" uniqueName="coveringLosses">
      <xmlPr mapId="3" xpath="/ReportingInfo/capital/accumulatedProfit/coveringLosses" xmlDataType="integer"/>
    </xmlCellPr>
  </singleXmlCell>
  <singleXmlCell id="442" xr6:uid="{D88475AD-F279-40BC-91F6-1D2E4D3C77E6}" r="I24" connectionId="0">
    <xmlCellPr id="1" xr6:uid="{AF516C3C-4B19-4231-BE7E-17DAD67C3FCE}" uniqueName="increases">
      <xmlPr mapId="3" xpath="/ReportingInfo/capital/accumulatedProfit/subsequentValuationsOfTangibleAndIntangibleFixedAssets/increases" xmlDataType="integer"/>
    </xmlCellPr>
  </singleXmlCell>
  <singleXmlCell id="443" xr6:uid="{40CC5B0D-D81E-41E5-9675-4736DD6CC29D}" r="I25" connectionId="0">
    <xmlCellPr id="1" xr6:uid="{073ECC72-3FD0-48B9-A8CB-AF3BA867F35B}" uniqueName="decreases">
      <xmlPr mapId="3" xpath="/ReportingInfo/capital/accumulatedProfit/subsequentValuationsOfTangibleAndIntangibleFixedAssets/decreases" xmlDataType="integer"/>
    </xmlCellPr>
  </singleXmlCell>
  <singleXmlCell id="444" xr6:uid="{F0CD14C2-5A10-4E49-8731-5812F059A285}" r="I27" connectionId="0">
    <xmlCellPr id="1" xr6:uid="{7FE70D42-E1BB-4719-AE6C-0089F0721D20}" uniqueName="increases">
      <xmlPr mapId="3" xpath="/ReportingInfo/capital/accumulatedProfit/subsequentValuationsOfFinancialAssetsAndInstruments/increases" xmlDataType="integer"/>
    </xmlCellPr>
  </singleXmlCell>
  <singleXmlCell id="445" xr6:uid="{C8218F89-A001-4FDD-AA6E-9801A133242F}" r="I28" connectionId="0">
    <xmlCellPr id="1" xr6:uid="{AEB2B1D1-5E49-43FD-9040-B693E4BBCADE}" uniqueName="decreases">
      <xmlPr mapId="3" xpath="/ReportingInfo/capital/accumulatedProfit/subsequentValuationsOfFinancialAssetsAndInstruments/decreases" xmlDataType="integer"/>
    </xmlCellPr>
  </singleXmlCell>
  <singleXmlCell id="446" xr6:uid="{C812259A-9552-428D-B24D-7D40E48FF1FB}" r="I29" connectionId="0">
    <xmlCellPr id="1" xr6:uid="{09BADC67-AE15-404C-AD07-3F44ABEA62CC}" uniqueName="effectOfDeferredTaxes">
      <xmlPr mapId="3" xpath="/ReportingInfo/capital/accumulatedProfit/effectOfDeferredTaxes" xmlDataType="integer"/>
    </xmlCellPr>
  </singleXmlCell>
  <singleXmlCell id="447" xr6:uid="{07A51BCC-F856-4845-9930-734760A6F9C4}" r="I30" connectionId="0">
    <xmlCellPr id="1" xr6:uid="{F006EFB0-9186-453F-AF23-B75412EEA31D}" uniqueName="otherAmendments">
      <xmlPr mapId="3" xpath="/ReportingInfo/capital/accumulatedProfit/otherAmendments" xmlDataType="integer"/>
    </xmlCellPr>
  </singleXmlCell>
  <singleXmlCell id="448" xr6:uid="{D725A3D3-D6F5-4C9A-A3B8-0D7077CCAC3F}" r="I32" connectionId="0">
    <xmlCellPr id="1" xr6:uid="{524A15A9-ACB3-4772-9E8A-08CBEEDD0711}" uniqueName="changesFromTranslationsOfAnnualFinancialStatementsOfEnterprisesAbroad">
      <xmlPr mapId="3" xpath="/ReportingInfo/capital/accumulatedProfit/changesFromTranslationsOfAnnualFinancialStatementsOfEnterprisesAbroad" xmlDataType="integer"/>
    </xmlCellPr>
  </singleXmlCell>
  <singleXmlCell id="449" xr6:uid="{6396E70A-7070-4437-8DAE-E6D7CB14F7C4}" r="I33" connectionId="0">
    <xmlCellPr id="1" xr6:uid="{7A39FE59-B7C3-4DB3-AD3D-1BFB119A6322}" uniqueName="changesFromRestatementOfFinancialStatementsInCaseOfHyperinflation">
      <xmlPr mapId="3" xpath="/ReportingInfo/capital/accumulatedProfit/changesFromRestatementOfFinancialStatementsInCaseOfHyperinflation" xmlDataType="integer"/>
    </xmlCellPr>
  </singleXmlCell>
  <singleXmlCell id="450" xr6:uid="{34A978D8-4950-4386-9E9A-44743274EED7}" r="J15" connectionId="0">
    <xmlCellPr id="1" xr6:uid="{1B428315-DA35-4430-8725-C9A9797E7ABB}" uniqueName="effectOfChangesInAccountingPolicy">
      <xmlPr mapId="3" xpath="/ReportingInfo/capital/accumulatedLoss/changesInOpeningBalances/effectOfChangesInAccountingPolicy" xmlDataType="integer"/>
    </xmlCellPr>
  </singleXmlCell>
  <singleXmlCell id="451" xr6:uid="{8940FD0E-33A3-469B-B0CF-04CF37332D9B}" r="J16" connectionId="0">
    <xmlCellPr id="1" xr6:uid="{35695F1A-3DBA-4FDE-87C2-1D487A46F173}" uniqueName="fundamentalMistakes">
      <xmlPr mapId="3" xpath="/ReportingInfo/capital/accumulatedLoss/changesInOpeningBalances/fundamentalMistakes" xmlDataType="integer"/>
    </xmlCellPr>
  </singleXmlCell>
  <singleXmlCell id="452" xr6:uid="{539A53F5-15A7-4323-B385-3B8CB3CBC504}" r="J20" connectionId="0">
    <xmlCellPr id="1" xr6:uid="{B6544865-4344-4D5D-B83F-0940EBA29094}" uniqueName="dividends">
      <xmlPr mapId="3" xpath="/ReportingInfo/capital/accumulatedLoss/profitSharing/dividends" xmlDataType="integer"/>
    </xmlCellPr>
  </singleXmlCell>
  <singleXmlCell id="453" xr6:uid="{31B23A41-DE57-43EB-BFE6-C6D24014C2C6}" r="J21" connectionId="0">
    <xmlCellPr id="1" xr6:uid="{6E8844C5-F574-4ADE-895D-22B9356FB05F}" uniqueName="others">
      <xmlPr mapId="3" xpath="/ReportingInfo/capital/accumulatedLoss/profitSharing/others" xmlDataType="integer"/>
    </xmlCellPr>
  </singleXmlCell>
  <singleXmlCell id="454" xr6:uid="{20FB26C1-C56E-414C-9B5C-B64100607384}" r="J22" connectionId="0">
    <xmlCellPr id="1" xr6:uid="{86DCA3D9-3981-4706-9ACF-686FDB547BB4}" uniqueName="coveringLosses">
      <xmlPr mapId="3" xpath="/ReportingInfo/capital/accumulatedLoss/coveringLosses" xmlDataType="integer"/>
    </xmlCellPr>
  </singleXmlCell>
  <singleXmlCell id="455" xr6:uid="{77859962-4278-4266-82A2-CEF9783F92CA}" r="J24" connectionId="0">
    <xmlCellPr id="1" xr6:uid="{AE49532F-E7C9-4998-A0E4-F4F43643DDB6}" uniqueName="increases">
      <xmlPr mapId="3" xpath="/ReportingInfo/capital/accumulatedLoss/subsequentValuationsOfTangibleAndIntangibleFixedAssets/increases" xmlDataType="integer"/>
    </xmlCellPr>
  </singleXmlCell>
  <singleXmlCell id="456" xr6:uid="{D2174F51-9538-4BCA-BC83-5BB531892D5A}" r="J25" connectionId="0">
    <xmlCellPr id="1" xr6:uid="{E5A7C1E0-ACD4-490F-9ADC-4C93FA724ED9}" uniqueName="decreases">
      <xmlPr mapId="3" xpath="/ReportingInfo/capital/accumulatedLoss/subsequentValuationsOfTangibleAndIntangibleFixedAssets/decreases" xmlDataType="integer"/>
    </xmlCellPr>
  </singleXmlCell>
  <singleXmlCell id="457" xr6:uid="{E285D423-7368-4A06-B5B0-F053B844CA5C}" r="J27" connectionId="0">
    <xmlCellPr id="1" xr6:uid="{0BCFD51C-C952-4A88-BFC2-24028B1AED1D}" uniqueName="increases">
      <xmlPr mapId="3" xpath="/ReportingInfo/capital/accumulatedLoss/subsequentValuationsOfFinancialAssetsAndInstruments/increases" xmlDataType="integer"/>
    </xmlCellPr>
  </singleXmlCell>
  <singleXmlCell id="458" xr6:uid="{388E13E2-2C48-4252-9A71-6BB03CE9FC68}" r="J28" connectionId="0">
    <xmlCellPr id="1" xr6:uid="{0F306FA4-30AA-4875-B289-164207244DCB}" uniqueName="decreases">
      <xmlPr mapId="3" xpath="/ReportingInfo/capital/accumulatedLoss/subsequentValuationsOfFinancialAssetsAndInstruments/decreases" xmlDataType="integer"/>
    </xmlCellPr>
  </singleXmlCell>
  <singleXmlCell id="459" xr6:uid="{3449CBFC-4D05-49CF-928D-9771F1875356}" r="J29" connectionId="0">
    <xmlCellPr id="1" xr6:uid="{9E20340B-0901-4F3F-A5D2-5306C5781AA4}" uniqueName="effectOfDeferredTaxes">
      <xmlPr mapId="3" xpath="/ReportingInfo/capital/accumulatedLoss/effectOfDeferredTaxes" xmlDataType="integer"/>
    </xmlCellPr>
  </singleXmlCell>
  <singleXmlCell id="460" xr6:uid="{9CD35B3A-9282-442B-BCF8-F3A331C62E4F}" r="J30" connectionId="0">
    <xmlCellPr id="1" xr6:uid="{AAACC71F-0A4D-44D1-9E7B-07F73CD5594E}" uniqueName="otherAmendments">
      <xmlPr mapId="3" xpath="/ReportingInfo/capital/accumulatedLoss/otherAmendments" xmlDataType="integer"/>
    </xmlCellPr>
  </singleXmlCell>
  <singleXmlCell id="461" xr6:uid="{FB460A52-02A9-41FC-9FAF-BE94CF6B0577}" r="J32" connectionId="0">
    <xmlCellPr id="1" xr6:uid="{5083334A-CDD5-4030-8E01-DB0D86679585}" uniqueName="changesFromTranslationsOfAnnualFinancialStatementsOfEnterprisesAbroad">
      <xmlPr mapId="3" xpath="/ReportingInfo/capital/accumulatedLoss/changesFromTranslationsOfAnnualFinancialStatementsOfEnterprisesAbroad" xmlDataType="integer"/>
    </xmlCellPr>
  </singleXmlCell>
  <singleXmlCell id="462" xr6:uid="{3C37F697-C90F-43D4-BBBB-A06B862A9E31}" r="J33" connectionId="0">
    <xmlCellPr id="1" xr6:uid="{CF202A37-8CF9-4C68-B0D9-11C8178B4703}" uniqueName="changesFromRestatementOfFinancialStatementsInCaseOfHyperinflation">
      <xmlPr mapId="3" xpath="/ReportingInfo/capital/accumulatedLoss/changesFromRestatementOfFinancialStatementsInCaseOfHyperinflation" xmlDataType="integer"/>
    </xmlCellPr>
  </singleXmlCell>
  <singleXmlCell id="463" xr6:uid="{10B5ED84-7736-44DA-8E5E-97EC2570AC26}" r="K15" connectionId="0">
    <xmlCellPr id="1" xr6:uid="{6420DB9B-734F-4BBB-B17B-AEBF94659160}" uniqueName="effectOfChangesInAccountingPolicy">
      <xmlPr mapId="3" xpath="/ReportingInfo/capital/transReserve/changesInOpeningBalances/effectOfChangesInAccountingPolicy" xmlDataType="integer"/>
    </xmlCellPr>
  </singleXmlCell>
  <singleXmlCell id="464" xr6:uid="{9FBC5F4B-B7D3-4411-B7A0-4E73E474383F}" r="K16" connectionId="0">
    <xmlCellPr id="1" xr6:uid="{EC4900BE-A7D9-4294-876E-DF28676842D8}" uniqueName="fundamentalMistakes">
      <xmlPr mapId="3" xpath="/ReportingInfo/capital/transReserve/changesInOpeningBalances/fundamentalMistakes" xmlDataType="integer"/>
    </xmlCellPr>
  </singleXmlCell>
  <singleXmlCell id="465" xr6:uid="{16D366BD-A756-4795-82FB-B94DFD9790A5}" r="K20" connectionId="0">
    <xmlCellPr id="1" xr6:uid="{282D189A-AC2C-4B41-88E4-D7A3B4F333C4}" uniqueName="dividends">
      <xmlPr mapId="3" xpath="/ReportingInfo/capital/transReserve/profitSharing/dividends" xmlDataType="integer"/>
    </xmlCellPr>
  </singleXmlCell>
  <singleXmlCell id="466" xr6:uid="{AAA13EED-70BE-43AD-9006-4ECA85AAB0AC}" r="K21" connectionId="0">
    <xmlCellPr id="1" xr6:uid="{2EA7A6F3-8DE7-480A-BFC3-D15F60F3ED9F}" uniqueName="others">
      <xmlPr mapId="3" xpath="/ReportingInfo/capital/transReserve/profitSharing/others" xmlDataType="integer"/>
    </xmlCellPr>
  </singleXmlCell>
  <singleXmlCell id="467" xr6:uid="{1CF24617-6812-437A-8E10-80257B47EF8F}" r="K22" connectionId="0">
    <xmlCellPr id="1" xr6:uid="{BEAC5BE1-2BD4-4CED-8B3A-E99C7A3E3930}" uniqueName="coveringLosses">
      <xmlPr mapId="3" xpath="/ReportingInfo/capital/transReserve/coveringLosses" xmlDataType="integer"/>
    </xmlCellPr>
  </singleXmlCell>
  <singleXmlCell id="468" xr6:uid="{8A85A7BB-8BED-424D-933F-53BE4F9FAC4B}" r="K24" connectionId="0">
    <xmlCellPr id="1" xr6:uid="{BB64DB49-2944-4B36-85C5-657E4CB2976A}" uniqueName="increases">
      <xmlPr mapId="3" xpath="/ReportingInfo/capital/transReserve/subsequentValuationsOfTangibleAndIntangibleFixedAssets/increases" xmlDataType="integer"/>
    </xmlCellPr>
  </singleXmlCell>
  <singleXmlCell id="469" xr6:uid="{F397F193-C631-49B4-AC28-C4F10A64457A}" r="K25" connectionId="0">
    <xmlCellPr id="1" xr6:uid="{37AA15D9-5B0C-4369-A28D-11BD2514A746}" uniqueName="decreases">
      <xmlPr mapId="3" xpath="/ReportingInfo/capital/transReserve/subsequentValuationsOfTangibleAndIntangibleFixedAssets/decreases" xmlDataType="integer"/>
    </xmlCellPr>
  </singleXmlCell>
  <singleXmlCell id="470" xr6:uid="{85DB11C7-545D-4646-9D5D-AC09CA21D0D5}" r="K27" connectionId="0">
    <xmlCellPr id="1" xr6:uid="{67691315-32D4-4002-B212-79F5F4106400}" uniqueName="increases">
      <xmlPr mapId="3" xpath="/ReportingInfo/capital/transReserve/subsequentValuationsOfFinancialAssetsAndInstruments/increases" xmlDataType="integer"/>
    </xmlCellPr>
  </singleXmlCell>
  <singleXmlCell id="471" xr6:uid="{EC8DFBF1-F205-4192-A3B3-D617BB5A8260}" r="K28" connectionId="0">
    <xmlCellPr id="1" xr6:uid="{793F2A56-4ED3-458C-B3EF-4E4FA24520AF}" uniqueName="decreases">
      <xmlPr mapId="3" xpath="/ReportingInfo/capital/transReserve/subsequentValuationsOfFinancialAssetsAndInstruments/decreases" xmlDataType="integer"/>
    </xmlCellPr>
  </singleXmlCell>
  <singleXmlCell id="472" xr6:uid="{5FC2616F-C9BB-4DBB-808F-A0AD3A7CF6B5}" r="K29" connectionId="0">
    <xmlCellPr id="1" xr6:uid="{C7FC68C8-0890-4F0C-B022-23E77D685834}" uniqueName="effectOfDeferredTaxes">
      <xmlPr mapId="3" xpath="/ReportingInfo/capital/transReserve/effectOfDeferredTaxes" xmlDataType="integer"/>
    </xmlCellPr>
  </singleXmlCell>
  <singleXmlCell id="473" xr6:uid="{1AD2A2B6-DB67-465C-8F0D-CEFE5F34B618}" r="K30" connectionId="0">
    <xmlCellPr id="1" xr6:uid="{87AF699A-1B45-4F7B-8AF0-D41BC3278667}" uniqueName="otherAmendments">
      <xmlPr mapId="3" xpath="/ReportingInfo/capital/transReserve/otherAmendments" xmlDataType="integer"/>
    </xmlCellPr>
  </singleXmlCell>
  <singleXmlCell id="474" xr6:uid="{92B63F96-BE8D-464F-9A76-AC00477C6FA0}" r="K32" connectionId="0">
    <xmlCellPr id="1" xr6:uid="{63967283-D856-4671-8F7C-A1D34891A2AF}" uniqueName="changesFromTranslationsOfAnnualFinancialStatementsOfEnterprisesAbroad">
      <xmlPr mapId="3" xpath="/ReportingInfo/capital/transReserve/changesFromTranslationsOfAnnualFinancialStatementsOfEnterprisesAbroad" xmlDataType="integer"/>
    </xmlCellPr>
  </singleXmlCell>
  <singleXmlCell id="475" xr6:uid="{9533E00D-5AB8-49D0-9C5D-8EFEBED53CD6}" r="K33" connectionId="0">
    <xmlCellPr id="1" xr6:uid="{D1353486-24FF-47B7-AA0E-AE4F6B019B3B}" uniqueName="changesFromRestatementOfFinancialStatementsInCaseOfHyperinflation">
      <xmlPr mapId="3" xpath="/ReportingInfo/capital/transReserve/changesFromRestatementOfFinancialStatementsInCaseOfHyperinflation" xmlDataType="integer"/>
    </xmlCellPr>
  </singleXmlCell>
  <singleXmlCell id="476" xr6:uid="{0E7E08F2-A4C2-4FEA-9BA9-AAB40DC12E5B}" r="K13" connectionId="0">
    <xmlCellPr id="1" xr6:uid="{5C184372-DF50-46A4-9927-F0FA7DCB0F0C}" uniqueName="balanceAtTheBeginningOfTheReportingPeriod">
      <xmlPr mapId="3" xpath="/ReportingInfo/capital/transReserve/balanceAtTheBeginningOfTheReportingPeriod" xmlDataType="integer"/>
    </xmlCellPr>
  </singleXmlCell>
  <singleXmlCell id="477" xr6:uid="{62FE2575-8A0B-4817-8700-2E232976251D}" r="K18" connectionId="0">
    <xmlCellPr id="1" xr6:uid="{9F8287AE-93B3-4686-ACFA-5DF553B06F6E}" uniqueName="netProfitLossForThePeriod">
      <xmlPr mapId="3" xpath="/ReportingInfo/capital/transReserve/netProfitLossForThePeriod" xmlDataType="integer"/>
    </xmlCellPr>
  </singleXmlCell>
  <singleXmlCell id="478" xr6:uid="{272CEC86-D880-40C8-AACB-F71935F38F03}" r="M15" connectionId="0">
    <xmlCellPr id="1" xr6:uid="{5D5A1692-80B6-4FAC-A2BB-5D03EE1B9874}" uniqueName="effectOfChangesInAccountingPolicy">
      <xmlPr mapId="3" xpath="/ReportingInfo/capital/minorityParticipation/changesInOpeningBalances/effectOfChangesInAccountingPolicy" xmlDataType="integer"/>
    </xmlCellPr>
  </singleXmlCell>
  <singleXmlCell id="479" xr6:uid="{6C45E07E-A146-44F3-B758-558079A3ED91}" r="M16" connectionId="0">
    <xmlCellPr id="1" xr6:uid="{6A148D2D-E253-4135-91C6-9C35F6F1B5C5}" uniqueName="fundamentalMistakes">
      <xmlPr mapId="3" xpath="/ReportingInfo/capital/minorityParticipation/changesInOpeningBalances/fundamentalMistakes" xmlDataType="integer"/>
    </xmlCellPr>
  </singleXmlCell>
  <singleXmlCell id="480" xr6:uid="{9EE3E0D7-731C-4CCD-B8FB-ED1462BA4F74}" r="M20" connectionId="0">
    <xmlCellPr id="1" xr6:uid="{CDCDE48D-0886-4B0F-A0C4-1EB5649DA84E}" uniqueName="dividends">
      <xmlPr mapId="3" xpath="/ReportingInfo/capital/minorityParticipation/profitSharing/dividends" xmlDataType="integer"/>
    </xmlCellPr>
  </singleXmlCell>
  <singleXmlCell id="481" xr6:uid="{613EC3D4-D5E0-49F0-99D3-6EAE4278D727}" r="M21" connectionId="0">
    <xmlCellPr id="1" xr6:uid="{AA951B41-FC11-4D2D-A178-327099E34988}" uniqueName="others">
      <xmlPr mapId="3" xpath="/ReportingInfo/capital/minorityParticipation/profitSharing/others" xmlDataType="integer"/>
    </xmlCellPr>
  </singleXmlCell>
  <singleXmlCell id="482" xr6:uid="{1BC46C47-AE1F-4569-8052-C030F07375B4}" r="M22" connectionId="0">
    <xmlCellPr id="1" xr6:uid="{18CE6B77-05EE-4038-AA35-AC1CD536F15C}" uniqueName="coveringLosses">
      <xmlPr mapId="3" xpath="/ReportingInfo/capital/minorityParticipation/coveringLosses" xmlDataType="integer"/>
    </xmlCellPr>
  </singleXmlCell>
  <singleXmlCell id="483" xr6:uid="{05775FCB-AC23-4012-89DD-48604E04AD23}" r="M24" connectionId="0">
    <xmlCellPr id="1" xr6:uid="{293D1CC6-E831-49C9-8C8E-927DF79BDC44}" uniqueName="increases">
      <xmlPr mapId="3" xpath="/ReportingInfo/capital/minorityParticipation/subsequentValuationsOfTangibleAndIntangibleFixedAssets/increases" xmlDataType="integer"/>
    </xmlCellPr>
  </singleXmlCell>
  <singleXmlCell id="484" xr6:uid="{F4278949-7EE9-4E77-AD57-752CC8B5221D}" r="M25" connectionId="0">
    <xmlCellPr id="1" xr6:uid="{2E50F277-BBCB-43D4-B508-5329CE5A7BF6}" uniqueName="decreases">
      <xmlPr mapId="3" xpath="/ReportingInfo/capital/minorityParticipation/subsequentValuationsOfTangibleAndIntangibleFixedAssets/decreases" xmlDataType="integer"/>
    </xmlCellPr>
  </singleXmlCell>
  <singleXmlCell id="485" xr6:uid="{9A8FEC6C-0520-4C0C-AF1F-855EC64640A9}" r="M27" connectionId="0">
    <xmlCellPr id="1" xr6:uid="{72E64EF0-D1C4-435C-8F3E-D0036388A0F9}" uniqueName="increases">
      <xmlPr mapId="3" xpath="/ReportingInfo/capital/minorityParticipation/subsequentValuationsOfFinancialAssetsAndInstruments/increases" xmlDataType="integer"/>
    </xmlCellPr>
  </singleXmlCell>
  <singleXmlCell id="486" xr6:uid="{050632D1-A857-49D2-A590-D5D48B9757F7}" r="M28" connectionId="0">
    <xmlCellPr id="1" xr6:uid="{0B85DA11-C395-4BCA-8588-2D9AC9E4C55D}" uniqueName="decreases">
      <xmlPr mapId="3" xpath="/ReportingInfo/capital/minorityParticipation/subsequentValuationsOfFinancialAssetsAndInstruments/decreases" xmlDataType="integer"/>
    </xmlCellPr>
  </singleXmlCell>
  <singleXmlCell id="487" xr6:uid="{25469494-41E2-43EE-881C-8F3C515FBDFD}" r="M29" connectionId="0">
    <xmlCellPr id="1" xr6:uid="{51018D8C-364E-4E4A-9972-7B3F80944BBB}" uniqueName="effectOfDeferredTaxes">
      <xmlPr mapId="3" xpath="/ReportingInfo/capital/minorityParticipation/effectOfDeferredTaxes" xmlDataType="integer"/>
    </xmlCellPr>
  </singleXmlCell>
  <singleXmlCell id="488" xr6:uid="{5D0F2580-2395-479B-91F2-06E2A72ED30D}" r="M30" connectionId="0">
    <xmlCellPr id="1" xr6:uid="{24C0A318-D782-4536-B49A-DA93268A9114}" uniqueName="otherAmendments">
      <xmlPr mapId="3" xpath="/ReportingInfo/capital/minorityParticipation/otherAmendments" xmlDataType="integer"/>
    </xmlCellPr>
  </singleXmlCell>
  <singleXmlCell id="489" xr6:uid="{07DFFA1D-520F-4797-87A9-9A7635A04BBE}" r="M32" connectionId="0">
    <xmlCellPr id="1" xr6:uid="{8C22BB38-3A09-48FB-87CA-02934A12D57D}" uniqueName="changesFromTranslationsOfAnnualFinancialStatementsOfEnterprisesAbroad">
      <xmlPr mapId="3" xpath="/ReportingInfo/capital/minorityParticipation/changesFromTranslationsOfAnnualFinancialStatementsOfEnterprisesAbroad" xmlDataType="integer"/>
    </xmlCellPr>
  </singleXmlCell>
  <singleXmlCell id="491" xr6:uid="{7DA2DD96-39AB-42F3-BCED-EE0EBF65778A}" r="M33" connectionId="0">
    <xmlCellPr id="1" xr6:uid="{F3E0F97D-D046-4E69-ADFB-67CCE0B393FF}" uniqueName="changesFromRestatementOfFinancialStatementsInCaseOfHyperinflation">
      <xmlPr mapId="3" xpath="/ReportingInfo/capital/minorityParticipation/changesFromRestatementOfFinancialStatementsInCaseOfHyperinflation" xmlDataType="integer"/>
    </xmlCellPr>
  </singleXmlCell>
  <singleXmlCell id="492" xr6:uid="{BA08673A-C2F3-4D65-A559-5F78A0FDFDC6}" r="M18" connectionId="0">
    <xmlCellPr id="1" xr6:uid="{5BC63090-9918-4643-A307-F421E36C097F}" uniqueName="netProfitLossForThePeriod">
      <xmlPr mapId="3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arnaplod.bg/" TargetMode="External"/><Relationship Id="rId1" Type="http://schemas.openxmlformats.org/officeDocument/2006/relationships/hyperlink" Target="mailto:andvasilev@gmail.com" TargetMode="External"/><Relationship Id="rId4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30"/>
  <sheetViews>
    <sheetView view="pageBreakPreview" zoomScaleNormal="100" zoomScaleSheetLayoutView="100" workbookViewId="0">
      <selection activeCell="B16" sqref="B16"/>
    </sheetView>
  </sheetViews>
  <sheetFormatPr defaultRowHeight="15.75"/>
  <cols>
    <col min="1" max="1" width="30.7109375" style="381" customWidth="1"/>
    <col min="2" max="2" width="65.7109375" style="381" customWidth="1"/>
    <col min="3" max="26" width="9.140625" style="381"/>
    <col min="27" max="27" width="9.85546875" style="381" bestFit="1" customWidth="1"/>
    <col min="28" max="16384" width="9.140625" style="381"/>
  </cols>
  <sheetData>
    <row r="1" spans="1:27">
      <c r="A1" s="1" t="s">
        <v>624</v>
      </c>
      <c r="B1" s="2"/>
      <c r="Z1" s="391">
        <v>1</v>
      </c>
      <c r="AA1" s="392">
        <f>IF(ISBLANK(_endDate),"",_endDate)</f>
        <v>46112</v>
      </c>
    </row>
    <row r="2" spans="1:27">
      <c r="A2" s="380" t="s">
        <v>647</v>
      </c>
      <c r="B2" s="377"/>
      <c r="Z2" s="391">
        <v>2</v>
      </c>
      <c r="AA2" s="392">
        <f>IF(ISBLANK(_pdeReportingDate),"",_pdeReportingDate)</f>
        <v>46156</v>
      </c>
    </row>
    <row r="3" spans="1:27">
      <c r="A3" s="378" t="s">
        <v>622</v>
      </c>
      <c r="B3" s="379"/>
      <c r="Z3" s="391">
        <v>3</v>
      </c>
      <c r="AA3" s="392" t="str">
        <f>IF(ISBLANK(_authorName),"",_authorName)</f>
        <v>Стефка Първанова</v>
      </c>
    </row>
    <row r="4" spans="1:27">
      <c r="A4" s="376" t="s">
        <v>648</v>
      </c>
      <c r="B4" s="377"/>
    </row>
    <row r="5" spans="1:27" ht="31.5">
      <c r="A5" s="3" t="s">
        <v>649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286">
        <v>46023</v>
      </c>
    </row>
    <row r="10" spans="1:27">
      <c r="A10" s="7" t="s">
        <v>2</v>
      </c>
      <c r="B10" s="286">
        <v>46112</v>
      </c>
    </row>
    <row r="11" spans="1:27">
      <c r="A11" s="7" t="s">
        <v>635</v>
      </c>
      <c r="B11" s="414">
        <v>46156</v>
      </c>
    </row>
    <row r="12" spans="1:27">
      <c r="A12" s="8"/>
      <c r="B12" s="9"/>
    </row>
    <row r="13" spans="1:27">
      <c r="A13" s="3" t="s">
        <v>632</v>
      </c>
      <c r="B13" s="4"/>
    </row>
    <row r="14" spans="1:27">
      <c r="A14" s="7" t="s">
        <v>631</v>
      </c>
      <c r="B14" s="285" t="s">
        <v>656</v>
      </c>
    </row>
    <row r="15" spans="1:27">
      <c r="A15" s="10" t="s">
        <v>628</v>
      </c>
      <c r="B15" s="287" t="s">
        <v>586</v>
      </c>
    </row>
    <row r="16" spans="1:27">
      <c r="A16" s="7" t="s">
        <v>3</v>
      </c>
      <c r="B16" s="285" t="s">
        <v>657</v>
      </c>
    </row>
    <row r="17" spans="1:7">
      <c r="A17" s="7" t="s">
        <v>584</v>
      </c>
      <c r="B17" s="285" t="s">
        <v>658</v>
      </c>
      <c r="G17" s="394"/>
    </row>
    <row r="18" spans="1:7">
      <c r="A18" s="7" t="s">
        <v>583</v>
      </c>
      <c r="B18" s="285" t="s">
        <v>659</v>
      </c>
    </row>
    <row r="19" spans="1:7">
      <c r="A19" s="7" t="s">
        <v>4</v>
      </c>
      <c r="B19" s="285" t="s">
        <v>660</v>
      </c>
    </row>
    <row r="20" spans="1:7">
      <c r="A20" s="7" t="s">
        <v>5</v>
      </c>
      <c r="B20" s="285" t="s">
        <v>661</v>
      </c>
    </row>
    <row r="21" spans="1:7">
      <c r="A21" s="10" t="s">
        <v>6</v>
      </c>
      <c r="B21" s="287" t="s">
        <v>662</v>
      </c>
    </row>
    <row r="22" spans="1:7">
      <c r="A22" s="10" t="s">
        <v>581</v>
      </c>
      <c r="B22" s="287"/>
    </row>
    <row r="23" spans="1:7">
      <c r="A23" s="10" t="s">
        <v>7</v>
      </c>
      <c r="B23" s="395" t="s">
        <v>663</v>
      </c>
    </row>
    <row r="24" spans="1:7">
      <c r="A24" s="10" t="s">
        <v>582</v>
      </c>
      <c r="B24" s="396" t="s">
        <v>664</v>
      </c>
    </row>
    <row r="25" spans="1:7">
      <c r="A25" s="7" t="s">
        <v>585</v>
      </c>
      <c r="B25" s="383" t="s">
        <v>665</v>
      </c>
    </row>
    <row r="26" spans="1:7">
      <c r="A26" s="10" t="s">
        <v>629</v>
      </c>
      <c r="B26" s="382" t="s">
        <v>666</v>
      </c>
    </row>
    <row r="27" spans="1:7">
      <c r="A27" s="10" t="s">
        <v>630</v>
      </c>
      <c r="B27" s="382" t="s">
        <v>667</v>
      </c>
    </row>
    <row r="28" spans="1:7">
      <c r="A28" s="10" t="s">
        <v>651</v>
      </c>
      <c r="B28" s="393" t="s">
        <v>650</v>
      </c>
    </row>
    <row r="29" spans="1:7">
      <c r="A29" s="11"/>
      <c r="B29" s="11"/>
    </row>
    <row r="30" spans="1:7">
      <c r="A30" s="12" t="s">
        <v>652</v>
      </c>
      <c r="B30" s="11"/>
    </row>
  </sheetData>
  <sheetProtection insertRows="0"/>
  <phoneticPr fontId="17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BB2D7B65-8995-4FE6-B30C-89CB1ACD1988}"/>
    <hyperlink ref="B24" r:id="rId2" xr:uid="{02D1FD18-F015-4DBA-AE25-96BB55BBBDDD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  <headerFooter>
    <oddHeader>&amp;R&amp;"Times New Roman,Bold Italic"&amp;12Приложение 3&amp;"Times New Roman,Bold"
Проект!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A74" zoomScaleNormal="85" zoomScaleSheetLayoutView="100" workbookViewId="0">
      <selection activeCell="B103" sqref="B103:E103"/>
    </sheetView>
  </sheetViews>
  <sheetFormatPr defaultColWidth="9.28515625" defaultRowHeight="15.75"/>
  <cols>
    <col min="1" max="1" width="70.7109375" style="33" customWidth="1"/>
    <col min="2" max="2" width="10.7109375" style="33" customWidth="1"/>
    <col min="3" max="4" width="15.7109375" style="33" customWidth="1"/>
    <col min="5" max="5" width="70.7109375" style="33" customWidth="1"/>
    <col min="6" max="6" width="10.7109375" style="283" customWidth="1"/>
    <col min="7" max="7" width="15.7109375" style="33" customWidth="1"/>
    <col min="8" max="8" width="15.7109375" style="31" customWidth="1"/>
    <col min="9" max="9" width="3.42578125" style="31" customWidth="1"/>
    <col min="10" max="16384" width="9.28515625" style="31"/>
  </cols>
  <sheetData>
    <row r="1" spans="1:8" s="13" customFormat="1">
      <c r="A1" s="15" t="s">
        <v>510</v>
      </c>
      <c r="B1" s="24"/>
      <c r="C1" s="24"/>
      <c r="D1" s="24"/>
      <c r="H1" s="14"/>
    </row>
    <row r="2" spans="1:8" s="13" customFormat="1">
      <c r="A2" s="39" t="str">
        <f>CONCATENATE("(",LOWER(reportConsolidation),")")</f>
        <v>(на консолидирана основа)</v>
      </c>
      <c r="B2" s="15"/>
      <c r="C2" s="15"/>
      <c r="D2" s="15"/>
      <c r="E2" s="40"/>
      <c r="F2" s="16"/>
      <c r="G2" s="17"/>
      <c r="H2" s="17"/>
    </row>
    <row r="3" spans="1:8" s="13" customFormat="1">
      <c r="A3" s="24"/>
      <c r="B3" s="18"/>
      <c r="C3" s="18"/>
      <c r="D3" s="18"/>
      <c r="E3" s="35"/>
      <c r="F3" s="19"/>
      <c r="G3" s="20"/>
      <c r="H3" s="20"/>
    </row>
    <row r="4" spans="1:8" s="13" customFormat="1">
      <c r="A4" s="45" t="str">
        <f>CONCATENATE("на ",UPPER(pdeName))</f>
        <v>на ВАРНА ПЛОД АД</v>
      </c>
      <c r="B4" s="18"/>
      <c r="C4" s="18"/>
      <c r="D4" s="18"/>
      <c r="H4" s="17"/>
    </row>
    <row r="5" spans="1:8" s="13" customFormat="1">
      <c r="A5" s="45" t="str">
        <f>CONCATENATE("ЕИК по БУЛСТАТ: ", pdeBulstat)</f>
        <v>ЕИК по БУЛСТАТ: 103106697</v>
      </c>
      <c r="B5" s="15"/>
      <c r="C5" s="15"/>
      <c r="D5" s="15"/>
      <c r="H5" s="50"/>
    </row>
    <row r="6" spans="1:8" s="13" customFormat="1">
      <c r="A6" s="45" t="str">
        <f>CONCATENATE("към ",TEXT(endDate,"dd.mm.yyyy")," г.")</f>
        <v>към 31.03.2026 г.</v>
      </c>
      <c r="B6" s="15"/>
      <c r="C6" s="15"/>
      <c r="D6" s="15"/>
      <c r="H6" s="49"/>
    </row>
    <row r="7" spans="1:8" s="13" customFormat="1" ht="16.5" thickBot="1">
      <c r="A7" s="21"/>
      <c r="B7" s="21"/>
      <c r="C7" s="22"/>
      <c r="D7" s="23"/>
      <c r="E7" s="23"/>
      <c r="F7" s="21"/>
      <c r="G7" s="17"/>
      <c r="H7" s="29" t="s">
        <v>654</v>
      </c>
    </row>
    <row r="8" spans="1:8" ht="31.5">
      <c r="A8" s="52" t="s">
        <v>10</v>
      </c>
      <c r="B8" s="53" t="s">
        <v>11</v>
      </c>
      <c r="C8" s="54" t="s">
        <v>12</v>
      </c>
      <c r="D8" s="55" t="s">
        <v>13</v>
      </c>
      <c r="E8" s="99" t="s">
        <v>14</v>
      </c>
      <c r="F8" s="53" t="s">
        <v>11</v>
      </c>
      <c r="G8" s="54" t="s">
        <v>15</v>
      </c>
      <c r="H8" s="55" t="s">
        <v>16</v>
      </c>
    </row>
    <row r="9" spans="1:8" ht="16.5" thickBot="1">
      <c r="A9" s="119" t="s">
        <v>17</v>
      </c>
      <c r="B9" s="120" t="s">
        <v>18</v>
      </c>
      <c r="C9" s="120">
        <v>1</v>
      </c>
      <c r="D9" s="121">
        <v>2</v>
      </c>
      <c r="E9" s="124" t="s">
        <v>17</v>
      </c>
      <c r="F9" s="120" t="s">
        <v>18</v>
      </c>
      <c r="G9" s="120">
        <v>1</v>
      </c>
      <c r="H9" s="121">
        <v>2</v>
      </c>
    </row>
    <row r="10" spans="1:8">
      <c r="A10" s="122" t="s">
        <v>19</v>
      </c>
      <c r="B10" s="123"/>
      <c r="C10" s="301"/>
      <c r="D10" s="302"/>
      <c r="E10" s="122" t="s">
        <v>20</v>
      </c>
      <c r="F10" s="125"/>
      <c r="G10" s="313"/>
      <c r="H10" s="314"/>
    </row>
    <row r="11" spans="1:8">
      <c r="A11" s="65" t="s">
        <v>21</v>
      </c>
      <c r="B11" s="58"/>
      <c r="C11" s="303"/>
      <c r="D11" s="304"/>
      <c r="E11" s="65" t="s">
        <v>22</v>
      </c>
      <c r="F11" s="100"/>
      <c r="G11" s="315"/>
      <c r="H11" s="316"/>
    </row>
    <row r="12" spans="1:8">
      <c r="A12" s="57" t="s">
        <v>23</v>
      </c>
      <c r="B12" s="59" t="s">
        <v>24</v>
      </c>
      <c r="C12" s="98">
        <v>1660</v>
      </c>
      <c r="D12" s="97">
        <v>1660</v>
      </c>
      <c r="E12" s="57" t="s">
        <v>25</v>
      </c>
      <c r="F12" s="60" t="s">
        <v>26</v>
      </c>
      <c r="G12" s="98">
        <v>27</v>
      </c>
      <c r="H12" s="97">
        <v>27</v>
      </c>
    </row>
    <row r="13" spans="1:8">
      <c r="A13" s="57" t="s">
        <v>27</v>
      </c>
      <c r="B13" s="59" t="s">
        <v>28</v>
      </c>
      <c r="C13" s="98">
        <v>329</v>
      </c>
      <c r="D13" s="97">
        <v>334</v>
      </c>
      <c r="E13" s="57" t="s">
        <v>524</v>
      </c>
      <c r="F13" s="60" t="s">
        <v>29</v>
      </c>
      <c r="G13" s="98"/>
      <c r="H13" s="97"/>
    </row>
    <row r="14" spans="1:8">
      <c r="A14" s="57" t="s">
        <v>30</v>
      </c>
      <c r="B14" s="59" t="s">
        <v>31</v>
      </c>
      <c r="C14" s="98">
        <v>491</v>
      </c>
      <c r="D14" s="97">
        <v>498</v>
      </c>
      <c r="E14" s="57" t="s">
        <v>32</v>
      </c>
      <c r="F14" s="60" t="s">
        <v>33</v>
      </c>
      <c r="G14" s="98"/>
      <c r="H14" s="97"/>
    </row>
    <row r="15" spans="1:8">
      <c r="A15" s="57" t="s">
        <v>34</v>
      </c>
      <c r="B15" s="59" t="s">
        <v>35</v>
      </c>
      <c r="C15" s="98"/>
      <c r="D15" s="97"/>
      <c r="E15" s="101" t="s">
        <v>36</v>
      </c>
      <c r="F15" s="60" t="s">
        <v>37</v>
      </c>
      <c r="G15" s="98"/>
      <c r="H15" s="97"/>
    </row>
    <row r="16" spans="1:8">
      <c r="A16" s="57" t="s">
        <v>38</v>
      </c>
      <c r="B16" s="59" t="s">
        <v>39</v>
      </c>
      <c r="C16" s="98">
        <v>93</v>
      </c>
      <c r="D16" s="97">
        <v>100</v>
      </c>
      <c r="E16" s="101" t="s">
        <v>40</v>
      </c>
      <c r="F16" s="60" t="s">
        <v>41</v>
      </c>
      <c r="G16" s="98"/>
      <c r="H16" s="97"/>
    </row>
    <row r="17" spans="1:13">
      <c r="A17" s="57" t="s">
        <v>42</v>
      </c>
      <c r="B17" s="59" t="s">
        <v>43</v>
      </c>
      <c r="C17" s="98">
        <v>9</v>
      </c>
      <c r="D17" s="97">
        <v>10</v>
      </c>
      <c r="E17" s="101" t="s">
        <v>44</v>
      </c>
      <c r="F17" s="60" t="s">
        <v>45</v>
      </c>
      <c r="G17" s="98"/>
      <c r="H17" s="97"/>
    </row>
    <row r="18" spans="1:13" ht="31.5">
      <c r="A18" s="57" t="s">
        <v>523</v>
      </c>
      <c r="B18" s="59" t="s">
        <v>46</v>
      </c>
      <c r="C18" s="98">
        <v>9</v>
      </c>
      <c r="D18" s="97">
        <v>3</v>
      </c>
      <c r="E18" s="224" t="s">
        <v>47</v>
      </c>
      <c r="F18" s="223" t="s">
        <v>48</v>
      </c>
      <c r="G18" s="317">
        <f>G12+G15+G16+G17</f>
        <v>27</v>
      </c>
      <c r="H18" s="318">
        <f>H12+H15+H16+H17</f>
        <v>27</v>
      </c>
    </row>
    <row r="19" spans="1:13">
      <c r="A19" s="57" t="s">
        <v>49</v>
      </c>
      <c r="B19" s="59" t="s">
        <v>50</v>
      </c>
      <c r="C19" s="98"/>
      <c r="D19" s="97"/>
      <c r="E19" s="65" t="s">
        <v>51</v>
      </c>
      <c r="F19" s="61"/>
      <c r="G19" s="319"/>
      <c r="H19" s="320"/>
    </row>
    <row r="20" spans="1:13">
      <c r="A20" s="225" t="s">
        <v>52</v>
      </c>
      <c r="B20" s="62" t="s">
        <v>53</v>
      </c>
      <c r="C20" s="305">
        <f>SUM(C12:C19)</f>
        <v>2591</v>
      </c>
      <c r="D20" s="306">
        <f>SUM(D12:D19)</f>
        <v>2605</v>
      </c>
      <c r="E20" s="57" t="s">
        <v>54</v>
      </c>
      <c r="F20" s="60" t="s">
        <v>55</v>
      </c>
      <c r="G20" s="98"/>
      <c r="H20" s="97"/>
    </row>
    <row r="21" spans="1:13">
      <c r="A21" s="65" t="s">
        <v>56</v>
      </c>
      <c r="B21" s="62" t="s">
        <v>57</v>
      </c>
      <c r="C21" s="219">
        <v>1267</v>
      </c>
      <c r="D21" s="220">
        <v>1175</v>
      </c>
      <c r="E21" s="57" t="s">
        <v>58</v>
      </c>
      <c r="F21" s="60" t="s">
        <v>59</v>
      </c>
      <c r="G21" s="98">
        <v>251</v>
      </c>
      <c r="H21" s="97">
        <v>189</v>
      </c>
    </row>
    <row r="22" spans="1:13">
      <c r="A22" s="65" t="s">
        <v>60</v>
      </c>
      <c r="B22" s="62" t="s">
        <v>61</v>
      </c>
      <c r="C22" s="219"/>
      <c r="D22" s="220"/>
      <c r="E22" s="102" t="s">
        <v>62</v>
      </c>
      <c r="F22" s="60" t="s">
        <v>63</v>
      </c>
      <c r="G22" s="303">
        <f>SUM(G23:G25)</f>
        <v>13251</v>
      </c>
      <c r="H22" s="304">
        <f>SUM(H23:H25)</f>
        <v>12629</v>
      </c>
      <c r="M22" s="63"/>
    </row>
    <row r="23" spans="1:13">
      <c r="A23" s="65" t="s">
        <v>64</v>
      </c>
      <c r="B23" s="59"/>
      <c r="C23" s="303"/>
      <c r="D23" s="304"/>
      <c r="E23" s="101" t="s">
        <v>65</v>
      </c>
      <c r="F23" s="60" t="s">
        <v>66</v>
      </c>
      <c r="G23" s="98">
        <v>7</v>
      </c>
      <c r="H23" s="97">
        <v>7</v>
      </c>
    </row>
    <row r="24" spans="1:13">
      <c r="A24" s="57" t="s">
        <v>67</v>
      </c>
      <c r="B24" s="59" t="s">
        <v>68</v>
      </c>
      <c r="C24" s="98"/>
      <c r="D24" s="97"/>
      <c r="E24" s="103" t="s">
        <v>69</v>
      </c>
      <c r="F24" s="60" t="s">
        <v>70</v>
      </c>
      <c r="G24" s="98"/>
      <c r="H24" s="97"/>
      <c r="M24" s="63"/>
    </row>
    <row r="25" spans="1:13">
      <c r="A25" s="57" t="s">
        <v>71</v>
      </c>
      <c r="B25" s="59" t="s">
        <v>72</v>
      </c>
      <c r="C25" s="98">
        <v>3</v>
      </c>
      <c r="D25" s="97">
        <v>3</v>
      </c>
      <c r="E25" s="57" t="s">
        <v>73</v>
      </c>
      <c r="F25" s="60" t="s">
        <v>74</v>
      </c>
      <c r="G25" s="98">
        <v>13244</v>
      </c>
      <c r="H25" s="97">
        <v>12622</v>
      </c>
    </row>
    <row r="26" spans="1:13">
      <c r="A26" s="57" t="s">
        <v>75</v>
      </c>
      <c r="B26" s="59" t="s">
        <v>76</v>
      </c>
      <c r="C26" s="98"/>
      <c r="D26" s="97"/>
      <c r="E26" s="227" t="s">
        <v>77</v>
      </c>
      <c r="F26" s="61" t="s">
        <v>78</v>
      </c>
      <c r="G26" s="305">
        <f>G20+G21+G22</f>
        <v>13502</v>
      </c>
      <c r="H26" s="306">
        <f>H20+H21+H22</f>
        <v>12818</v>
      </c>
      <c r="M26" s="63"/>
    </row>
    <row r="27" spans="1:13">
      <c r="A27" s="57" t="s">
        <v>79</v>
      </c>
      <c r="B27" s="59" t="s">
        <v>80</v>
      </c>
      <c r="C27" s="98"/>
      <c r="D27" s="97"/>
      <c r="E27" s="65" t="s">
        <v>81</v>
      </c>
      <c r="F27" s="61"/>
      <c r="G27" s="319"/>
      <c r="H27" s="320"/>
    </row>
    <row r="28" spans="1:13">
      <c r="A28" s="225" t="s">
        <v>82</v>
      </c>
      <c r="B28" s="62" t="s">
        <v>83</v>
      </c>
      <c r="C28" s="305">
        <f>SUM(C24:C27)</f>
        <v>3</v>
      </c>
      <c r="D28" s="306">
        <f>SUM(D24:D27)</f>
        <v>3</v>
      </c>
      <c r="E28" s="103" t="s">
        <v>84</v>
      </c>
      <c r="F28" s="60" t="s">
        <v>85</v>
      </c>
      <c r="G28" s="303">
        <f>SUM(G29:G31)</f>
        <v>960</v>
      </c>
      <c r="H28" s="304">
        <f>SUM(H29:H31)</f>
        <v>1018</v>
      </c>
      <c r="M28" s="63"/>
    </row>
    <row r="29" spans="1:13">
      <c r="A29" s="57"/>
      <c r="B29" s="59"/>
      <c r="C29" s="303"/>
      <c r="D29" s="304"/>
      <c r="E29" s="57" t="s">
        <v>86</v>
      </c>
      <c r="F29" s="60" t="s">
        <v>87</v>
      </c>
      <c r="G29" s="98">
        <v>1318</v>
      </c>
      <c r="H29" s="97">
        <v>1376</v>
      </c>
    </row>
    <row r="30" spans="1:13">
      <c r="A30" s="65" t="s">
        <v>88</v>
      </c>
      <c r="B30" s="59"/>
      <c r="C30" s="303"/>
      <c r="D30" s="304"/>
      <c r="E30" s="102" t="s">
        <v>89</v>
      </c>
      <c r="F30" s="60" t="s">
        <v>90</v>
      </c>
      <c r="G30" s="98">
        <v>-358</v>
      </c>
      <c r="H30" s="97">
        <v>-358</v>
      </c>
      <c r="M30" s="63"/>
    </row>
    <row r="31" spans="1:13">
      <c r="A31" s="57" t="s">
        <v>91</v>
      </c>
      <c r="B31" s="59" t="s">
        <v>92</v>
      </c>
      <c r="C31" s="98">
        <v>408</v>
      </c>
      <c r="D31" s="97">
        <v>408</v>
      </c>
      <c r="E31" s="57" t="s">
        <v>93</v>
      </c>
      <c r="F31" s="60" t="s">
        <v>94</v>
      </c>
      <c r="G31" s="98"/>
      <c r="H31" s="97"/>
    </row>
    <row r="32" spans="1:13">
      <c r="A32" s="57" t="s">
        <v>95</v>
      </c>
      <c r="B32" s="59" t="s">
        <v>96</v>
      </c>
      <c r="C32" s="98"/>
      <c r="D32" s="97"/>
      <c r="E32" s="103" t="s">
        <v>97</v>
      </c>
      <c r="F32" s="60" t="s">
        <v>98</v>
      </c>
      <c r="G32" s="98">
        <v>131</v>
      </c>
      <c r="H32" s="97">
        <v>626</v>
      </c>
      <c r="M32" s="63"/>
    </row>
    <row r="33" spans="1:13">
      <c r="A33" s="225" t="s">
        <v>99</v>
      </c>
      <c r="B33" s="62" t="s">
        <v>100</v>
      </c>
      <c r="C33" s="305">
        <f>C31+C32</f>
        <v>408</v>
      </c>
      <c r="D33" s="306">
        <f>D31+D32</f>
        <v>408</v>
      </c>
      <c r="E33" s="101" t="s">
        <v>101</v>
      </c>
      <c r="F33" s="60" t="s">
        <v>102</v>
      </c>
      <c r="G33" s="98"/>
      <c r="H33" s="97"/>
    </row>
    <row r="34" spans="1:13">
      <c r="A34" s="65" t="s">
        <v>103</v>
      </c>
      <c r="B34" s="59"/>
      <c r="C34" s="303"/>
      <c r="D34" s="304"/>
      <c r="E34" s="227" t="s">
        <v>104</v>
      </c>
      <c r="F34" s="61" t="s">
        <v>105</v>
      </c>
      <c r="G34" s="305">
        <f>G28+G32+G33</f>
        <v>1091</v>
      </c>
      <c r="H34" s="306">
        <f>H28+H32+H33</f>
        <v>1644</v>
      </c>
    </row>
    <row r="35" spans="1:13">
      <c r="A35" s="57" t="s">
        <v>106</v>
      </c>
      <c r="B35" s="59" t="s">
        <v>107</v>
      </c>
      <c r="C35" s="303">
        <f>SUM(C36:C39)</f>
        <v>0</v>
      </c>
      <c r="D35" s="304">
        <f>SUM(D36:D39)</f>
        <v>0</v>
      </c>
      <c r="E35" s="57"/>
      <c r="F35" s="64"/>
      <c r="G35" s="321"/>
      <c r="H35" s="322"/>
    </row>
    <row r="36" spans="1:13">
      <c r="A36" s="57" t="s">
        <v>108</v>
      </c>
      <c r="B36" s="59" t="s">
        <v>109</v>
      </c>
      <c r="C36" s="98"/>
      <c r="D36" s="97"/>
      <c r="E36" s="104"/>
      <c r="F36" s="66"/>
      <c r="G36" s="321"/>
      <c r="H36" s="322"/>
    </row>
    <row r="37" spans="1:13">
      <c r="A37" s="57" t="s">
        <v>110</v>
      </c>
      <c r="B37" s="59" t="s">
        <v>111</v>
      </c>
      <c r="C37" s="98"/>
      <c r="D37" s="97"/>
      <c r="E37" s="226" t="s">
        <v>525</v>
      </c>
      <c r="F37" s="64" t="s">
        <v>112</v>
      </c>
      <c r="G37" s="307">
        <f>G26+G18+G34</f>
        <v>14620</v>
      </c>
      <c r="H37" s="308">
        <f>H26+H18+H34</f>
        <v>14489</v>
      </c>
    </row>
    <row r="38" spans="1:13">
      <c r="A38" s="57" t="s">
        <v>113</v>
      </c>
      <c r="B38" s="59" t="s">
        <v>114</v>
      </c>
      <c r="C38" s="98"/>
      <c r="D38" s="97"/>
      <c r="E38" s="57"/>
      <c r="F38" s="64"/>
      <c r="G38" s="321"/>
      <c r="H38" s="322"/>
      <c r="M38" s="63"/>
    </row>
    <row r="39" spans="1:13" ht="16.5" thickBot="1">
      <c r="A39" s="57" t="s">
        <v>115</v>
      </c>
      <c r="B39" s="59" t="s">
        <v>116</v>
      </c>
      <c r="C39" s="98"/>
      <c r="D39" s="97"/>
      <c r="E39" s="114"/>
      <c r="F39" s="115"/>
      <c r="G39" s="323"/>
      <c r="H39" s="324"/>
    </row>
    <row r="40" spans="1:13">
      <c r="A40" s="57" t="s">
        <v>117</v>
      </c>
      <c r="B40" s="59" t="s">
        <v>118</v>
      </c>
      <c r="C40" s="303">
        <f>C41+C42+C44</f>
        <v>0</v>
      </c>
      <c r="D40" s="304">
        <f>D41+D42+D44</f>
        <v>0</v>
      </c>
      <c r="E40" s="116" t="s">
        <v>119</v>
      </c>
      <c r="F40" s="113" t="s">
        <v>120</v>
      </c>
      <c r="G40" s="290">
        <v>330</v>
      </c>
      <c r="H40" s="291">
        <v>330</v>
      </c>
      <c r="M40" s="63"/>
    </row>
    <row r="41" spans="1:13" ht="16.5" thickBot="1">
      <c r="A41" s="57" t="s">
        <v>121</v>
      </c>
      <c r="B41" s="59" t="s">
        <v>122</v>
      </c>
      <c r="C41" s="98"/>
      <c r="D41" s="97"/>
      <c r="E41" s="117"/>
      <c r="F41" s="112"/>
      <c r="G41" s="323"/>
      <c r="H41" s="324"/>
    </row>
    <row r="42" spans="1:13">
      <c r="A42" s="57" t="s">
        <v>123</v>
      </c>
      <c r="B42" s="59" t="s">
        <v>124</v>
      </c>
      <c r="C42" s="98"/>
      <c r="D42" s="97"/>
      <c r="E42" s="116" t="s">
        <v>125</v>
      </c>
      <c r="F42" s="118"/>
      <c r="G42" s="325"/>
      <c r="H42" s="326"/>
    </row>
    <row r="43" spans="1:13">
      <c r="A43" s="57" t="s">
        <v>126</v>
      </c>
      <c r="B43" s="59" t="s">
        <v>127</v>
      </c>
      <c r="C43" s="98"/>
      <c r="D43" s="97"/>
      <c r="E43" s="65" t="s">
        <v>128</v>
      </c>
      <c r="F43" s="66"/>
      <c r="G43" s="321"/>
      <c r="H43" s="322"/>
    </row>
    <row r="44" spans="1:13">
      <c r="A44" s="57" t="s">
        <v>129</v>
      </c>
      <c r="B44" s="59" t="s">
        <v>130</v>
      </c>
      <c r="C44" s="98"/>
      <c r="D44" s="97"/>
      <c r="E44" s="101" t="s">
        <v>131</v>
      </c>
      <c r="F44" s="60" t="s">
        <v>132</v>
      </c>
      <c r="G44" s="98"/>
      <c r="H44" s="97"/>
      <c r="M44" s="63"/>
    </row>
    <row r="45" spans="1:13">
      <c r="A45" s="57" t="s">
        <v>133</v>
      </c>
      <c r="B45" s="59" t="s">
        <v>134</v>
      </c>
      <c r="C45" s="98"/>
      <c r="D45" s="97"/>
      <c r="E45" s="107" t="s">
        <v>135</v>
      </c>
      <c r="F45" s="60" t="s">
        <v>136</v>
      </c>
      <c r="G45" s="98"/>
      <c r="H45" s="97"/>
    </row>
    <row r="46" spans="1:13">
      <c r="A46" s="216" t="s">
        <v>137</v>
      </c>
      <c r="B46" s="62" t="s">
        <v>138</v>
      </c>
      <c r="C46" s="305">
        <f>C35+C40+C45</f>
        <v>0</v>
      </c>
      <c r="D46" s="306">
        <f>D35+D40+D45</f>
        <v>0</v>
      </c>
      <c r="E46" s="102" t="s">
        <v>139</v>
      </c>
      <c r="F46" s="60" t="s">
        <v>140</v>
      </c>
      <c r="G46" s="98"/>
      <c r="H46" s="97"/>
      <c r="M46" s="63"/>
    </row>
    <row r="47" spans="1:13">
      <c r="A47" s="65" t="s">
        <v>141</v>
      </c>
      <c r="B47" s="56"/>
      <c r="C47" s="307"/>
      <c r="D47" s="308"/>
      <c r="E47" s="57" t="s">
        <v>142</v>
      </c>
      <c r="F47" s="60" t="s">
        <v>143</v>
      </c>
      <c r="G47" s="98"/>
      <c r="H47" s="97"/>
    </row>
    <row r="48" spans="1:13">
      <c r="A48" s="57" t="s">
        <v>144</v>
      </c>
      <c r="B48" s="59" t="s">
        <v>145</v>
      </c>
      <c r="C48" s="98">
        <v>4323</v>
      </c>
      <c r="D48" s="97">
        <v>4323</v>
      </c>
      <c r="E48" s="102" t="s">
        <v>146</v>
      </c>
      <c r="F48" s="60" t="s">
        <v>147</v>
      </c>
      <c r="G48" s="98"/>
      <c r="H48" s="97"/>
      <c r="M48" s="63"/>
    </row>
    <row r="49" spans="1:13">
      <c r="A49" s="57" t="s">
        <v>148</v>
      </c>
      <c r="B49" s="59" t="s">
        <v>149</v>
      </c>
      <c r="C49" s="98"/>
      <c r="D49" s="97"/>
      <c r="E49" s="57" t="s">
        <v>150</v>
      </c>
      <c r="F49" s="60" t="s">
        <v>151</v>
      </c>
      <c r="G49" s="98">
        <v>95</v>
      </c>
      <c r="H49" s="97">
        <v>95</v>
      </c>
    </row>
    <row r="50" spans="1:13">
      <c r="A50" s="57" t="s">
        <v>152</v>
      </c>
      <c r="B50" s="59" t="s">
        <v>153</v>
      </c>
      <c r="C50" s="98"/>
      <c r="D50" s="97"/>
      <c r="E50" s="102" t="s">
        <v>52</v>
      </c>
      <c r="F50" s="61" t="s">
        <v>154</v>
      </c>
      <c r="G50" s="303">
        <f>SUM(G44:G49)</f>
        <v>95</v>
      </c>
      <c r="H50" s="304">
        <f>SUM(H44:H49)</f>
        <v>95</v>
      </c>
    </row>
    <row r="51" spans="1:13">
      <c r="A51" s="57" t="s">
        <v>79</v>
      </c>
      <c r="B51" s="59" t="s">
        <v>155</v>
      </c>
      <c r="C51" s="98">
        <v>41</v>
      </c>
      <c r="D51" s="97">
        <v>41</v>
      </c>
      <c r="E51" s="57"/>
      <c r="F51" s="60"/>
      <c r="G51" s="303"/>
      <c r="H51" s="304"/>
    </row>
    <row r="52" spans="1:13">
      <c r="A52" s="225" t="s">
        <v>156</v>
      </c>
      <c r="B52" s="62" t="s">
        <v>157</v>
      </c>
      <c r="C52" s="305">
        <f>SUM(C48:C51)</f>
        <v>4364</v>
      </c>
      <c r="D52" s="306">
        <f>SUM(D48:D51)</f>
        <v>4364</v>
      </c>
      <c r="E52" s="102" t="s">
        <v>158</v>
      </c>
      <c r="F52" s="61" t="s">
        <v>159</v>
      </c>
      <c r="G52" s="98">
        <v>39</v>
      </c>
      <c r="H52" s="97">
        <v>39</v>
      </c>
    </row>
    <row r="53" spans="1:13">
      <c r="A53" s="57" t="s">
        <v>9</v>
      </c>
      <c r="B53" s="62"/>
      <c r="C53" s="303"/>
      <c r="D53" s="304"/>
      <c r="E53" s="57" t="s">
        <v>160</v>
      </c>
      <c r="F53" s="61" t="s">
        <v>161</v>
      </c>
      <c r="G53" s="98"/>
      <c r="H53" s="97"/>
    </row>
    <row r="54" spans="1:13">
      <c r="A54" s="65" t="s">
        <v>162</v>
      </c>
      <c r="B54" s="62" t="s">
        <v>163</v>
      </c>
      <c r="C54" s="221"/>
      <c r="D54" s="222"/>
      <c r="E54" s="57" t="s">
        <v>164</v>
      </c>
      <c r="F54" s="61" t="s">
        <v>165</v>
      </c>
      <c r="G54" s="98"/>
      <c r="H54" s="97"/>
    </row>
    <row r="55" spans="1:13">
      <c r="A55" s="65" t="s">
        <v>166</v>
      </c>
      <c r="B55" s="62" t="s">
        <v>167</v>
      </c>
      <c r="C55" s="221">
        <v>465</v>
      </c>
      <c r="D55" s="222">
        <v>465</v>
      </c>
      <c r="E55" s="57" t="s">
        <v>168</v>
      </c>
      <c r="F55" s="61" t="s">
        <v>169</v>
      </c>
      <c r="G55" s="98"/>
      <c r="H55" s="97"/>
    </row>
    <row r="56" spans="1:13" ht="16.5" thickBot="1">
      <c r="A56" s="218" t="s">
        <v>170</v>
      </c>
      <c r="B56" s="109" t="s">
        <v>171</v>
      </c>
      <c r="C56" s="309">
        <f>C20+C21+C22+C28+C33+C46+C52+C54+C55</f>
        <v>9098</v>
      </c>
      <c r="D56" s="310">
        <f>D20+D21+D22+D28+D33+D46+D52+D54+D55</f>
        <v>9020</v>
      </c>
      <c r="E56" s="65" t="s">
        <v>528</v>
      </c>
      <c r="F56" s="64" t="s">
        <v>172</v>
      </c>
      <c r="G56" s="307">
        <f>G50+G52+G53+G54+G55</f>
        <v>134</v>
      </c>
      <c r="H56" s="308">
        <f>H50+H52+H53+H54+H55</f>
        <v>134</v>
      </c>
      <c r="M56" s="63"/>
    </row>
    <row r="57" spans="1:13">
      <c r="A57" s="110" t="s">
        <v>173</v>
      </c>
      <c r="B57" s="111"/>
      <c r="C57" s="301"/>
      <c r="D57" s="302"/>
      <c r="E57" s="110" t="s">
        <v>175</v>
      </c>
      <c r="F57" s="113"/>
      <c r="G57" s="301"/>
      <c r="H57" s="302"/>
    </row>
    <row r="58" spans="1:13">
      <c r="A58" s="65" t="s">
        <v>174</v>
      </c>
      <c r="B58" s="56"/>
      <c r="C58" s="307"/>
      <c r="D58" s="308"/>
      <c r="E58" s="65" t="s">
        <v>128</v>
      </c>
      <c r="F58" s="60"/>
      <c r="G58" s="303"/>
      <c r="H58" s="304"/>
      <c r="M58" s="63"/>
    </row>
    <row r="59" spans="1:13" ht="31.5">
      <c r="A59" s="57" t="s">
        <v>176</v>
      </c>
      <c r="B59" s="59" t="s">
        <v>177</v>
      </c>
      <c r="C59" s="98">
        <v>9</v>
      </c>
      <c r="D59" s="97">
        <v>9</v>
      </c>
      <c r="E59" s="102" t="s">
        <v>180</v>
      </c>
      <c r="F59" s="229" t="s">
        <v>181</v>
      </c>
      <c r="G59" s="98"/>
      <c r="H59" s="97"/>
    </row>
    <row r="60" spans="1:13">
      <c r="A60" s="57" t="s">
        <v>178</v>
      </c>
      <c r="B60" s="59" t="s">
        <v>179</v>
      </c>
      <c r="C60" s="98">
        <v>78</v>
      </c>
      <c r="D60" s="97">
        <v>124</v>
      </c>
      <c r="E60" s="57" t="s">
        <v>184</v>
      </c>
      <c r="F60" s="60" t="s">
        <v>185</v>
      </c>
      <c r="G60" s="98"/>
      <c r="H60" s="97"/>
      <c r="M60" s="63"/>
    </row>
    <row r="61" spans="1:13">
      <c r="A61" s="57" t="s">
        <v>182</v>
      </c>
      <c r="B61" s="59" t="s">
        <v>183</v>
      </c>
      <c r="C61" s="97"/>
      <c r="D61" s="97"/>
      <c r="E61" s="101" t="s">
        <v>188</v>
      </c>
      <c r="F61" s="60" t="s">
        <v>189</v>
      </c>
      <c r="G61" s="303">
        <f>SUM(G62:G68)</f>
        <v>3171</v>
      </c>
      <c r="H61" s="304">
        <f>SUM(H62:H68)</f>
        <v>2841</v>
      </c>
    </row>
    <row r="62" spans="1:13">
      <c r="A62" s="57" t="s">
        <v>186</v>
      </c>
      <c r="B62" s="59" t="s">
        <v>187</v>
      </c>
      <c r="C62" s="98">
        <v>169</v>
      </c>
      <c r="D62" s="97">
        <v>52</v>
      </c>
      <c r="E62" s="101" t="s">
        <v>192</v>
      </c>
      <c r="F62" s="60" t="s">
        <v>193</v>
      </c>
      <c r="G62" s="98">
        <v>77</v>
      </c>
      <c r="H62" s="97">
        <v>85</v>
      </c>
      <c r="M62" s="63"/>
    </row>
    <row r="63" spans="1:13">
      <c r="A63" s="57" t="s">
        <v>190</v>
      </c>
      <c r="B63" s="59" t="s">
        <v>191</v>
      </c>
      <c r="C63" s="98"/>
      <c r="D63" s="97"/>
      <c r="E63" s="57" t="s">
        <v>196</v>
      </c>
      <c r="F63" s="60" t="s">
        <v>197</v>
      </c>
      <c r="G63" s="98">
        <v>1957</v>
      </c>
      <c r="H63" s="97">
        <v>1665</v>
      </c>
    </row>
    <row r="64" spans="1:13">
      <c r="A64" s="57" t="s">
        <v>194</v>
      </c>
      <c r="B64" s="59" t="s">
        <v>195</v>
      </c>
      <c r="C64" s="98">
        <v>65</v>
      </c>
      <c r="D64" s="97">
        <v>9</v>
      </c>
      <c r="E64" s="57" t="s">
        <v>199</v>
      </c>
      <c r="F64" s="60" t="s">
        <v>200</v>
      </c>
      <c r="G64" s="98">
        <v>638</v>
      </c>
      <c r="H64" s="97">
        <v>742</v>
      </c>
      <c r="M64" s="63"/>
    </row>
    <row r="65" spans="1:13">
      <c r="A65" s="225" t="s">
        <v>52</v>
      </c>
      <c r="B65" s="62" t="s">
        <v>198</v>
      </c>
      <c r="C65" s="305">
        <f>SUM(C59:C64)</f>
        <v>321</v>
      </c>
      <c r="D65" s="306">
        <f>SUM(D59:D64)</f>
        <v>194</v>
      </c>
      <c r="E65" s="57" t="s">
        <v>201</v>
      </c>
      <c r="F65" s="60" t="s">
        <v>202</v>
      </c>
      <c r="G65" s="98">
        <v>294</v>
      </c>
      <c r="H65" s="97">
        <v>146</v>
      </c>
    </row>
    <row r="66" spans="1:13">
      <c r="A66" s="57"/>
      <c r="B66" s="62"/>
      <c r="C66" s="303"/>
      <c r="D66" s="304"/>
      <c r="E66" s="57" t="s">
        <v>204</v>
      </c>
      <c r="F66" s="60" t="s">
        <v>205</v>
      </c>
      <c r="G66" s="98">
        <v>131</v>
      </c>
      <c r="H66" s="97">
        <v>117</v>
      </c>
    </row>
    <row r="67" spans="1:13">
      <c r="A67" s="65" t="s">
        <v>203</v>
      </c>
      <c r="B67" s="56"/>
      <c r="C67" s="307"/>
      <c r="D67" s="308"/>
      <c r="E67" s="57" t="s">
        <v>208</v>
      </c>
      <c r="F67" s="60" t="s">
        <v>209</v>
      </c>
      <c r="G67" s="98">
        <v>21</v>
      </c>
      <c r="H67" s="97">
        <v>20</v>
      </c>
    </row>
    <row r="68" spans="1:13">
      <c r="A68" s="57" t="s">
        <v>206</v>
      </c>
      <c r="B68" s="59" t="s">
        <v>207</v>
      </c>
      <c r="C68" s="98">
        <v>505</v>
      </c>
      <c r="D68" s="97">
        <v>505</v>
      </c>
      <c r="E68" s="57" t="s">
        <v>212</v>
      </c>
      <c r="F68" s="60" t="s">
        <v>213</v>
      </c>
      <c r="G68" s="98">
        <v>53</v>
      </c>
      <c r="H68" s="97">
        <v>66</v>
      </c>
    </row>
    <row r="69" spans="1:13">
      <c r="A69" s="57" t="s">
        <v>210</v>
      </c>
      <c r="B69" s="59" t="s">
        <v>211</v>
      </c>
      <c r="C69" s="98">
        <v>549</v>
      </c>
      <c r="D69" s="97">
        <v>269</v>
      </c>
      <c r="E69" s="102" t="s">
        <v>79</v>
      </c>
      <c r="F69" s="60" t="s">
        <v>216</v>
      </c>
      <c r="G69" s="98"/>
      <c r="H69" s="97"/>
    </row>
    <row r="70" spans="1:13">
      <c r="A70" s="57" t="s">
        <v>214</v>
      </c>
      <c r="B70" s="59" t="s">
        <v>215</v>
      </c>
      <c r="C70" s="98"/>
      <c r="D70" s="97"/>
      <c r="E70" s="57" t="s">
        <v>219</v>
      </c>
      <c r="F70" s="60" t="s">
        <v>220</v>
      </c>
      <c r="G70" s="98">
        <v>23</v>
      </c>
      <c r="H70" s="97">
        <v>23</v>
      </c>
    </row>
    <row r="71" spans="1:13">
      <c r="A71" s="57" t="s">
        <v>217</v>
      </c>
      <c r="B71" s="59" t="s">
        <v>218</v>
      </c>
      <c r="C71" s="98">
        <v>793</v>
      </c>
      <c r="D71" s="97">
        <v>171</v>
      </c>
      <c r="E71" s="217" t="s">
        <v>47</v>
      </c>
      <c r="F71" s="61" t="s">
        <v>223</v>
      </c>
      <c r="G71" s="305">
        <f>G59+G60+G61+G69+G70</f>
        <v>3194</v>
      </c>
      <c r="H71" s="306">
        <f>H59+H60+H61+H69+H70</f>
        <v>2864</v>
      </c>
    </row>
    <row r="72" spans="1:13">
      <c r="A72" s="57" t="s">
        <v>221</v>
      </c>
      <c r="B72" s="59" t="s">
        <v>222</v>
      </c>
      <c r="C72" s="98"/>
      <c r="D72" s="97"/>
      <c r="E72" s="101"/>
      <c r="F72" s="60"/>
      <c r="G72" s="303"/>
      <c r="H72" s="304"/>
    </row>
    <row r="73" spans="1:13">
      <c r="A73" s="57" t="s">
        <v>224</v>
      </c>
      <c r="B73" s="59" t="s">
        <v>225</v>
      </c>
      <c r="C73" s="98"/>
      <c r="D73" s="97"/>
      <c r="E73" s="216" t="s">
        <v>230</v>
      </c>
      <c r="F73" s="61" t="s">
        <v>231</v>
      </c>
      <c r="G73" s="221"/>
      <c r="H73" s="222"/>
    </row>
    <row r="74" spans="1:13">
      <c r="A74" s="57" t="s">
        <v>226</v>
      </c>
      <c r="B74" s="59" t="s">
        <v>227</v>
      </c>
      <c r="C74" s="98"/>
      <c r="D74" s="97"/>
      <c r="E74" s="279"/>
      <c r="F74" s="280"/>
      <c r="G74" s="303"/>
      <c r="H74" s="327"/>
    </row>
    <row r="75" spans="1:13">
      <c r="A75" s="57" t="s">
        <v>228</v>
      </c>
      <c r="B75" s="59" t="s">
        <v>229</v>
      </c>
      <c r="C75" s="98"/>
      <c r="D75" s="97"/>
      <c r="E75" s="228" t="s">
        <v>160</v>
      </c>
      <c r="F75" s="61" t="s">
        <v>233</v>
      </c>
      <c r="G75" s="221">
        <v>12</v>
      </c>
      <c r="H75" s="222">
        <v>18</v>
      </c>
    </row>
    <row r="76" spans="1:13">
      <c r="A76" s="225" t="s">
        <v>77</v>
      </c>
      <c r="B76" s="62" t="s">
        <v>232</v>
      </c>
      <c r="C76" s="305">
        <f>SUM(C68:C75)</f>
        <v>1847</v>
      </c>
      <c r="D76" s="306">
        <f>SUM(D68:D75)</f>
        <v>945</v>
      </c>
      <c r="E76" s="279"/>
      <c r="F76" s="280"/>
      <c r="G76" s="303"/>
      <c r="H76" s="327"/>
    </row>
    <row r="77" spans="1:13">
      <c r="A77" s="57"/>
      <c r="B77" s="59"/>
      <c r="C77" s="303"/>
      <c r="D77" s="304"/>
      <c r="E77" s="216" t="s">
        <v>234</v>
      </c>
      <c r="F77" s="61" t="s">
        <v>235</v>
      </c>
      <c r="G77" s="221"/>
      <c r="H77" s="222"/>
    </row>
    <row r="78" spans="1:13">
      <c r="A78" s="65" t="s">
        <v>236</v>
      </c>
      <c r="B78" s="56"/>
      <c r="C78" s="307"/>
      <c r="D78" s="308"/>
      <c r="E78" s="57"/>
      <c r="F78" s="66"/>
      <c r="G78" s="321"/>
      <c r="H78" s="322"/>
      <c r="M78" s="63"/>
    </row>
    <row r="79" spans="1:13">
      <c r="A79" s="57" t="s">
        <v>237</v>
      </c>
      <c r="B79" s="59" t="s">
        <v>238</v>
      </c>
      <c r="C79" s="303">
        <f>SUM(C80:C82)</f>
        <v>897</v>
      </c>
      <c r="D79" s="304">
        <f>SUM(D80:D82)</f>
        <v>897</v>
      </c>
      <c r="E79" s="106" t="s">
        <v>527</v>
      </c>
      <c r="F79" s="64" t="s">
        <v>241</v>
      </c>
      <c r="G79" s="307">
        <f>G71+G73+G75+G77</f>
        <v>3206</v>
      </c>
      <c r="H79" s="308">
        <f>H71+H73+H75+H77</f>
        <v>2882</v>
      </c>
    </row>
    <row r="80" spans="1:13">
      <c r="A80" s="57" t="s">
        <v>239</v>
      </c>
      <c r="B80" s="59" t="s">
        <v>240</v>
      </c>
      <c r="C80" s="98">
        <v>897</v>
      </c>
      <c r="D80" s="97">
        <v>897</v>
      </c>
      <c r="E80" s="279"/>
      <c r="F80" s="280"/>
      <c r="G80" s="303"/>
      <c r="H80" s="327"/>
    </row>
    <row r="81" spans="1:13">
      <c r="A81" s="57" t="s">
        <v>242</v>
      </c>
      <c r="B81" s="59" t="s">
        <v>243</v>
      </c>
      <c r="C81" s="98"/>
      <c r="D81" s="97"/>
      <c r="E81" s="57"/>
      <c r="F81" s="67"/>
      <c r="G81" s="328"/>
      <c r="H81" s="329"/>
    </row>
    <row r="82" spans="1:13">
      <c r="A82" s="57" t="s">
        <v>244</v>
      </c>
      <c r="B82" s="59" t="s">
        <v>245</v>
      </c>
      <c r="C82" s="98"/>
      <c r="D82" s="97"/>
      <c r="E82" s="108"/>
      <c r="F82" s="68"/>
      <c r="G82" s="328"/>
      <c r="H82" s="329"/>
    </row>
    <row r="83" spans="1:13">
      <c r="A83" s="57" t="s">
        <v>246</v>
      </c>
      <c r="B83" s="59" t="s">
        <v>247</v>
      </c>
      <c r="C83" s="98"/>
      <c r="D83" s="97"/>
      <c r="E83" s="105"/>
      <c r="F83" s="68"/>
      <c r="G83" s="328"/>
      <c r="H83" s="329"/>
    </row>
    <row r="84" spans="1:13">
      <c r="A84" s="57" t="s">
        <v>133</v>
      </c>
      <c r="B84" s="59" t="s">
        <v>248</v>
      </c>
      <c r="C84" s="98"/>
      <c r="D84" s="97"/>
      <c r="E84" s="108"/>
      <c r="F84" s="68"/>
      <c r="G84" s="328"/>
      <c r="H84" s="329"/>
    </row>
    <row r="85" spans="1:13">
      <c r="A85" s="225" t="s">
        <v>249</v>
      </c>
      <c r="B85" s="62" t="s">
        <v>250</v>
      </c>
      <c r="C85" s="305">
        <f>C84+C83+C79</f>
        <v>897</v>
      </c>
      <c r="D85" s="306">
        <f>D84+D83+D79</f>
        <v>897</v>
      </c>
      <c r="E85" s="105"/>
      <c r="F85" s="68"/>
      <c r="G85" s="328"/>
      <c r="H85" s="329"/>
    </row>
    <row r="86" spans="1:13">
      <c r="A86" s="57"/>
      <c r="B86" s="62"/>
      <c r="C86" s="303"/>
      <c r="D86" s="304"/>
      <c r="E86" s="108"/>
      <c r="F86" s="68"/>
      <c r="G86" s="328"/>
      <c r="H86" s="329"/>
      <c r="M86" s="63"/>
    </row>
    <row r="87" spans="1:13">
      <c r="A87" s="65" t="s">
        <v>251</v>
      </c>
      <c r="B87" s="59"/>
      <c r="C87" s="303"/>
      <c r="D87" s="304"/>
      <c r="E87" s="105"/>
      <c r="F87" s="68"/>
      <c r="G87" s="328"/>
      <c r="H87" s="329"/>
    </row>
    <row r="88" spans="1:13">
      <c r="A88" s="57" t="s">
        <v>252</v>
      </c>
      <c r="B88" s="59" t="s">
        <v>253</v>
      </c>
      <c r="C88" s="98">
        <v>73</v>
      </c>
      <c r="D88" s="97">
        <v>18</v>
      </c>
      <c r="E88" s="108"/>
      <c r="F88" s="68"/>
      <c r="G88" s="328"/>
      <c r="H88" s="329"/>
      <c r="M88" s="63"/>
    </row>
    <row r="89" spans="1:13">
      <c r="A89" s="57" t="s">
        <v>254</v>
      </c>
      <c r="B89" s="59" t="s">
        <v>255</v>
      </c>
      <c r="C89" s="98">
        <v>6054</v>
      </c>
      <c r="D89" s="97">
        <v>6761</v>
      </c>
      <c r="E89" s="105"/>
      <c r="F89" s="68"/>
      <c r="G89" s="328"/>
      <c r="H89" s="329"/>
    </row>
    <row r="90" spans="1:13">
      <c r="A90" s="57" t="s">
        <v>256</v>
      </c>
      <c r="B90" s="59" t="s">
        <v>257</v>
      </c>
      <c r="C90" s="98"/>
      <c r="D90" s="97"/>
      <c r="E90" s="105"/>
      <c r="F90" s="68"/>
      <c r="G90" s="328"/>
      <c r="H90" s="329"/>
      <c r="M90" s="63"/>
    </row>
    <row r="91" spans="1:13">
      <c r="A91" s="57" t="s">
        <v>258</v>
      </c>
      <c r="B91" s="59" t="s">
        <v>259</v>
      </c>
      <c r="C91" s="98"/>
      <c r="D91" s="97"/>
      <c r="E91" s="105"/>
      <c r="F91" s="68"/>
      <c r="G91" s="328"/>
      <c r="H91" s="329"/>
    </row>
    <row r="92" spans="1:13">
      <c r="A92" s="225" t="s">
        <v>526</v>
      </c>
      <c r="B92" s="62" t="s">
        <v>260</v>
      </c>
      <c r="C92" s="305">
        <f>SUM(C88:C91)</f>
        <v>6127</v>
      </c>
      <c r="D92" s="306">
        <f>SUM(D88:D91)</f>
        <v>6779</v>
      </c>
      <c r="E92" s="105"/>
      <c r="F92" s="68"/>
      <c r="G92" s="328"/>
      <c r="H92" s="329"/>
      <c r="M92" s="63"/>
    </row>
    <row r="93" spans="1:13">
      <c r="A93" s="216" t="s">
        <v>261</v>
      </c>
      <c r="B93" s="62" t="s">
        <v>262</v>
      </c>
      <c r="C93" s="221"/>
      <c r="D93" s="222"/>
      <c r="E93" s="105"/>
      <c r="F93" s="68"/>
      <c r="G93" s="328"/>
      <c r="H93" s="329"/>
    </row>
    <row r="94" spans="1:13" ht="16.5" thickBot="1">
      <c r="A94" s="218" t="s">
        <v>263</v>
      </c>
      <c r="B94" s="109" t="s">
        <v>264</v>
      </c>
      <c r="C94" s="309">
        <f>C65+C76+C85+C92+C93</f>
        <v>9192</v>
      </c>
      <c r="D94" s="310">
        <f>D65+D76+D85+D92+D93</f>
        <v>8815</v>
      </c>
      <c r="E94" s="126"/>
      <c r="F94" s="127"/>
      <c r="G94" s="330"/>
      <c r="H94" s="331"/>
      <c r="M94" s="63"/>
    </row>
    <row r="95" spans="1:13" ht="32.25" thickBot="1">
      <c r="A95" s="230" t="s">
        <v>265</v>
      </c>
      <c r="B95" s="231" t="s">
        <v>266</v>
      </c>
      <c r="C95" s="311">
        <f>C94+C56</f>
        <v>18290</v>
      </c>
      <c r="D95" s="312">
        <f>D94+D56</f>
        <v>17835</v>
      </c>
      <c r="E95" s="128" t="s">
        <v>603</v>
      </c>
      <c r="F95" s="232" t="s">
        <v>268</v>
      </c>
      <c r="G95" s="311">
        <f>G37+G40+G56+G79</f>
        <v>18290</v>
      </c>
      <c r="H95" s="312">
        <f>H37+H40+H56+H79</f>
        <v>17835</v>
      </c>
    </row>
    <row r="96" spans="1:13">
      <c r="A96" s="82"/>
      <c r="B96" s="281"/>
      <c r="C96" s="82"/>
      <c r="D96" s="82"/>
      <c r="E96" s="282"/>
      <c r="M96" s="63"/>
    </row>
    <row r="97" spans="1:13">
      <c r="A97" s="284"/>
      <c r="B97" s="281"/>
      <c r="C97" s="82"/>
      <c r="D97" s="82"/>
      <c r="E97" s="282"/>
      <c r="M97" s="63"/>
    </row>
    <row r="98" spans="1:13">
      <c r="A98" s="386" t="s">
        <v>635</v>
      </c>
      <c r="B98" s="398">
        <f>pdeReportingDate</f>
        <v>46156</v>
      </c>
      <c r="C98" s="398"/>
      <c r="D98" s="398"/>
      <c r="E98" s="398"/>
      <c r="F98" s="398"/>
      <c r="G98" s="398"/>
      <c r="H98" s="398"/>
      <c r="M98" s="63"/>
    </row>
    <row r="99" spans="1:13">
      <c r="A99" s="386"/>
      <c r="B99" s="37"/>
      <c r="C99" s="37"/>
      <c r="D99" s="37"/>
      <c r="E99" s="37"/>
      <c r="F99" s="37"/>
      <c r="G99" s="37"/>
      <c r="H99" s="37"/>
      <c r="M99" s="63"/>
    </row>
    <row r="100" spans="1:13">
      <c r="A100" s="387" t="s">
        <v>8</v>
      </c>
      <c r="B100" s="399" t="str">
        <f>authorName</f>
        <v>Стефка Първанова</v>
      </c>
      <c r="C100" s="399"/>
      <c r="D100" s="399"/>
      <c r="E100" s="399"/>
      <c r="F100" s="399"/>
      <c r="G100" s="399"/>
      <c r="H100" s="399"/>
    </row>
    <row r="101" spans="1:13">
      <c r="A101" s="387"/>
      <c r="B101" s="49"/>
      <c r="C101" s="49"/>
      <c r="D101" s="49"/>
      <c r="E101" s="49"/>
      <c r="F101" s="49"/>
      <c r="G101" s="49"/>
      <c r="H101" s="49"/>
    </row>
    <row r="102" spans="1:13">
      <c r="A102" s="387" t="s">
        <v>584</v>
      </c>
      <c r="B102" s="415" t="str">
        <f>Начална!B17</f>
        <v>Андрей Николаев Василев</v>
      </c>
      <c r="C102" s="400"/>
      <c r="D102" s="400"/>
      <c r="E102" s="400"/>
      <c r="F102" s="400"/>
      <c r="G102" s="400"/>
      <c r="H102" s="400"/>
    </row>
    <row r="103" spans="1:13" ht="21.75" customHeight="1">
      <c r="A103" s="388"/>
      <c r="B103" s="397" t="s">
        <v>637</v>
      </c>
      <c r="C103" s="397"/>
      <c r="D103" s="397"/>
      <c r="E103" s="397"/>
      <c r="M103" s="63"/>
    </row>
    <row r="104" spans="1:13" ht="21.75" customHeight="1">
      <c r="A104" s="388"/>
      <c r="B104" s="397" t="s">
        <v>637</v>
      </c>
      <c r="C104" s="397"/>
      <c r="D104" s="397"/>
      <c r="E104" s="397"/>
    </row>
    <row r="105" spans="1:13" ht="21.75" customHeight="1">
      <c r="A105" s="388"/>
      <c r="B105" s="397" t="s">
        <v>637</v>
      </c>
      <c r="C105" s="397"/>
      <c r="D105" s="397"/>
      <c r="E105" s="397"/>
      <c r="M105" s="63"/>
    </row>
    <row r="106" spans="1:13" ht="21.75" customHeight="1">
      <c r="A106" s="388"/>
      <c r="B106" s="397" t="s">
        <v>637</v>
      </c>
      <c r="C106" s="397"/>
      <c r="D106" s="397"/>
      <c r="E106" s="397"/>
    </row>
    <row r="107" spans="1:13" ht="21.75" customHeight="1">
      <c r="A107" s="388"/>
      <c r="B107" s="397"/>
      <c r="C107" s="397"/>
      <c r="D107" s="397"/>
      <c r="E107" s="397"/>
      <c r="M107" s="63"/>
    </row>
    <row r="108" spans="1:13" ht="21.75" customHeight="1">
      <c r="A108" s="388"/>
      <c r="B108" s="397"/>
      <c r="C108" s="397"/>
      <c r="D108" s="397"/>
      <c r="E108" s="397"/>
    </row>
    <row r="109" spans="1:13" ht="21.75" customHeight="1">
      <c r="A109" s="388"/>
      <c r="B109" s="397"/>
      <c r="C109" s="397"/>
      <c r="D109" s="397"/>
      <c r="E109" s="397"/>
      <c r="M109" s="63"/>
    </row>
    <row r="117" spans="5:13">
      <c r="E117" s="282"/>
    </row>
    <row r="119" spans="5:13">
      <c r="E119" s="282"/>
      <c r="M119" s="63"/>
    </row>
    <row r="121" spans="5:13">
      <c r="E121" s="282"/>
      <c r="M121" s="63"/>
    </row>
    <row r="123" spans="5:13">
      <c r="E123" s="282"/>
    </row>
    <row r="125" spans="5:13">
      <c r="E125" s="282"/>
      <c r="M125" s="63"/>
    </row>
    <row r="127" spans="5:13">
      <c r="E127" s="282"/>
      <c r="M127" s="63"/>
    </row>
    <row r="129" spans="5:13">
      <c r="M129" s="63"/>
    </row>
    <row r="131" spans="5:13">
      <c r="M131" s="63"/>
    </row>
    <row r="133" spans="5:13">
      <c r="M133" s="63"/>
    </row>
    <row r="135" spans="5:13">
      <c r="E135" s="282"/>
      <c r="M135" s="63"/>
    </row>
    <row r="137" spans="5:13">
      <c r="E137" s="282"/>
      <c r="M137" s="63"/>
    </row>
    <row r="139" spans="5:13">
      <c r="E139" s="282"/>
      <c r="M139" s="63"/>
    </row>
    <row r="141" spans="5:13">
      <c r="E141" s="282"/>
      <c r="M141" s="63"/>
    </row>
    <row r="143" spans="5:13">
      <c r="E143" s="282"/>
    </row>
    <row r="145" spans="5:13">
      <c r="E145" s="282"/>
    </row>
    <row r="147" spans="5:13">
      <c r="E147" s="282"/>
    </row>
    <row r="149" spans="5:13">
      <c r="E149" s="282"/>
      <c r="M149" s="63"/>
    </row>
    <row r="151" spans="5:13">
      <c r="M151" s="63"/>
    </row>
    <row r="153" spans="5:13">
      <c r="M153" s="63"/>
    </row>
    <row r="159" spans="5:13">
      <c r="E159" s="282"/>
    </row>
    <row r="161" spans="1:18" s="283" customFormat="1">
      <c r="A161" s="33"/>
      <c r="B161" s="33"/>
      <c r="C161" s="33"/>
      <c r="D161" s="33"/>
      <c r="E161" s="282"/>
      <c r="G161" s="33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3" spans="1:18" s="283" customFormat="1">
      <c r="A163" s="33"/>
      <c r="B163" s="33"/>
      <c r="C163" s="33"/>
      <c r="D163" s="33"/>
      <c r="E163" s="282"/>
      <c r="G163" s="33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5" spans="1:18" s="283" customFormat="1">
      <c r="A165" s="33"/>
      <c r="B165" s="33"/>
      <c r="C165" s="33"/>
      <c r="D165" s="33"/>
      <c r="E165" s="282"/>
      <c r="G165" s="33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7" spans="1:18" s="283" customFormat="1">
      <c r="A167" s="33"/>
      <c r="B167" s="33"/>
      <c r="C167" s="33"/>
      <c r="D167" s="33"/>
      <c r="E167" s="282"/>
      <c r="G167" s="33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75" spans="1:18" s="283" customFormat="1">
      <c r="A175" s="33"/>
      <c r="B175" s="33"/>
      <c r="C175" s="33"/>
      <c r="D175" s="33"/>
      <c r="E175" s="282"/>
      <c r="G175" s="33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7" spans="1:18" s="283" customFormat="1">
      <c r="A177" s="33"/>
      <c r="B177" s="33"/>
      <c r="C177" s="33"/>
      <c r="D177" s="33"/>
      <c r="E177" s="282"/>
      <c r="G177" s="33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9" spans="1:18" s="283" customFormat="1">
      <c r="A179" s="33"/>
      <c r="B179" s="33"/>
      <c r="C179" s="33"/>
      <c r="D179" s="33"/>
      <c r="E179" s="282"/>
      <c r="G179" s="33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1" spans="1:18" s="283" customFormat="1">
      <c r="A181" s="33"/>
      <c r="B181" s="33"/>
      <c r="C181" s="33"/>
      <c r="D181" s="33"/>
      <c r="E181" s="282"/>
      <c r="G181" s="33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</row>
    <row r="185" spans="1:18" s="283" customFormat="1">
      <c r="A185" s="33"/>
      <c r="B185" s="33"/>
      <c r="C185" s="33"/>
      <c r="D185" s="33"/>
      <c r="E185" s="282"/>
      <c r="G185" s="33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1" zoomScaleNormal="70" zoomScaleSheetLayoutView="100" workbookViewId="0">
      <selection activeCell="B55" sqref="B55:E55"/>
    </sheetView>
  </sheetViews>
  <sheetFormatPr defaultColWidth="9.28515625" defaultRowHeight="15.75"/>
  <cols>
    <col min="1" max="1" width="50.7109375" style="28" customWidth="1"/>
    <col min="2" max="2" width="10.7109375" style="28" customWidth="1"/>
    <col min="3" max="4" width="15.7109375" style="27" customWidth="1"/>
    <col min="5" max="5" width="50.7109375" style="28" customWidth="1"/>
    <col min="6" max="6" width="10.7109375" style="28" customWidth="1"/>
    <col min="7" max="8" width="15.7109375" style="27" customWidth="1"/>
    <col min="9" max="16384" width="9.28515625" style="27"/>
  </cols>
  <sheetData>
    <row r="1" spans="1:8">
      <c r="A1" s="15" t="s">
        <v>511</v>
      </c>
      <c r="B1" s="24"/>
      <c r="C1" s="24"/>
      <c r="D1" s="24"/>
      <c r="E1" s="38"/>
      <c r="F1" s="25"/>
      <c r="G1" s="13"/>
      <c r="H1" s="13"/>
    </row>
    <row r="2" spans="1:8">
      <c r="A2" s="39" t="str">
        <f>CONCATENATE("(",LOWER(reportConsolidation),")")</f>
        <v>(на консолидирана основа)</v>
      </c>
      <c r="B2" s="15"/>
      <c r="C2" s="15"/>
      <c r="D2" s="15"/>
      <c r="E2" s="38"/>
      <c r="F2" s="25"/>
      <c r="G2" s="13"/>
      <c r="H2" s="13"/>
    </row>
    <row r="3" spans="1:8">
      <c r="A3" s="24"/>
      <c r="B3" s="18"/>
      <c r="C3" s="18"/>
      <c r="D3" s="18"/>
      <c r="E3" s="38"/>
      <c r="F3" s="40"/>
      <c r="G3" s="13"/>
      <c r="H3" s="13"/>
    </row>
    <row r="4" spans="1:8">
      <c r="A4" s="45" t="str">
        <f>CONCATENATE("на ",UPPER(pdeName))</f>
        <v>на ВАРНА ПЛОД АД</v>
      </c>
      <c r="B4" s="18"/>
      <c r="C4" s="18"/>
      <c r="D4" s="18"/>
      <c r="E4" s="38"/>
      <c r="F4" s="36"/>
      <c r="G4" s="88"/>
      <c r="H4" s="42"/>
    </row>
    <row r="5" spans="1:8">
      <c r="A5" s="45" t="str">
        <f>CONCATENATE("ЕИК по БУЛСТАТ: ", pdeBulstat)</f>
        <v>ЕИК по БУЛСТАТ: 103106697</v>
      </c>
      <c r="B5" s="275"/>
      <c r="C5" s="275"/>
      <c r="D5" s="275"/>
      <c r="E5" s="13"/>
      <c r="F5" s="48"/>
      <c r="G5" s="49"/>
      <c r="H5" s="13"/>
    </row>
    <row r="6" spans="1:8">
      <c r="A6" s="45" t="str">
        <f>CONCATENATE("към ",TEXT(endDate,"dd.mm.yyyy")," г.")</f>
        <v>към 31.03.2026 г.</v>
      </c>
      <c r="B6" s="15"/>
      <c r="C6" s="15"/>
      <c r="D6" s="15"/>
      <c r="E6" s="13"/>
      <c r="F6" s="48"/>
      <c r="G6" s="51"/>
      <c r="H6" s="13"/>
    </row>
    <row r="7" spans="1:8" ht="16.5" thickBot="1">
      <c r="A7" s="26"/>
      <c r="B7" s="13"/>
      <c r="G7" s="13"/>
      <c r="H7" s="29" t="s">
        <v>654</v>
      </c>
    </row>
    <row r="8" spans="1:8" ht="31.5">
      <c r="A8" s="129" t="s">
        <v>269</v>
      </c>
      <c r="B8" s="130" t="s">
        <v>11</v>
      </c>
      <c r="C8" s="130" t="s">
        <v>12</v>
      </c>
      <c r="D8" s="131" t="s">
        <v>16</v>
      </c>
      <c r="E8" s="129" t="s">
        <v>270</v>
      </c>
      <c r="F8" s="130" t="s">
        <v>11</v>
      </c>
      <c r="G8" s="130" t="s">
        <v>12</v>
      </c>
      <c r="H8" s="131" t="s">
        <v>16</v>
      </c>
    </row>
    <row r="9" spans="1:8" ht="16.5" thickBot="1">
      <c r="A9" s="145" t="s">
        <v>17</v>
      </c>
      <c r="B9" s="146" t="s">
        <v>18</v>
      </c>
      <c r="C9" s="146">
        <v>1</v>
      </c>
      <c r="D9" s="147">
        <v>2</v>
      </c>
      <c r="E9" s="145" t="s">
        <v>17</v>
      </c>
      <c r="F9" s="146" t="s">
        <v>18</v>
      </c>
      <c r="G9" s="146">
        <v>1</v>
      </c>
      <c r="H9" s="147">
        <v>2</v>
      </c>
    </row>
    <row r="10" spans="1:8">
      <c r="A10" s="148" t="s">
        <v>271</v>
      </c>
      <c r="B10" s="149"/>
      <c r="C10" s="150"/>
      <c r="D10" s="151"/>
      <c r="E10" s="148" t="s">
        <v>272</v>
      </c>
      <c r="F10" s="160"/>
      <c r="G10" s="336"/>
      <c r="H10" s="337"/>
    </row>
    <row r="11" spans="1:8">
      <c r="A11" s="133" t="s">
        <v>273</v>
      </c>
      <c r="B11" s="90"/>
      <c r="C11" s="91"/>
      <c r="D11" s="141"/>
      <c r="E11" s="133" t="s">
        <v>274</v>
      </c>
      <c r="F11" s="92"/>
      <c r="G11" s="91"/>
      <c r="H11" s="141"/>
    </row>
    <row r="12" spans="1:8">
      <c r="A12" s="95" t="s">
        <v>275</v>
      </c>
      <c r="B12" s="93" t="s">
        <v>276</v>
      </c>
      <c r="C12" s="212">
        <v>186</v>
      </c>
      <c r="D12" s="213">
        <v>144</v>
      </c>
      <c r="E12" s="95" t="s">
        <v>277</v>
      </c>
      <c r="F12" s="139" t="s">
        <v>278</v>
      </c>
      <c r="G12" s="212">
        <v>391</v>
      </c>
      <c r="H12" s="213">
        <v>342</v>
      </c>
    </row>
    <row r="13" spans="1:8">
      <c r="A13" s="95" t="s">
        <v>279</v>
      </c>
      <c r="B13" s="93" t="s">
        <v>280</v>
      </c>
      <c r="C13" s="212">
        <v>230</v>
      </c>
      <c r="D13" s="213">
        <v>208</v>
      </c>
      <c r="E13" s="95" t="s">
        <v>281</v>
      </c>
      <c r="F13" s="139" t="s">
        <v>282</v>
      </c>
      <c r="G13" s="212"/>
      <c r="H13" s="213"/>
    </row>
    <row r="14" spans="1:8">
      <c r="A14" s="95" t="s">
        <v>283</v>
      </c>
      <c r="B14" s="93" t="s">
        <v>284</v>
      </c>
      <c r="C14" s="212">
        <v>49</v>
      </c>
      <c r="D14" s="213">
        <v>46</v>
      </c>
      <c r="E14" s="95" t="s">
        <v>285</v>
      </c>
      <c r="F14" s="139" t="s">
        <v>286</v>
      </c>
      <c r="G14" s="212">
        <v>547</v>
      </c>
      <c r="H14" s="213">
        <v>534</v>
      </c>
    </row>
    <row r="15" spans="1:8">
      <c r="A15" s="95" t="s">
        <v>287</v>
      </c>
      <c r="B15" s="93" t="s">
        <v>288</v>
      </c>
      <c r="C15" s="212">
        <v>293</v>
      </c>
      <c r="D15" s="213">
        <v>281</v>
      </c>
      <c r="E15" s="95" t="s">
        <v>79</v>
      </c>
      <c r="F15" s="139" t="s">
        <v>289</v>
      </c>
      <c r="G15" s="212">
        <v>7</v>
      </c>
      <c r="H15" s="213">
        <v>6</v>
      </c>
    </row>
    <row r="16" spans="1:8">
      <c r="A16" s="95" t="s">
        <v>290</v>
      </c>
      <c r="B16" s="93" t="s">
        <v>291</v>
      </c>
      <c r="C16" s="212"/>
      <c r="D16" s="213"/>
      <c r="E16" s="135" t="s">
        <v>52</v>
      </c>
      <c r="F16" s="161" t="s">
        <v>292</v>
      </c>
      <c r="G16" s="332">
        <f>SUM(G12:G15)</f>
        <v>945</v>
      </c>
      <c r="H16" s="333">
        <f>SUM(H12:H15)</f>
        <v>882</v>
      </c>
    </row>
    <row r="17" spans="1:8" ht="31.5">
      <c r="A17" s="95" t="s">
        <v>293</v>
      </c>
      <c r="B17" s="93" t="s">
        <v>294</v>
      </c>
      <c r="C17" s="212"/>
      <c r="D17" s="213"/>
      <c r="E17" s="95"/>
      <c r="F17" s="136"/>
      <c r="G17" s="91"/>
      <c r="H17" s="141"/>
    </row>
    <row r="18" spans="1:8" ht="31.5">
      <c r="A18" s="95" t="s">
        <v>295</v>
      </c>
      <c r="B18" s="93" t="s">
        <v>296</v>
      </c>
      <c r="C18" s="212"/>
      <c r="D18" s="213"/>
      <c r="E18" s="133" t="s">
        <v>297</v>
      </c>
      <c r="F18" s="137" t="s">
        <v>298</v>
      </c>
      <c r="G18" s="341"/>
      <c r="H18" s="342"/>
    </row>
    <row r="19" spans="1:8">
      <c r="A19" s="95" t="s">
        <v>299</v>
      </c>
      <c r="B19" s="93" t="s">
        <v>300</v>
      </c>
      <c r="C19" s="212">
        <v>21</v>
      </c>
      <c r="D19" s="213">
        <v>25</v>
      </c>
      <c r="E19" s="95" t="s">
        <v>301</v>
      </c>
      <c r="F19" s="136" t="s">
        <v>302</v>
      </c>
      <c r="G19" s="212"/>
      <c r="H19" s="213"/>
    </row>
    <row r="20" spans="1:8">
      <c r="A20" s="134" t="s">
        <v>303</v>
      </c>
      <c r="B20" s="93" t="s">
        <v>304</v>
      </c>
      <c r="C20" s="212"/>
      <c r="D20" s="213"/>
      <c r="E20" s="133"/>
      <c r="F20" s="92"/>
      <c r="G20" s="91"/>
      <c r="H20" s="141"/>
    </row>
    <row r="21" spans="1:8">
      <c r="A21" s="134" t="s">
        <v>305</v>
      </c>
      <c r="B21" s="93" t="s">
        <v>306</v>
      </c>
      <c r="C21" s="212"/>
      <c r="D21" s="213"/>
      <c r="E21" s="133" t="s">
        <v>307</v>
      </c>
      <c r="F21" s="92"/>
      <c r="G21" s="91"/>
      <c r="H21" s="141"/>
    </row>
    <row r="22" spans="1:8">
      <c r="A22" s="135" t="s">
        <v>52</v>
      </c>
      <c r="B22" s="94" t="s">
        <v>308</v>
      </c>
      <c r="C22" s="332">
        <f>SUM(C12:C18)+C19</f>
        <v>779</v>
      </c>
      <c r="D22" s="333">
        <f>SUM(D12:D18)+D19</f>
        <v>704</v>
      </c>
      <c r="E22" s="95" t="s">
        <v>309</v>
      </c>
      <c r="F22" s="136" t="s">
        <v>310</v>
      </c>
      <c r="G22" s="212"/>
      <c r="H22" s="213"/>
    </row>
    <row r="23" spans="1:8">
      <c r="A23" s="133"/>
      <c r="B23" s="93"/>
      <c r="C23" s="91"/>
      <c r="D23" s="141"/>
      <c r="E23" s="134" t="s">
        <v>311</v>
      </c>
      <c r="F23" s="136" t="s">
        <v>312</v>
      </c>
      <c r="G23" s="212"/>
      <c r="H23" s="213"/>
    </row>
    <row r="24" spans="1:8" ht="31.5">
      <c r="A24" s="133" t="s">
        <v>313</v>
      </c>
      <c r="B24" s="136"/>
      <c r="C24" s="91"/>
      <c r="D24" s="141"/>
      <c r="E24" s="95" t="s">
        <v>314</v>
      </c>
      <c r="F24" s="136" t="s">
        <v>315</v>
      </c>
      <c r="G24" s="212"/>
      <c r="H24" s="213"/>
    </row>
    <row r="25" spans="1:8" ht="31.5">
      <c r="A25" s="95" t="s">
        <v>316</v>
      </c>
      <c r="B25" s="136" t="s">
        <v>317</v>
      </c>
      <c r="C25" s="212">
        <v>5</v>
      </c>
      <c r="D25" s="213">
        <v>10</v>
      </c>
      <c r="E25" s="95" t="s">
        <v>318</v>
      </c>
      <c r="F25" s="136" t="s">
        <v>319</v>
      </c>
      <c r="G25" s="212"/>
      <c r="H25" s="213"/>
    </row>
    <row r="26" spans="1:8" ht="31.5">
      <c r="A26" s="95" t="s">
        <v>320</v>
      </c>
      <c r="B26" s="136" t="s">
        <v>321</v>
      </c>
      <c r="C26" s="212">
        <v>1</v>
      </c>
      <c r="D26" s="213"/>
      <c r="E26" s="95" t="s">
        <v>322</v>
      </c>
      <c r="F26" s="136" t="s">
        <v>323</v>
      </c>
      <c r="G26" s="212"/>
      <c r="H26" s="213"/>
    </row>
    <row r="27" spans="1:8" ht="31.5">
      <c r="A27" s="95" t="s">
        <v>324</v>
      </c>
      <c r="B27" s="136" t="s">
        <v>325</v>
      </c>
      <c r="C27" s="212"/>
      <c r="D27" s="213"/>
      <c r="E27" s="135" t="s">
        <v>104</v>
      </c>
      <c r="F27" s="137" t="s">
        <v>326</v>
      </c>
      <c r="G27" s="332">
        <f>SUM(G22:G26)</f>
        <v>0</v>
      </c>
      <c r="H27" s="333">
        <f>SUM(H22:H26)</f>
        <v>0</v>
      </c>
    </row>
    <row r="28" spans="1:8">
      <c r="A28" s="95" t="s">
        <v>79</v>
      </c>
      <c r="B28" s="136" t="s">
        <v>327</v>
      </c>
      <c r="C28" s="212">
        <v>6</v>
      </c>
      <c r="D28" s="213">
        <v>3</v>
      </c>
      <c r="E28" s="134"/>
      <c r="F28" s="92"/>
      <c r="G28" s="91"/>
      <c r="H28" s="141"/>
    </row>
    <row r="29" spans="1:8">
      <c r="A29" s="135" t="s">
        <v>77</v>
      </c>
      <c r="B29" s="137" t="s">
        <v>328</v>
      </c>
      <c r="C29" s="332">
        <f>SUM(C25:C28)</f>
        <v>12</v>
      </c>
      <c r="D29" s="333">
        <f>SUM(D25:D28)</f>
        <v>13</v>
      </c>
      <c r="E29" s="95"/>
      <c r="F29" s="92"/>
      <c r="G29" s="91"/>
      <c r="H29" s="141"/>
    </row>
    <row r="30" spans="1:8" ht="16.5" thickBot="1">
      <c r="A30" s="152"/>
      <c r="B30" s="153"/>
      <c r="C30" s="164"/>
      <c r="D30" s="165"/>
      <c r="E30" s="154"/>
      <c r="F30" s="162"/>
      <c r="G30" s="156"/>
      <c r="H30" s="157"/>
    </row>
    <row r="31" spans="1:8" ht="31.5">
      <c r="A31" s="148" t="s">
        <v>329</v>
      </c>
      <c r="B31" s="130" t="s">
        <v>330</v>
      </c>
      <c r="C31" s="150">
        <f>C29+C22</f>
        <v>791</v>
      </c>
      <c r="D31" s="151">
        <f>D29+D22</f>
        <v>717</v>
      </c>
      <c r="E31" s="148" t="s">
        <v>520</v>
      </c>
      <c r="F31" s="163" t="s">
        <v>331</v>
      </c>
      <c r="G31" s="150">
        <f>G16+G18+G27</f>
        <v>945</v>
      </c>
      <c r="H31" s="151">
        <f>H16+H18+H27</f>
        <v>882</v>
      </c>
    </row>
    <row r="32" spans="1:8">
      <c r="A32" s="132"/>
      <c r="B32" s="89"/>
      <c r="C32" s="140"/>
      <c r="D32" s="142"/>
      <c r="E32" s="132"/>
      <c r="F32" s="136"/>
      <c r="G32" s="91"/>
      <c r="H32" s="141"/>
    </row>
    <row r="33" spans="1:8">
      <c r="A33" s="132" t="s">
        <v>332</v>
      </c>
      <c r="B33" s="89" t="s">
        <v>333</v>
      </c>
      <c r="C33" s="140">
        <f>IF((G31-C31)&gt;0,G31-C31,0)</f>
        <v>154</v>
      </c>
      <c r="D33" s="142">
        <f>IF((H31-D31)&gt;0,H31-D31,0)</f>
        <v>165</v>
      </c>
      <c r="E33" s="132" t="s">
        <v>334</v>
      </c>
      <c r="F33" s="137" t="s">
        <v>335</v>
      </c>
      <c r="G33" s="332">
        <f>IF((C31-G31)&gt;0,C31-G31,0)</f>
        <v>0</v>
      </c>
      <c r="H33" s="333">
        <f>IF((D31-H31)&gt;0,D31-H31,0)</f>
        <v>0</v>
      </c>
    </row>
    <row r="34" spans="1:8" ht="31.5">
      <c r="A34" s="138" t="s">
        <v>336</v>
      </c>
      <c r="B34" s="137" t="s">
        <v>337</v>
      </c>
      <c r="C34" s="212"/>
      <c r="D34" s="213"/>
      <c r="E34" s="133" t="s">
        <v>338</v>
      </c>
      <c r="F34" s="136" t="s">
        <v>339</v>
      </c>
      <c r="G34" s="212"/>
      <c r="H34" s="213"/>
    </row>
    <row r="35" spans="1:8">
      <c r="A35" s="133" t="s">
        <v>340</v>
      </c>
      <c r="B35" s="137" t="s">
        <v>341</v>
      </c>
      <c r="C35" s="212"/>
      <c r="D35" s="213"/>
      <c r="E35" s="133" t="s">
        <v>342</v>
      </c>
      <c r="F35" s="136" t="s">
        <v>343</v>
      </c>
      <c r="G35" s="212"/>
      <c r="H35" s="213"/>
    </row>
    <row r="36" spans="1:8" ht="16.5" thickBot="1">
      <c r="A36" s="155" t="s">
        <v>344</v>
      </c>
      <c r="B36" s="153" t="s">
        <v>345</v>
      </c>
      <c r="C36" s="338">
        <f>C31-C34+C35</f>
        <v>791</v>
      </c>
      <c r="D36" s="339">
        <f>D31-D34+D35</f>
        <v>717</v>
      </c>
      <c r="E36" s="159" t="s">
        <v>346</v>
      </c>
      <c r="F36" s="153" t="s">
        <v>347</v>
      </c>
      <c r="G36" s="164">
        <f>G35-G34+G31</f>
        <v>945</v>
      </c>
      <c r="H36" s="165">
        <f>H35-H34+H31</f>
        <v>882</v>
      </c>
    </row>
    <row r="37" spans="1:8">
      <c r="A37" s="158" t="s">
        <v>348</v>
      </c>
      <c r="B37" s="130" t="s">
        <v>349</v>
      </c>
      <c r="C37" s="150">
        <f>IF((G36-C36)&gt;0,G36-C36,0)</f>
        <v>154</v>
      </c>
      <c r="D37" s="151">
        <f>IF((H36-D36)&gt;0,H36-D36,0)</f>
        <v>165</v>
      </c>
      <c r="E37" s="158" t="s">
        <v>350</v>
      </c>
      <c r="F37" s="163" t="s">
        <v>351</v>
      </c>
      <c r="G37" s="150">
        <f>IF((C36-G36)&gt;0,C36-G36,0)</f>
        <v>0</v>
      </c>
      <c r="H37" s="151">
        <f>IF((D36-H36)&gt;0,D36-H36,0)</f>
        <v>0</v>
      </c>
    </row>
    <row r="38" spans="1:8">
      <c r="A38" s="133" t="s">
        <v>352</v>
      </c>
      <c r="B38" s="137" t="s">
        <v>353</v>
      </c>
      <c r="C38" s="332">
        <f>C39+C40+C41</f>
        <v>23</v>
      </c>
      <c r="D38" s="333">
        <f>D39+D40+D41</f>
        <v>21</v>
      </c>
      <c r="E38" s="143"/>
      <c r="F38" s="92"/>
      <c r="G38" s="91"/>
      <c r="H38" s="141"/>
    </row>
    <row r="39" spans="1:8" ht="31.5">
      <c r="A39" s="95" t="s">
        <v>354</v>
      </c>
      <c r="B39" s="136" t="s">
        <v>355</v>
      </c>
      <c r="C39" s="212">
        <v>23</v>
      </c>
      <c r="D39" s="213">
        <v>21</v>
      </c>
      <c r="E39" s="143"/>
      <c r="F39" s="92"/>
      <c r="G39" s="91"/>
      <c r="H39" s="141"/>
    </row>
    <row r="40" spans="1:8" ht="31.5">
      <c r="A40" s="95" t="s">
        <v>356</v>
      </c>
      <c r="B40" s="139" t="s">
        <v>357</v>
      </c>
      <c r="C40" s="212"/>
      <c r="D40" s="213"/>
      <c r="E40" s="143"/>
      <c r="F40" s="136"/>
      <c r="G40" s="91"/>
      <c r="H40" s="141"/>
    </row>
    <row r="41" spans="1:8">
      <c r="A41" s="95" t="s">
        <v>358</v>
      </c>
      <c r="B41" s="139" t="s">
        <v>359</v>
      </c>
      <c r="C41" s="212"/>
      <c r="D41" s="213"/>
      <c r="E41" s="143"/>
      <c r="F41" s="136"/>
      <c r="G41" s="91"/>
      <c r="H41" s="141"/>
    </row>
    <row r="42" spans="1:8">
      <c r="A42" s="132" t="s">
        <v>360</v>
      </c>
      <c r="B42" s="96" t="s">
        <v>361</v>
      </c>
      <c r="C42" s="140">
        <f>+IF((G36-C36-C38)&gt;0,G36-C36-C38,0)</f>
        <v>131</v>
      </c>
      <c r="D42" s="142">
        <f>+IF((H36-D36-D38)&gt;0,H36-D36-D38,0)</f>
        <v>144</v>
      </c>
      <c r="E42" s="144" t="s">
        <v>362</v>
      </c>
      <c r="F42" s="96" t="s">
        <v>363</v>
      </c>
      <c r="G42" s="140">
        <f>IF(G37&gt;0,IF(C38+G37&lt;0,0,C38+G37),IF(C37-C38&lt;0,C38-C37,0))</f>
        <v>0</v>
      </c>
      <c r="H42" s="142">
        <f>IF(H37&gt;0,IF(D38+H37&lt;0,0,D38+H37),IF(D37-D38&lt;0,D38-D37,0))</f>
        <v>0</v>
      </c>
    </row>
    <row r="43" spans="1:8">
      <c r="A43" s="132" t="s">
        <v>364</v>
      </c>
      <c r="B43" s="89" t="s">
        <v>365</v>
      </c>
      <c r="C43" s="212"/>
      <c r="D43" s="213"/>
      <c r="E43" s="132" t="s">
        <v>364</v>
      </c>
      <c r="F43" s="96" t="s">
        <v>366</v>
      </c>
      <c r="G43" s="293"/>
      <c r="H43" s="340"/>
    </row>
    <row r="44" spans="1:8" ht="16.5" thickBot="1">
      <c r="A44" s="159" t="s">
        <v>367</v>
      </c>
      <c r="B44" s="146" t="s">
        <v>368</v>
      </c>
      <c r="C44" s="164">
        <f>IF(G42=0,IF(C42-C43&gt;0,C42-C43+G43,0),IF(G42-G43&lt;0,G43-G42+C42,0))</f>
        <v>131</v>
      </c>
      <c r="D44" s="165">
        <f>IF(H42=0,IF(D42-D43&gt;0,D42-D43+H43,0),IF(H42-H43&lt;0,H43-H42+D42,0))</f>
        <v>144</v>
      </c>
      <c r="E44" s="159" t="s">
        <v>369</v>
      </c>
      <c r="F44" s="166" t="s">
        <v>370</v>
      </c>
      <c r="G44" s="164">
        <f>IF(C42=0,IF(G42-G43&gt;0,G42-G43+C43,0),IF(C42-C43&lt;0,C43-C42+G43,0))</f>
        <v>0</v>
      </c>
      <c r="H44" s="165">
        <f>IF(D42=0,IF(H42-H43&gt;0,H42-H43+D43,0),IF(D42-D43&lt;0,D43-D42+H43,0))</f>
        <v>0</v>
      </c>
    </row>
    <row r="45" spans="1:8" ht="16.5" thickBot="1">
      <c r="A45" s="167" t="s">
        <v>371</v>
      </c>
      <c r="B45" s="168" t="s">
        <v>372</v>
      </c>
      <c r="C45" s="334">
        <f>C36+C38+C42</f>
        <v>945</v>
      </c>
      <c r="D45" s="335">
        <f>D36+D38+D42</f>
        <v>882</v>
      </c>
      <c r="E45" s="167" t="s">
        <v>373</v>
      </c>
      <c r="F45" s="169" t="s">
        <v>374</v>
      </c>
      <c r="G45" s="334">
        <f>G42+G36</f>
        <v>945</v>
      </c>
      <c r="H45" s="335">
        <f>H42+H36</f>
        <v>882</v>
      </c>
    </row>
    <row r="46" spans="1:8">
      <c r="B46" s="276"/>
      <c r="C46" s="277"/>
      <c r="D46" s="277"/>
      <c r="E46" s="278"/>
      <c r="G46" s="277"/>
      <c r="H46" s="277"/>
    </row>
    <row r="47" spans="1:8">
      <c r="A47" s="401" t="s">
        <v>636</v>
      </c>
      <c r="B47" s="401"/>
      <c r="C47" s="401"/>
      <c r="D47" s="401"/>
      <c r="E47" s="401"/>
      <c r="G47" s="277"/>
      <c r="H47" s="277"/>
    </row>
    <row r="48" spans="1:8">
      <c r="B48" s="276"/>
      <c r="C48" s="277"/>
      <c r="D48" s="277"/>
      <c r="E48" s="278"/>
      <c r="G48" s="277"/>
      <c r="H48" s="277"/>
    </row>
    <row r="49" spans="1:13">
      <c r="C49" s="277"/>
      <c r="D49" s="277"/>
      <c r="G49" s="277"/>
      <c r="H49" s="277"/>
    </row>
    <row r="50" spans="1:13" s="31" customFormat="1">
      <c r="A50" s="386" t="s">
        <v>635</v>
      </c>
      <c r="B50" s="398">
        <f>pdeReportingDate</f>
        <v>46156</v>
      </c>
      <c r="C50" s="398"/>
      <c r="D50" s="398"/>
      <c r="E50" s="398"/>
      <c r="F50" s="398"/>
      <c r="G50" s="398"/>
      <c r="H50" s="398"/>
      <c r="M50" s="63"/>
    </row>
    <row r="51" spans="1:13" s="31" customFormat="1">
      <c r="A51" s="386"/>
      <c r="B51" s="37"/>
      <c r="C51" s="37"/>
      <c r="D51" s="37"/>
      <c r="E51" s="37"/>
      <c r="F51" s="37"/>
      <c r="G51" s="37"/>
      <c r="H51" s="37"/>
      <c r="M51" s="63"/>
    </row>
    <row r="52" spans="1:13" s="31" customFormat="1">
      <c r="A52" s="387" t="s">
        <v>8</v>
      </c>
      <c r="B52" s="399" t="str">
        <f>authorName</f>
        <v>Стефка Първанова</v>
      </c>
      <c r="C52" s="399"/>
      <c r="D52" s="399"/>
      <c r="E52" s="399"/>
      <c r="F52" s="399"/>
      <c r="G52" s="399"/>
      <c r="H52" s="399"/>
    </row>
    <row r="53" spans="1:13" s="31" customFormat="1">
      <c r="A53" s="387"/>
      <c r="B53" s="49"/>
      <c r="C53" s="49"/>
      <c r="D53" s="49"/>
      <c r="E53" s="49"/>
      <c r="F53" s="49"/>
      <c r="G53" s="49"/>
      <c r="H53" s="49"/>
    </row>
    <row r="54" spans="1:13" s="31" customFormat="1">
      <c r="A54" s="387" t="s">
        <v>584</v>
      </c>
      <c r="B54" s="415" t="str">
        <f>Начална!B17</f>
        <v>Андрей Николаев Василев</v>
      </c>
      <c r="C54" s="400"/>
      <c r="D54" s="400"/>
      <c r="E54" s="400"/>
      <c r="F54" s="400"/>
      <c r="G54" s="400"/>
      <c r="H54" s="400"/>
    </row>
    <row r="55" spans="1:13" ht="15.75" customHeight="1">
      <c r="A55" s="388"/>
      <c r="B55" s="397" t="s">
        <v>637</v>
      </c>
      <c r="C55" s="397"/>
      <c r="D55" s="397"/>
      <c r="E55" s="397"/>
      <c r="F55" s="283"/>
      <c r="G55" s="33"/>
      <c r="H55" s="31"/>
    </row>
    <row r="56" spans="1:13" ht="15.75" customHeight="1">
      <c r="A56" s="388"/>
      <c r="B56" s="397" t="s">
        <v>637</v>
      </c>
      <c r="C56" s="397"/>
      <c r="D56" s="397"/>
      <c r="E56" s="397"/>
      <c r="F56" s="283"/>
      <c r="G56" s="33"/>
      <c r="H56" s="31"/>
    </row>
    <row r="57" spans="1:13" ht="15.75" customHeight="1">
      <c r="A57" s="388"/>
      <c r="B57" s="397" t="s">
        <v>637</v>
      </c>
      <c r="C57" s="397"/>
      <c r="D57" s="397"/>
      <c r="E57" s="397"/>
      <c r="F57" s="283"/>
      <c r="G57" s="33"/>
      <c r="H57" s="31"/>
    </row>
    <row r="58" spans="1:13" ht="15.75" customHeight="1">
      <c r="A58" s="388"/>
      <c r="B58" s="397" t="s">
        <v>637</v>
      </c>
      <c r="C58" s="397"/>
      <c r="D58" s="397"/>
      <c r="E58" s="397"/>
      <c r="F58" s="283"/>
      <c r="G58" s="33"/>
      <c r="H58" s="31"/>
    </row>
    <row r="59" spans="1:13">
      <c r="A59" s="388"/>
      <c r="B59" s="397"/>
      <c r="C59" s="397"/>
      <c r="D59" s="397"/>
      <c r="E59" s="397"/>
      <c r="F59" s="283"/>
      <c r="G59" s="33"/>
      <c r="H59" s="31"/>
    </row>
    <row r="60" spans="1:13">
      <c r="A60" s="388"/>
      <c r="B60" s="397"/>
      <c r="C60" s="397"/>
      <c r="D60" s="397"/>
      <c r="E60" s="397"/>
      <c r="F60" s="283"/>
      <c r="G60" s="33"/>
      <c r="H60" s="31"/>
    </row>
    <row r="61" spans="1:13">
      <c r="A61" s="388"/>
      <c r="B61" s="397"/>
      <c r="C61" s="397"/>
      <c r="D61" s="397"/>
      <c r="E61" s="397"/>
      <c r="F61" s="283"/>
      <c r="G61" s="33"/>
      <c r="H61" s="31"/>
    </row>
    <row r="62" spans="1:13">
      <c r="C62" s="277"/>
      <c r="D62" s="277"/>
      <c r="G62" s="277"/>
      <c r="H62" s="277"/>
    </row>
    <row r="63" spans="1:13">
      <c r="C63" s="277"/>
      <c r="D63" s="277"/>
      <c r="G63" s="277"/>
      <c r="H63" s="277"/>
    </row>
    <row r="64" spans="1:13">
      <c r="C64" s="277"/>
      <c r="D64" s="277"/>
      <c r="G64" s="277"/>
      <c r="H64" s="277"/>
    </row>
    <row r="65" spans="3:8">
      <c r="C65" s="277"/>
      <c r="D65" s="277"/>
      <c r="G65" s="277"/>
      <c r="H65" s="277"/>
    </row>
    <row r="66" spans="3:8">
      <c r="C66" s="277"/>
      <c r="D66" s="277"/>
      <c r="G66" s="277"/>
      <c r="H66" s="277"/>
    </row>
    <row r="67" spans="3:8">
      <c r="C67" s="277"/>
      <c r="D67" s="277"/>
      <c r="G67" s="277"/>
      <c r="H67" s="277"/>
    </row>
    <row r="68" spans="3:8">
      <c r="C68" s="277"/>
      <c r="D68" s="277"/>
      <c r="G68" s="277"/>
      <c r="H68" s="277"/>
    </row>
    <row r="69" spans="3:8">
      <c r="C69" s="277"/>
      <c r="D69" s="277"/>
      <c r="G69" s="277"/>
      <c r="H69" s="277"/>
    </row>
    <row r="70" spans="3:8">
      <c r="C70" s="277"/>
      <c r="D70" s="277"/>
      <c r="G70" s="277"/>
      <c r="H70" s="277"/>
    </row>
    <row r="71" spans="3:8">
      <c r="C71" s="277"/>
      <c r="D71" s="277"/>
      <c r="G71" s="277"/>
      <c r="H71" s="277"/>
    </row>
    <row r="72" spans="3:8">
      <c r="C72" s="277"/>
      <c r="D72" s="277"/>
      <c r="G72" s="277"/>
      <c r="H72" s="277"/>
    </row>
    <row r="73" spans="3:8">
      <c r="C73" s="277"/>
      <c r="D73" s="277"/>
      <c r="G73" s="277"/>
      <c r="H73" s="277"/>
    </row>
    <row r="74" spans="3:8">
      <c r="C74" s="277"/>
      <c r="D74" s="277"/>
      <c r="G74" s="277"/>
      <c r="H74" s="277"/>
    </row>
    <row r="75" spans="3:8">
      <c r="C75" s="277"/>
      <c r="D75" s="277"/>
      <c r="G75" s="277"/>
      <c r="H75" s="277"/>
    </row>
    <row r="76" spans="3:8">
      <c r="C76" s="277"/>
      <c r="D76" s="277"/>
      <c r="G76" s="277"/>
      <c r="H76" s="277"/>
    </row>
    <row r="77" spans="3:8">
      <c r="C77" s="277"/>
      <c r="D77" s="277"/>
      <c r="G77" s="277"/>
      <c r="H77" s="277"/>
    </row>
    <row r="78" spans="3:8">
      <c r="C78" s="277"/>
      <c r="D78" s="277"/>
      <c r="G78" s="277"/>
      <c r="H78" s="277"/>
    </row>
    <row r="79" spans="3:8">
      <c r="C79" s="277"/>
      <c r="D79" s="277"/>
      <c r="G79" s="277"/>
      <c r="H79" s="277"/>
    </row>
    <row r="80" spans="3:8">
      <c r="C80" s="277"/>
      <c r="D80" s="277"/>
      <c r="G80" s="277"/>
      <c r="H80" s="277"/>
    </row>
    <row r="81" spans="3:8">
      <c r="C81" s="277"/>
      <c r="D81" s="277"/>
      <c r="G81" s="277"/>
      <c r="H81" s="277"/>
    </row>
    <row r="82" spans="3:8">
      <c r="C82" s="277"/>
      <c r="D82" s="277"/>
      <c r="G82" s="277"/>
      <c r="H82" s="277"/>
    </row>
    <row r="83" spans="3:8">
      <c r="C83" s="277"/>
      <c r="D83" s="277"/>
      <c r="G83" s="277"/>
      <c r="H83" s="277"/>
    </row>
    <row r="84" spans="3:8">
      <c r="C84" s="277"/>
      <c r="D84" s="277"/>
      <c r="G84" s="277"/>
      <c r="H84" s="277"/>
    </row>
    <row r="85" spans="3:8">
      <c r="C85" s="277"/>
      <c r="D85" s="277"/>
      <c r="G85" s="277"/>
      <c r="H85" s="277"/>
    </row>
    <row r="86" spans="3:8">
      <c r="C86" s="277"/>
      <c r="D86" s="277"/>
      <c r="G86" s="277"/>
      <c r="H86" s="277"/>
    </row>
    <row r="87" spans="3:8">
      <c r="C87" s="277"/>
      <c r="D87" s="277"/>
      <c r="G87" s="277"/>
      <c r="H87" s="277"/>
    </row>
    <row r="88" spans="3:8">
      <c r="C88" s="277"/>
      <c r="D88" s="277"/>
      <c r="G88" s="277"/>
      <c r="H88" s="277"/>
    </row>
    <row r="89" spans="3:8">
      <c r="C89" s="277"/>
      <c r="D89" s="277"/>
      <c r="G89" s="277"/>
      <c r="H89" s="277"/>
    </row>
    <row r="90" spans="3:8">
      <c r="C90" s="277"/>
      <c r="D90" s="277"/>
      <c r="G90" s="277"/>
      <c r="H90" s="277"/>
    </row>
    <row r="91" spans="3:8">
      <c r="C91" s="277"/>
      <c r="D91" s="277"/>
      <c r="G91" s="277"/>
      <c r="H91" s="277"/>
    </row>
    <row r="92" spans="3:8">
      <c r="C92" s="277"/>
      <c r="D92" s="277"/>
      <c r="G92" s="277"/>
      <c r="H92" s="277"/>
    </row>
    <row r="93" spans="3:8">
      <c r="C93" s="277"/>
      <c r="D93" s="277"/>
      <c r="G93" s="277"/>
      <c r="H93" s="277"/>
    </row>
    <row r="94" spans="3:8">
      <c r="C94" s="277"/>
      <c r="D94" s="277"/>
      <c r="G94" s="277"/>
      <c r="H94" s="277"/>
    </row>
    <row r="95" spans="3:8">
      <c r="C95" s="277"/>
      <c r="D95" s="277"/>
      <c r="G95" s="277"/>
      <c r="H95" s="277"/>
    </row>
    <row r="96" spans="3:8">
      <c r="C96" s="277"/>
      <c r="D96" s="277"/>
      <c r="G96" s="277"/>
      <c r="H96" s="277"/>
    </row>
    <row r="97" spans="3:8">
      <c r="C97" s="277"/>
      <c r="D97" s="277"/>
      <c r="G97" s="277"/>
      <c r="H97" s="277"/>
    </row>
    <row r="98" spans="3:8">
      <c r="C98" s="277"/>
      <c r="D98" s="277"/>
      <c r="G98" s="277"/>
      <c r="H98" s="277"/>
    </row>
    <row r="99" spans="3:8">
      <c r="C99" s="277"/>
      <c r="D99" s="277"/>
      <c r="G99" s="277"/>
      <c r="H99" s="277"/>
    </row>
    <row r="100" spans="3:8">
      <c r="C100" s="277"/>
      <c r="D100" s="277"/>
      <c r="G100" s="277"/>
      <c r="H100" s="277"/>
    </row>
    <row r="101" spans="3:8">
      <c r="C101" s="277"/>
      <c r="D101" s="277"/>
      <c r="G101" s="277"/>
      <c r="H101" s="277"/>
    </row>
    <row r="102" spans="3:8">
      <c r="C102" s="277"/>
      <c r="D102" s="277"/>
      <c r="G102" s="277"/>
      <c r="H102" s="277"/>
    </row>
    <row r="103" spans="3:8">
      <c r="C103" s="277"/>
      <c r="D103" s="277"/>
      <c r="G103" s="277"/>
      <c r="H103" s="277"/>
    </row>
  </sheetData>
  <sheetProtection insertRows="0"/>
  <mergeCells count="11">
    <mergeCell ref="B57:E57"/>
    <mergeCell ref="B58:E58"/>
    <mergeCell ref="B59:E59"/>
    <mergeCell ref="B60:E60"/>
    <mergeCell ref="B61:E61"/>
    <mergeCell ref="B56:E56"/>
    <mergeCell ref="A47:E47"/>
    <mergeCell ref="B50:H50"/>
    <mergeCell ref="B52:H52"/>
    <mergeCell ref="B54:H54"/>
    <mergeCell ref="B55:E55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4" zoomScaleNormal="100" zoomScaleSheetLayoutView="80" workbookViewId="0">
      <selection activeCell="B59" sqref="B59:E59"/>
    </sheetView>
  </sheetViews>
  <sheetFormatPr defaultColWidth="9.28515625" defaultRowHeight="15.75"/>
  <cols>
    <col min="1" max="1" width="69.85546875" style="80" customWidth="1"/>
    <col min="2" max="2" width="11.85546875" style="80" bestFit="1" customWidth="1"/>
    <col min="3" max="4" width="22.7109375" style="80" customWidth="1"/>
    <col min="5" max="5" width="10.140625" style="80" customWidth="1"/>
    <col min="6" max="6" width="12" style="80" customWidth="1"/>
    <col min="7" max="7" width="12.140625" style="80" bestFit="1" customWidth="1"/>
    <col min="8" max="16384" width="9.28515625" style="80"/>
  </cols>
  <sheetData>
    <row r="1" spans="1:13">
      <c r="A1" s="15" t="s">
        <v>375</v>
      </c>
      <c r="B1" s="30"/>
      <c r="C1" s="25"/>
      <c r="D1" s="41"/>
      <c r="E1" s="25"/>
      <c r="F1" s="25"/>
      <c r="G1" s="41"/>
      <c r="H1" s="79"/>
    </row>
    <row r="2" spans="1:13">
      <c r="A2" s="39" t="str">
        <f>CONCATENATE("(",LOWER(reportConsolidation),")")</f>
        <v>(на консолидирана основа)</v>
      </c>
      <c r="B2" s="30"/>
      <c r="C2" s="25"/>
      <c r="D2" s="41"/>
      <c r="E2" s="25"/>
      <c r="F2" s="25"/>
      <c r="G2" s="31"/>
      <c r="H2" s="79"/>
    </row>
    <row r="3" spans="1:13">
      <c r="A3" s="81"/>
      <c r="B3" s="30"/>
      <c r="C3" s="25"/>
      <c r="D3" s="25"/>
      <c r="E3" s="25"/>
      <c r="F3" s="13"/>
      <c r="G3" s="13"/>
      <c r="H3" s="13"/>
    </row>
    <row r="4" spans="1:13">
      <c r="A4" s="45" t="str">
        <f>CONCATENATE("на ",UPPER(pdeName))</f>
        <v>на ВАРНА ПЛОД АД</v>
      </c>
      <c r="B4" s="233"/>
      <c r="C4" s="36"/>
      <c r="D4" s="47"/>
      <c r="E4" s="13"/>
    </row>
    <row r="5" spans="1:13">
      <c r="A5" s="45" t="str">
        <f>CONCATENATE("ЕИК по БУЛСТАТ: ", pdeBulstat)</f>
        <v>ЕИК по БУЛСТАТ: 103106697</v>
      </c>
      <c r="B5" s="234"/>
      <c r="C5" s="48"/>
      <c r="D5" s="49"/>
      <c r="E5" s="79"/>
    </row>
    <row r="6" spans="1:13">
      <c r="A6" s="45" t="str">
        <f>CONCATENATE("към ",TEXT(endDate,"dd.mm.yyyy")," г.")</f>
        <v>към 31.03.2026 г.</v>
      </c>
      <c r="B6" s="233"/>
      <c r="C6" s="48"/>
      <c r="D6" s="51"/>
      <c r="E6" s="79"/>
    </row>
    <row r="7" spans="1:13" ht="16.5" thickBot="1">
      <c r="A7" s="82"/>
      <c r="B7" s="13"/>
      <c r="C7" s="82"/>
      <c r="D7" s="29" t="s">
        <v>654</v>
      </c>
      <c r="E7" s="83"/>
      <c r="F7" s="79"/>
      <c r="G7" s="79"/>
    </row>
    <row r="8" spans="1:13" ht="33.75" customHeight="1">
      <c r="A8" s="170" t="s">
        <v>376</v>
      </c>
      <c r="B8" s="171" t="s">
        <v>11</v>
      </c>
      <c r="C8" s="172" t="s">
        <v>12</v>
      </c>
      <c r="D8" s="173" t="s">
        <v>16</v>
      </c>
      <c r="E8" s="84"/>
      <c r="F8" s="84"/>
    </row>
    <row r="9" spans="1:13" ht="16.5" thickBot="1">
      <c r="A9" s="178" t="s">
        <v>17</v>
      </c>
      <c r="B9" s="179" t="s">
        <v>18</v>
      </c>
      <c r="C9" s="180">
        <v>1</v>
      </c>
      <c r="D9" s="181">
        <v>2</v>
      </c>
      <c r="E9" s="84"/>
      <c r="F9" s="84"/>
    </row>
    <row r="10" spans="1:13">
      <c r="A10" s="184" t="s">
        <v>377</v>
      </c>
      <c r="B10" s="185"/>
      <c r="C10" s="186"/>
      <c r="D10" s="187"/>
    </row>
    <row r="11" spans="1:13">
      <c r="A11" s="174" t="s">
        <v>378</v>
      </c>
      <c r="B11" s="85" t="s">
        <v>379</v>
      </c>
      <c r="C11" s="98">
        <v>1152</v>
      </c>
      <c r="D11" s="97">
        <v>1070</v>
      </c>
    </row>
    <row r="12" spans="1:13">
      <c r="A12" s="174" t="s">
        <v>380</v>
      </c>
      <c r="B12" s="85" t="s">
        <v>381</v>
      </c>
      <c r="C12" s="98">
        <v>-889</v>
      </c>
      <c r="D12" s="97">
        <v>-645</v>
      </c>
      <c r="E12" s="86"/>
      <c r="F12" s="86"/>
      <c r="G12" s="86"/>
      <c r="H12" s="86"/>
      <c r="I12" s="86"/>
      <c r="J12" s="86"/>
      <c r="K12" s="86"/>
      <c r="L12" s="86"/>
      <c r="M12" s="86"/>
    </row>
    <row r="13" spans="1:13" ht="31.5">
      <c r="A13" s="174" t="s">
        <v>382</v>
      </c>
      <c r="B13" s="85" t="s">
        <v>383</v>
      </c>
      <c r="C13" s="98"/>
      <c r="D13" s="97"/>
      <c r="E13" s="86"/>
      <c r="F13" s="86"/>
      <c r="G13" s="86"/>
      <c r="H13" s="86"/>
      <c r="I13" s="86"/>
      <c r="J13" s="86"/>
      <c r="K13" s="86"/>
      <c r="L13" s="86"/>
      <c r="M13" s="86"/>
    </row>
    <row r="14" spans="1:13">
      <c r="A14" s="174" t="s">
        <v>384</v>
      </c>
      <c r="B14" s="85" t="s">
        <v>385</v>
      </c>
      <c r="C14" s="98">
        <v>-268</v>
      </c>
      <c r="D14" s="97">
        <v>-224</v>
      </c>
      <c r="E14" s="86"/>
      <c r="F14" s="86"/>
      <c r="G14" s="86"/>
      <c r="H14" s="86"/>
      <c r="I14" s="86"/>
      <c r="J14" s="86"/>
      <c r="K14" s="86"/>
      <c r="L14" s="86"/>
      <c r="M14" s="86"/>
    </row>
    <row r="15" spans="1:13" ht="14.25" customHeight="1">
      <c r="A15" s="174" t="s">
        <v>386</v>
      </c>
      <c r="B15" s="85" t="s">
        <v>387</v>
      </c>
      <c r="C15" s="98">
        <v>-128</v>
      </c>
      <c r="D15" s="97">
        <v>-103</v>
      </c>
      <c r="E15" s="86"/>
      <c r="F15" s="86"/>
      <c r="G15" s="86"/>
      <c r="H15" s="86"/>
      <c r="I15" s="86"/>
      <c r="J15" s="86"/>
      <c r="K15" s="86"/>
      <c r="L15" s="86"/>
      <c r="M15" s="86"/>
    </row>
    <row r="16" spans="1:13">
      <c r="A16" s="174" t="s">
        <v>388</v>
      </c>
      <c r="B16" s="85" t="s">
        <v>389</v>
      </c>
      <c r="C16" s="98">
        <v>-50</v>
      </c>
      <c r="D16" s="97">
        <v>-30</v>
      </c>
      <c r="E16" s="86"/>
      <c r="F16" s="86"/>
      <c r="G16" s="86"/>
      <c r="H16" s="86"/>
      <c r="I16" s="86"/>
      <c r="J16" s="86"/>
      <c r="K16" s="86"/>
      <c r="L16" s="86"/>
      <c r="M16" s="86"/>
    </row>
    <row r="17" spans="1:13">
      <c r="A17" s="174" t="s">
        <v>390</v>
      </c>
      <c r="B17" s="85" t="s">
        <v>391</v>
      </c>
      <c r="C17" s="98"/>
      <c r="D17" s="97"/>
      <c r="E17" s="86"/>
      <c r="F17" s="86"/>
      <c r="G17" s="86"/>
      <c r="H17" s="86"/>
      <c r="I17" s="86"/>
      <c r="J17" s="86"/>
      <c r="K17" s="86"/>
      <c r="L17" s="86"/>
      <c r="M17" s="86"/>
    </row>
    <row r="18" spans="1:13" ht="31.5">
      <c r="A18" s="174" t="s">
        <v>392</v>
      </c>
      <c r="B18" s="85" t="s">
        <v>393</v>
      </c>
      <c r="C18" s="98"/>
      <c r="D18" s="97"/>
      <c r="E18" s="86"/>
      <c r="F18" s="86"/>
      <c r="G18" s="86"/>
      <c r="H18" s="86"/>
      <c r="I18" s="86"/>
      <c r="J18" s="86"/>
      <c r="K18" s="86"/>
      <c r="L18" s="86"/>
      <c r="M18" s="86"/>
    </row>
    <row r="19" spans="1:13">
      <c r="A19" s="174" t="s">
        <v>394</v>
      </c>
      <c r="B19" s="85" t="s">
        <v>395</v>
      </c>
      <c r="C19" s="98"/>
      <c r="D19" s="97"/>
      <c r="E19" s="86"/>
      <c r="F19" s="86"/>
      <c r="G19" s="86"/>
      <c r="H19" s="86"/>
      <c r="I19" s="86"/>
      <c r="J19" s="86"/>
      <c r="K19" s="86"/>
      <c r="L19" s="86"/>
      <c r="M19" s="86"/>
    </row>
    <row r="20" spans="1:13">
      <c r="A20" s="174" t="s">
        <v>396</v>
      </c>
      <c r="B20" s="85" t="s">
        <v>397</v>
      </c>
      <c r="C20" s="98">
        <v>-9</v>
      </c>
      <c r="D20" s="97">
        <v>-7</v>
      </c>
      <c r="E20" s="86"/>
      <c r="F20" s="86"/>
      <c r="G20" s="86"/>
      <c r="H20" s="86"/>
      <c r="I20" s="86"/>
      <c r="J20" s="86"/>
      <c r="K20" s="86"/>
      <c r="L20" s="86"/>
      <c r="M20" s="86"/>
    </row>
    <row r="21" spans="1:13" ht="16.5" thickBot="1">
      <c r="A21" s="188" t="s">
        <v>398</v>
      </c>
      <c r="B21" s="189" t="s">
        <v>399</v>
      </c>
      <c r="C21" s="356">
        <f>SUM(C11:C20)</f>
        <v>-192</v>
      </c>
      <c r="D21" s="357">
        <f>SUM(D11:D20)</f>
        <v>61</v>
      </c>
      <c r="E21" s="86"/>
      <c r="F21" s="86"/>
      <c r="G21" s="86"/>
      <c r="H21" s="86"/>
      <c r="I21" s="86"/>
      <c r="J21" s="86"/>
      <c r="K21" s="86"/>
      <c r="L21" s="86"/>
      <c r="M21" s="86"/>
    </row>
    <row r="22" spans="1:13">
      <c r="A22" s="184" t="s">
        <v>400</v>
      </c>
      <c r="B22" s="190"/>
      <c r="C22" s="186"/>
      <c r="D22" s="187"/>
      <c r="E22" s="86"/>
      <c r="F22" s="86"/>
      <c r="G22" s="86"/>
      <c r="H22" s="86"/>
      <c r="I22" s="86"/>
      <c r="J22" s="86"/>
      <c r="K22" s="86"/>
      <c r="L22" s="86"/>
      <c r="M22" s="86"/>
    </row>
    <row r="23" spans="1:13">
      <c r="A23" s="174" t="s">
        <v>401</v>
      </c>
      <c r="B23" s="85" t="s">
        <v>402</v>
      </c>
      <c r="C23" s="98">
        <v>-121</v>
      </c>
      <c r="D23" s="97">
        <v>-32</v>
      </c>
      <c r="E23" s="86"/>
      <c r="F23" s="86"/>
      <c r="G23" s="86"/>
      <c r="H23" s="86"/>
      <c r="I23" s="86"/>
      <c r="J23" s="86"/>
      <c r="K23" s="86"/>
      <c r="L23" s="86"/>
      <c r="M23" s="86"/>
    </row>
    <row r="24" spans="1:13">
      <c r="A24" s="174" t="s">
        <v>403</v>
      </c>
      <c r="B24" s="85" t="s">
        <v>404</v>
      </c>
      <c r="C24" s="98"/>
      <c r="D24" s="97"/>
      <c r="E24" s="86"/>
      <c r="F24" s="86"/>
      <c r="G24" s="86"/>
      <c r="H24" s="86"/>
      <c r="I24" s="86"/>
      <c r="J24" s="86"/>
      <c r="K24" s="86"/>
      <c r="L24" s="86"/>
      <c r="M24" s="86"/>
    </row>
    <row r="25" spans="1:13">
      <c r="A25" s="174" t="s">
        <v>405</v>
      </c>
      <c r="B25" s="85" t="s">
        <v>406</v>
      </c>
      <c r="C25" s="98"/>
      <c r="D25" s="97">
        <v>24</v>
      </c>
      <c r="E25" s="86"/>
      <c r="F25" s="86"/>
      <c r="G25" s="86"/>
      <c r="H25" s="86"/>
      <c r="I25" s="86"/>
      <c r="J25" s="86"/>
      <c r="K25" s="86"/>
      <c r="L25" s="86"/>
      <c r="M25" s="86"/>
    </row>
    <row r="26" spans="1:13" ht="13.5" customHeight="1">
      <c r="A26" s="174" t="s">
        <v>407</v>
      </c>
      <c r="B26" s="85" t="s">
        <v>408</v>
      </c>
      <c r="C26" s="98"/>
      <c r="D26" s="97"/>
      <c r="E26" s="86"/>
      <c r="F26" s="86"/>
      <c r="G26" s="86"/>
      <c r="H26" s="86"/>
      <c r="I26" s="86"/>
      <c r="J26" s="86"/>
      <c r="K26" s="86"/>
      <c r="L26" s="86"/>
      <c r="M26" s="86"/>
    </row>
    <row r="27" spans="1:13">
      <c r="A27" s="174" t="s">
        <v>409</v>
      </c>
      <c r="B27" s="85" t="s">
        <v>410</v>
      </c>
      <c r="C27" s="98"/>
      <c r="D27" s="97"/>
      <c r="E27" s="86"/>
      <c r="F27" s="86"/>
      <c r="G27" s="86"/>
      <c r="H27" s="86"/>
      <c r="I27" s="86"/>
      <c r="J27" s="86"/>
      <c r="K27" s="86"/>
      <c r="L27" s="86"/>
      <c r="M27" s="86"/>
    </row>
    <row r="28" spans="1:13">
      <c r="A28" s="174" t="s">
        <v>411</v>
      </c>
      <c r="B28" s="85" t="s">
        <v>412</v>
      </c>
      <c r="C28" s="98"/>
      <c r="D28" s="97"/>
      <c r="E28" s="86"/>
      <c r="F28" s="86"/>
      <c r="G28" s="86"/>
      <c r="H28" s="86"/>
      <c r="I28" s="86"/>
      <c r="J28" s="86"/>
      <c r="K28" s="86"/>
      <c r="L28" s="86"/>
      <c r="M28" s="86"/>
    </row>
    <row r="29" spans="1:13">
      <c r="A29" s="174" t="s">
        <v>413</v>
      </c>
      <c r="B29" s="85" t="s">
        <v>414</v>
      </c>
      <c r="C29" s="98"/>
      <c r="D29" s="97"/>
      <c r="E29" s="86"/>
      <c r="F29" s="86"/>
      <c r="G29" s="86"/>
      <c r="H29" s="86"/>
      <c r="I29" s="86"/>
      <c r="J29" s="86"/>
      <c r="K29" s="86"/>
      <c r="L29" s="86"/>
      <c r="M29" s="86"/>
    </row>
    <row r="30" spans="1:13">
      <c r="A30" s="174" t="s">
        <v>415</v>
      </c>
      <c r="B30" s="85" t="s">
        <v>416</v>
      </c>
      <c r="C30" s="98"/>
      <c r="D30" s="97"/>
      <c r="E30" s="86"/>
      <c r="F30" s="86"/>
      <c r="G30" s="86"/>
      <c r="H30" s="86"/>
      <c r="I30" s="86"/>
      <c r="J30" s="86"/>
      <c r="K30" s="86"/>
      <c r="L30" s="86"/>
      <c r="M30" s="86"/>
    </row>
    <row r="31" spans="1:13">
      <c r="A31" s="174" t="s">
        <v>394</v>
      </c>
      <c r="B31" s="85" t="s">
        <v>417</v>
      </c>
      <c r="C31" s="98"/>
      <c r="D31" s="97"/>
      <c r="E31" s="86"/>
      <c r="F31" s="86"/>
      <c r="G31" s="86"/>
      <c r="H31" s="86"/>
      <c r="I31" s="86"/>
      <c r="J31" s="86"/>
      <c r="K31" s="86"/>
      <c r="L31" s="86"/>
      <c r="M31" s="86"/>
    </row>
    <row r="32" spans="1:13">
      <c r="A32" s="174" t="s">
        <v>418</v>
      </c>
      <c r="B32" s="85" t="s">
        <v>419</v>
      </c>
      <c r="C32" s="98"/>
      <c r="D32" s="97"/>
      <c r="E32" s="86"/>
      <c r="F32" s="86"/>
      <c r="G32" s="86"/>
      <c r="H32" s="86"/>
      <c r="I32" s="86"/>
      <c r="J32" s="86"/>
      <c r="K32" s="86"/>
      <c r="L32" s="86"/>
      <c r="M32" s="86"/>
    </row>
    <row r="33" spans="1:13" ht="16.5" thickBot="1">
      <c r="A33" s="188" t="s">
        <v>420</v>
      </c>
      <c r="B33" s="189" t="s">
        <v>421</v>
      </c>
      <c r="C33" s="356">
        <f>SUM(C23:C32)</f>
        <v>-121</v>
      </c>
      <c r="D33" s="357">
        <f>SUM(D23:D32)</f>
        <v>-8</v>
      </c>
      <c r="E33" s="86"/>
      <c r="F33" s="86"/>
      <c r="G33" s="86"/>
      <c r="H33" s="86"/>
      <c r="I33" s="86"/>
      <c r="J33" s="86"/>
      <c r="K33" s="86"/>
      <c r="L33" s="86"/>
      <c r="M33" s="86"/>
    </row>
    <row r="34" spans="1:13">
      <c r="A34" s="182" t="s">
        <v>422</v>
      </c>
      <c r="B34" s="183"/>
      <c r="C34" s="354"/>
      <c r="D34" s="355"/>
    </row>
    <row r="35" spans="1:13">
      <c r="A35" s="174" t="s">
        <v>423</v>
      </c>
      <c r="B35" s="85" t="s">
        <v>424</v>
      </c>
      <c r="C35" s="98"/>
      <c r="D35" s="97"/>
    </row>
    <row r="36" spans="1:13">
      <c r="A36" s="174" t="s">
        <v>425</v>
      </c>
      <c r="B36" s="85" t="s">
        <v>426</v>
      </c>
      <c r="C36" s="98"/>
      <c r="D36" s="97"/>
    </row>
    <row r="37" spans="1:13">
      <c r="A37" s="174" t="s">
        <v>427</v>
      </c>
      <c r="B37" s="85" t="s">
        <v>428</v>
      </c>
      <c r="C37" s="98">
        <v>486</v>
      </c>
      <c r="D37" s="97"/>
    </row>
    <row r="38" spans="1:13">
      <c r="A38" s="174" t="s">
        <v>429</v>
      </c>
      <c r="B38" s="85" t="s">
        <v>430</v>
      </c>
      <c r="C38" s="98">
        <v>-818</v>
      </c>
      <c r="D38" s="97">
        <v>-21</v>
      </c>
    </row>
    <row r="39" spans="1:13">
      <c r="A39" s="174" t="s">
        <v>431</v>
      </c>
      <c r="B39" s="85" t="s">
        <v>432</v>
      </c>
      <c r="C39" s="98"/>
      <c r="D39" s="97"/>
    </row>
    <row r="40" spans="1:13" ht="31.5">
      <c r="A40" s="174" t="s">
        <v>433</v>
      </c>
      <c r="B40" s="85" t="s">
        <v>434</v>
      </c>
      <c r="C40" s="98">
        <v>-7</v>
      </c>
      <c r="D40" s="97">
        <v>-8</v>
      </c>
    </row>
    <row r="41" spans="1:13">
      <c r="A41" s="174" t="s">
        <v>435</v>
      </c>
      <c r="B41" s="85" t="s">
        <v>436</v>
      </c>
      <c r="C41" s="98"/>
      <c r="D41" s="97"/>
    </row>
    <row r="42" spans="1:13">
      <c r="A42" s="174" t="s">
        <v>437</v>
      </c>
      <c r="B42" s="85" t="s">
        <v>438</v>
      </c>
      <c r="C42" s="98"/>
      <c r="D42" s="97"/>
      <c r="G42" s="86"/>
      <c r="H42" s="86"/>
    </row>
    <row r="43" spans="1:13" ht="16.5" thickBot="1">
      <c r="A43" s="191" t="s">
        <v>439</v>
      </c>
      <c r="B43" s="192" t="s">
        <v>440</v>
      </c>
      <c r="C43" s="358">
        <f>SUM(C35:C42)</f>
        <v>-339</v>
      </c>
      <c r="D43" s="359">
        <f>SUM(D35:D42)</f>
        <v>-29</v>
      </c>
      <c r="G43" s="86"/>
      <c r="H43" s="86"/>
    </row>
    <row r="44" spans="1:13" ht="16.5" thickBot="1">
      <c r="A44" s="195" t="s">
        <v>441</v>
      </c>
      <c r="B44" s="196" t="s">
        <v>442</v>
      </c>
      <c r="C44" s="202">
        <f>C43+C33+C21</f>
        <v>-652</v>
      </c>
      <c r="D44" s="203">
        <f>D43+D33+D21</f>
        <v>24</v>
      </c>
      <c r="G44" s="86"/>
      <c r="H44" s="86"/>
    </row>
    <row r="45" spans="1:13" ht="16.5" thickBot="1">
      <c r="A45" s="197" t="s">
        <v>443</v>
      </c>
      <c r="B45" s="198" t="s">
        <v>444</v>
      </c>
      <c r="C45" s="204">
        <v>6779</v>
      </c>
      <c r="D45" s="205">
        <v>6039</v>
      </c>
      <c r="G45" s="86"/>
      <c r="H45" s="86"/>
    </row>
    <row r="46" spans="1:13" ht="16.5" thickBot="1">
      <c r="A46" s="200" t="s">
        <v>445</v>
      </c>
      <c r="B46" s="201" t="s">
        <v>446</v>
      </c>
      <c r="C46" s="206">
        <f>C45+C44</f>
        <v>6127</v>
      </c>
      <c r="D46" s="207">
        <f>D45+D44</f>
        <v>6063</v>
      </c>
      <c r="G46" s="86"/>
      <c r="H46" s="86"/>
    </row>
    <row r="47" spans="1:13">
      <c r="A47" s="199" t="s">
        <v>447</v>
      </c>
      <c r="B47" s="208" t="s">
        <v>448</v>
      </c>
      <c r="C47" s="193">
        <v>6127</v>
      </c>
      <c r="D47" s="194">
        <v>6063</v>
      </c>
      <c r="G47" s="86"/>
      <c r="H47" s="86"/>
    </row>
    <row r="48" spans="1:13" ht="16.5" thickBot="1">
      <c r="A48" s="175" t="s">
        <v>449</v>
      </c>
      <c r="B48" s="209" t="s">
        <v>450</v>
      </c>
      <c r="C48" s="176"/>
      <c r="D48" s="177"/>
      <c r="G48" s="86"/>
      <c r="H48" s="86"/>
    </row>
    <row r="49" spans="1:13">
      <c r="B49" s="87"/>
      <c r="C49" s="86"/>
      <c r="D49" s="86"/>
      <c r="G49" s="86"/>
      <c r="H49" s="86"/>
    </row>
    <row r="50" spans="1:13">
      <c r="A50" s="384" t="s">
        <v>627</v>
      </c>
      <c r="G50" s="86"/>
      <c r="H50" s="86"/>
    </row>
    <row r="51" spans="1:13">
      <c r="A51" s="402" t="s">
        <v>655</v>
      </c>
      <c r="B51" s="402"/>
      <c r="C51" s="402"/>
      <c r="D51" s="402"/>
      <c r="G51" s="86"/>
      <c r="H51" s="86"/>
    </row>
    <row r="52" spans="1:13">
      <c r="A52" s="385"/>
      <c r="B52" s="385"/>
      <c r="C52" s="385"/>
      <c r="D52" s="385"/>
      <c r="G52" s="86"/>
      <c r="H52" s="86"/>
    </row>
    <row r="53" spans="1:13">
      <c r="A53" s="385"/>
      <c r="B53" s="385"/>
      <c r="C53" s="385"/>
      <c r="D53" s="385"/>
      <c r="G53" s="86"/>
      <c r="H53" s="86"/>
    </row>
    <row r="54" spans="1:13" s="31" customFormat="1">
      <c r="A54" s="386" t="s">
        <v>635</v>
      </c>
      <c r="B54" s="398">
        <f>pdeReportingDate</f>
        <v>46156</v>
      </c>
      <c r="C54" s="398"/>
      <c r="D54" s="398"/>
      <c r="E54" s="398"/>
      <c r="F54" s="389"/>
      <c r="G54" s="389"/>
      <c r="H54" s="389"/>
      <c r="M54" s="63"/>
    </row>
    <row r="55" spans="1:13" s="31" customFormat="1">
      <c r="A55" s="386"/>
      <c r="B55" s="398"/>
      <c r="C55" s="398"/>
      <c r="D55" s="398"/>
      <c r="E55" s="398"/>
      <c r="F55" s="37"/>
      <c r="G55" s="37"/>
      <c r="H55" s="37"/>
      <c r="M55" s="63"/>
    </row>
    <row r="56" spans="1:13" s="31" customFormat="1">
      <c r="A56" s="387" t="s">
        <v>8</v>
      </c>
      <c r="B56" s="399" t="str">
        <f>authorName</f>
        <v>Стефка Първанова</v>
      </c>
      <c r="C56" s="399"/>
      <c r="D56" s="399"/>
      <c r="E56" s="399"/>
      <c r="F56" s="49"/>
      <c r="G56" s="49"/>
      <c r="H56" s="49"/>
    </row>
    <row r="57" spans="1:13" s="31" customFormat="1">
      <c r="A57" s="387"/>
      <c r="B57" s="399"/>
      <c r="C57" s="399"/>
      <c r="D57" s="399"/>
      <c r="E57" s="399"/>
      <c r="F57" s="49"/>
      <c r="G57" s="49"/>
      <c r="H57" s="49"/>
    </row>
    <row r="58" spans="1:13" s="31" customFormat="1">
      <c r="A58" s="387" t="s">
        <v>584</v>
      </c>
      <c r="B58" s="416" t="str">
        <f>Начална!B17</f>
        <v>Андрей Николаев Василев</v>
      </c>
      <c r="C58" s="399"/>
      <c r="D58" s="399"/>
      <c r="E58" s="399"/>
      <c r="F58" s="49"/>
      <c r="G58" s="49"/>
      <c r="H58" s="49"/>
    </row>
    <row r="59" spans="1:13" s="27" customFormat="1">
      <c r="A59" s="388"/>
      <c r="B59" s="397" t="s">
        <v>637</v>
      </c>
      <c r="C59" s="397"/>
      <c r="D59" s="397"/>
      <c r="E59" s="397"/>
      <c r="F59" s="283"/>
      <c r="G59" s="33"/>
      <c r="H59" s="31"/>
    </row>
    <row r="60" spans="1:13">
      <c r="A60" s="388"/>
      <c r="B60" s="397" t="s">
        <v>637</v>
      </c>
      <c r="C60" s="397"/>
      <c r="D60" s="397"/>
      <c r="E60" s="397"/>
      <c r="F60" s="283"/>
      <c r="G60" s="33"/>
      <c r="H60" s="31"/>
    </row>
    <row r="61" spans="1:13">
      <c r="A61" s="388"/>
      <c r="B61" s="397" t="s">
        <v>637</v>
      </c>
      <c r="C61" s="397"/>
      <c r="D61" s="397"/>
      <c r="E61" s="397"/>
      <c r="F61" s="283"/>
      <c r="G61" s="33"/>
      <c r="H61" s="31"/>
    </row>
    <row r="62" spans="1:13">
      <c r="A62" s="388"/>
      <c r="B62" s="397" t="s">
        <v>637</v>
      </c>
      <c r="C62" s="397"/>
      <c r="D62" s="397"/>
      <c r="E62" s="397"/>
      <c r="F62" s="283"/>
      <c r="G62" s="33"/>
      <c r="H62" s="31"/>
    </row>
    <row r="63" spans="1:13">
      <c r="A63" s="388"/>
      <c r="B63" s="397"/>
      <c r="C63" s="397"/>
      <c r="D63" s="397"/>
      <c r="E63" s="397"/>
      <c r="F63" s="283"/>
      <c r="G63" s="33"/>
      <c r="H63" s="31"/>
    </row>
    <row r="64" spans="1:13">
      <c r="A64" s="388"/>
      <c r="B64" s="397"/>
      <c r="C64" s="397"/>
      <c r="D64" s="397"/>
      <c r="E64" s="397"/>
      <c r="F64" s="283"/>
      <c r="G64" s="33"/>
      <c r="H64" s="31"/>
    </row>
    <row r="65" spans="1:8">
      <c r="A65" s="388"/>
      <c r="B65" s="397"/>
      <c r="C65" s="397"/>
      <c r="D65" s="397"/>
      <c r="E65" s="397"/>
      <c r="F65" s="283"/>
      <c r="G65" s="33"/>
      <c r="H65" s="31"/>
    </row>
    <row r="66" spans="1:8">
      <c r="G66" s="86"/>
      <c r="H66" s="86"/>
    </row>
    <row r="67" spans="1:8">
      <c r="G67" s="86"/>
      <c r="H67" s="86"/>
    </row>
    <row r="68" spans="1:8">
      <c r="G68" s="86"/>
      <c r="H68" s="86"/>
    </row>
    <row r="69" spans="1:8">
      <c r="G69" s="86"/>
      <c r="H69" s="86"/>
    </row>
    <row r="70" spans="1:8">
      <c r="G70" s="86"/>
      <c r="H70" s="86"/>
    </row>
    <row r="71" spans="1:8">
      <c r="G71" s="86"/>
      <c r="H71" s="86"/>
    </row>
    <row r="72" spans="1:8">
      <c r="G72" s="86"/>
      <c r="H72" s="86"/>
    </row>
    <row r="73" spans="1:8">
      <c r="G73" s="86"/>
      <c r="H73" s="86"/>
    </row>
    <row r="74" spans="1:8">
      <c r="G74" s="86"/>
      <c r="H74" s="86"/>
    </row>
    <row r="75" spans="1:8">
      <c r="G75" s="86"/>
      <c r="H75" s="86"/>
    </row>
    <row r="76" spans="1:8">
      <c r="G76" s="86"/>
      <c r="H76" s="86"/>
    </row>
    <row r="77" spans="1:8">
      <c r="G77" s="86"/>
      <c r="H77" s="86"/>
    </row>
    <row r="78" spans="1:8">
      <c r="G78" s="86"/>
      <c r="H78" s="86"/>
    </row>
    <row r="79" spans="1:8">
      <c r="G79" s="86"/>
      <c r="H79" s="86"/>
    </row>
    <row r="80" spans="1:8">
      <c r="G80" s="86"/>
      <c r="H80" s="86"/>
    </row>
    <row r="81" spans="7:8">
      <c r="G81" s="86"/>
      <c r="H81" s="86"/>
    </row>
    <row r="82" spans="7:8">
      <c r="G82" s="86"/>
      <c r="H82" s="86"/>
    </row>
    <row r="83" spans="7:8">
      <c r="G83" s="86"/>
      <c r="H83" s="86"/>
    </row>
    <row r="84" spans="7:8">
      <c r="G84" s="86"/>
      <c r="H84" s="86"/>
    </row>
    <row r="85" spans="7:8">
      <c r="G85" s="86"/>
      <c r="H85" s="86"/>
    </row>
    <row r="86" spans="7:8">
      <c r="G86" s="86"/>
      <c r="H86" s="86"/>
    </row>
    <row r="87" spans="7:8">
      <c r="G87" s="86"/>
      <c r="H87" s="86"/>
    </row>
    <row r="88" spans="7:8">
      <c r="G88" s="86"/>
      <c r="H88" s="86"/>
    </row>
    <row r="89" spans="7:8">
      <c r="G89" s="86"/>
      <c r="H89" s="86"/>
    </row>
    <row r="90" spans="7:8">
      <c r="G90" s="86"/>
      <c r="H90" s="86"/>
    </row>
    <row r="91" spans="7:8">
      <c r="G91" s="86"/>
      <c r="H91" s="86"/>
    </row>
    <row r="92" spans="7:8">
      <c r="G92" s="86"/>
      <c r="H92" s="86"/>
    </row>
    <row r="93" spans="7:8">
      <c r="G93" s="86"/>
      <c r="H93" s="86"/>
    </row>
    <row r="94" spans="7:8">
      <c r="G94" s="86"/>
      <c r="H94" s="86"/>
    </row>
    <row r="95" spans="7:8">
      <c r="G95" s="86"/>
      <c r="H95" s="86"/>
    </row>
    <row r="96" spans="7:8">
      <c r="G96" s="86"/>
      <c r="H96" s="86"/>
    </row>
    <row r="97" spans="7:8">
      <c r="G97" s="86"/>
      <c r="H97" s="86"/>
    </row>
    <row r="98" spans="7:8">
      <c r="G98" s="86"/>
      <c r="H98" s="86"/>
    </row>
    <row r="99" spans="7:8">
      <c r="G99" s="86"/>
      <c r="H99" s="86"/>
    </row>
    <row r="100" spans="7:8">
      <c r="G100" s="86"/>
      <c r="H100" s="86"/>
    </row>
    <row r="101" spans="7:8">
      <c r="G101" s="86"/>
      <c r="H101" s="8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A16" zoomScaleNormal="100" zoomScaleSheetLayoutView="100" workbookViewId="0">
      <selection activeCell="B43" sqref="B43:E43"/>
    </sheetView>
  </sheetViews>
  <sheetFormatPr defaultColWidth="9.28515625" defaultRowHeight="15.75"/>
  <cols>
    <col min="1" max="1" width="50.7109375" style="273" customWidth="1"/>
    <col min="2" max="2" width="10.7109375" style="274" customWidth="1"/>
    <col min="3" max="3" width="10.7109375" style="77" customWidth="1"/>
    <col min="4" max="4" width="12.7109375" style="77" customWidth="1"/>
    <col min="5" max="8" width="11.7109375" style="77" customWidth="1"/>
    <col min="9" max="10" width="10.7109375" style="77" customWidth="1"/>
    <col min="11" max="11" width="11.140625" style="77" customWidth="1"/>
    <col min="12" max="12" width="14.7109375" style="77" customWidth="1"/>
    <col min="13" max="13" width="16.85546875" style="77" customWidth="1"/>
    <col min="14" max="14" width="11" style="77" customWidth="1"/>
    <col min="15" max="16384" width="9.28515625" style="77"/>
  </cols>
  <sheetData>
    <row r="1" spans="1:14">
      <c r="A1" s="18" t="s">
        <v>512</v>
      </c>
      <c r="B1" s="18"/>
      <c r="C1" s="18"/>
      <c r="D1" s="34"/>
      <c r="E1" s="18"/>
      <c r="F1" s="18"/>
      <c r="G1" s="24"/>
      <c r="H1" s="24"/>
      <c r="I1" s="13"/>
    </row>
    <row r="2" spans="1:14">
      <c r="A2" s="43" t="str">
        <f>CONCATENATE("(",LOWER(reportConsolidation),")")</f>
        <v>(на консолидирана основа)</v>
      </c>
      <c r="B2" s="18"/>
      <c r="C2" s="18"/>
      <c r="D2" s="34"/>
      <c r="E2" s="18"/>
      <c r="F2" s="18"/>
      <c r="G2" s="44"/>
      <c r="H2" s="44"/>
      <c r="I2" s="72"/>
    </row>
    <row r="3" spans="1:14">
      <c r="A3" s="15"/>
      <c r="B3" s="18"/>
      <c r="C3" s="18"/>
      <c r="D3" s="18"/>
      <c r="E3" s="18"/>
      <c r="F3" s="34"/>
      <c r="G3" s="24"/>
      <c r="H3" s="24"/>
      <c r="I3" s="13"/>
    </row>
    <row r="4" spans="1:14">
      <c r="A4" s="45" t="str">
        <f>CONCATENATE("на ",UPPER(pdeName))</f>
        <v>на ВАРНА ПЛОД АД</v>
      </c>
      <c r="B4" s="18"/>
      <c r="C4" s="18"/>
      <c r="D4" s="18"/>
      <c r="E4" s="18"/>
      <c r="F4" s="34"/>
      <c r="G4" s="239"/>
      <c r="H4" s="239"/>
      <c r="I4" s="13"/>
      <c r="K4" s="36"/>
      <c r="L4" s="37"/>
    </row>
    <row r="5" spans="1:14">
      <c r="A5" s="45" t="str">
        <f>CONCATENATE("ЕИК по БУЛСТАТ: ", pdeBulstat)</f>
        <v>ЕИК по БУЛСТАТ: 103106697</v>
      </c>
      <c r="B5" s="240"/>
      <c r="C5" s="241"/>
      <c r="D5" s="241"/>
      <c r="E5" s="241"/>
      <c r="F5" s="241"/>
      <c r="G5" s="241"/>
      <c r="H5" s="241"/>
      <c r="I5" s="32"/>
      <c r="K5" s="48"/>
      <c r="L5" s="49"/>
    </row>
    <row r="6" spans="1:14">
      <c r="A6" s="45" t="str">
        <f>CONCATENATE("към ",TEXT(endDate,"dd.mm.yyyy")," г.")</f>
        <v>към 31.03.2026 г.</v>
      </c>
      <c r="B6" s="24"/>
      <c r="C6" s="15"/>
      <c r="D6" s="15"/>
      <c r="E6" s="15"/>
      <c r="F6" s="24"/>
      <c r="G6" s="239"/>
      <c r="H6" s="239"/>
      <c r="I6" s="74"/>
      <c r="K6" s="48"/>
      <c r="L6" s="51"/>
    </row>
    <row r="7" spans="1:14" ht="16.5" thickBot="1">
      <c r="A7" s="73"/>
      <c r="B7" s="13"/>
      <c r="C7" s="73"/>
      <c r="D7" s="73"/>
      <c r="E7" s="73"/>
      <c r="F7" s="75"/>
      <c r="G7" s="75"/>
      <c r="H7" s="75"/>
      <c r="M7" s="29" t="s">
        <v>653</v>
      </c>
    </row>
    <row r="8" spans="1:14" s="245" customFormat="1" ht="31.5">
      <c r="A8" s="407" t="s">
        <v>453</v>
      </c>
      <c r="B8" s="410" t="s">
        <v>454</v>
      </c>
      <c r="C8" s="403" t="s">
        <v>455</v>
      </c>
      <c r="D8" s="242" t="s">
        <v>451</v>
      </c>
      <c r="E8" s="242"/>
      <c r="F8" s="242"/>
      <c r="G8" s="242"/>
      <c r="H8" s="242"/>
      <c r="I8" s="242" t="s">
        <v>452</v>
      </c>
      <c r="J8" s="242"/>
      <c r="K8" s="403" t="s">
        <v>460</v>
      </c>
      <c r="L8" s="403" t="s">
        <v>461</v>
      </c>
      <c r="M8" s="243"/>
      <c r="N8" s="244"/>
    </row>
    <row r="9" spans="1:14" s="245" customFormat="1" ht="31.5">
      <c r="A9" s="408"/>
      <c r="B9" s="411"/>
      <c r="C9" s="404"/>
      <c r="D9" s="406" t="s">
        <v>522</v>
      </c>
      <c r="E9" s="406" t="s">
        <v>456</v>
      </c>
      <c r="F9" s="247" t="s">
        <v>457</v>
      </c>
      <c r="G9" s="247"/>
      <c r="H9" s="247"/>
      <c r="I9" s="413" t="s">
        <v>458</v>
      </c>
      <c r="J9" s="413" t="s">
        <v>459</v>
      </c>
      <c r="K9" s="404"/>
      <c r="L9" s="404"/>
      <c r="M9" s="248" t="s">
        <v>521</v>
      </c>
      <c r="N9" s="244"/>
    </row>
    <row r="10" spans="1:14" s="245" customFormat="1" ht="31.5">
      <c r="A10" s="409"/>
      <c r="B10" s="412"/>
      <c r="C10" s="405"/>
      <c r="D10" s="406"/>
      <c r="E10" s="406"/>
      <c r="F10" s="246" t="s">
        <v>462</v>
      </c>
      <c r="G10" s="246" t="s">
        <v>463</v>
      </c>
      <c r="H10" s="246" t="s">
        <v>464</v>
      </c>
      <c r="I10" s="405"/>
      <c r="J10" s="405"/>
      <c r="K10" s="405"/>
      <c r="L10" s="405"/>
      <c r="M10" s="249"/>
      <c r="N10" s="244"/>
    </row>
    <row r="11" spans="1:14" s="245" customFormat="1" ht="16.5" thickBot="1">
      <c r="A11" s="250" t="s">
        <v>17</v>
      </c>
      <c r="B11" s="251"/>
      <c r="C11" s="252">
        <v>1</v>
      </c>
      <c r="D11" s="252">
        <v>2</v>
      </c>
      <c r="E11" s="252">
        <v>3</v>
      </c>
      <c r="F11" s="252">
        <v>4</v>
      </c>
      <c r="G11" s="252">
        <v>5</v>
      </c>
      <c r="H11" s="252">
        <v>6</v>
      </c>
      <c r="I11" s="252">
        <v>7</v>
      </c>
      <c r="J11" s="252">
        <v>8</v>
      </c>
      <c r="K11" s="252">
        <v>9</v>
      </c>
      <c r="L11" s="252">
        <v>10</v>
      </c>
      <c r="M11" s="253">
        <v>11</v>
      </c>
    </row>
    <row r="12" spans="1:14" s="245" customFormat="1">
      <c r="A12" s="254" t="s">
        <v>465</v>
      </c>
      <c r="B12" s="255"/>
      <c r="C12" s="210" t="s">
        <v>48</v>
      </c>
      <c r="D12" s="210" t="s">
        <v>48</v>
      </c>
      <c r="E12" s="210" t="s">
        <v>59</v>
      </c>
      <c r="F12" s="210" t="s">
        <v>66</v>
      </c>
      <c r="G12" s="210" t="s">
        <v>70</v>
      </c>
      <c r="H12" s="210" t="s">
        <v>74</v>
      </c>
      <c r="I12" s="210" t="s">
        <v>87</v>
      </c>
      <c r="J12" s="210" t="s">
        <v>90</v>
      </c>
      <c r="K12" s="256" t="s">
        <v>466</v>
      </c>
      <c r="L12" s="255" t="s">
        <v>112</v>
      </c>
      <c r="M12" s="257" t="s">
        <v>120</v>
      </c>
    </row>
    <row r="13" spans="1:14">
      <c r="A13" s="258" t="s">
        <v>467</v>
      </c>
      <c r="B13" s="259" t="s">
        <v>468</v>
      </c>
      <c r="C13" s="292">
        <f>'1-Баланс'!H18</f>
        <v>27</v>
      </c>
      <c r="D13" s="292">
        <f>'1-Баланс'!H20</f>
        <v>0</v>
      </c>
      <c r="E13" s="292">
        <f>'1-Баланс'!H21</f>
        <v>189</v>
      </c>
      <c r="F13" s="292">
        <f>'1-Баланс'!H23</f>
        <v>7</v>
      </c>
      <c r="G13" s="292">
        <f>'1-Баланс'!H24</f>
        <v>0</v>
      </c>
      <c r="H13" s="293">
        <v>12622</v>
      </c>
      <c r="I13" s="292">
        <f>'1-Баланс'!H29+'1-Баланс'!H32</f>
        <v>2002</v>
      </c>
      <c r="J13" s="292">
        <f>'1-Баланс'!H30+'1-Баланс'!H33</f>
        <v>-358</v>
      </c>
      <c r="K13" s="293"/>
      <c r="L13" s="292">
        <f>SUM(C13:K13)</f>
        <v>14489</v>
      </c>
      <c r="M13" s="294">
        <f>'1-Баланс'!H40</f>
        <v>330</v>
      </c>
      <c r="N13" s="76"/>
    </row>
    <row r="14" spans="1:14">
      <c r="A14" s="258" t="s">
        <v>469</v>
      </c>
      <c r="B14" s="261" t="s">
        <v>470</v>
      </c>
      <c r="C14" s="78">
        <f>C15+C16</f>
        <v>0</v>
      </c>
      <c r="D14" s="78">
        <f t="shared" ref="D14:M14" si="0">D15+D16</f>
        <v>0</v>
      </c>
      <c r="E14" s="78">
        <f t="shared" si="0"/>
        <v>0</v>
      </c>
      <c r="F14" s="78">
        <f t="shared" si="0"/>
        <v>0</v>
      </c>
      <c r="G14" s="78">
        <f t="shared" si="0"/>
        <v>0</v>
      </c>
      <c r="H14" s="78">
        <f t="shared" si="0"/>
        <v>0</v>
      </c>
      <c r="I14" s="78">
        <f t="shared" si="0"/>
        <v>0</v>
      </c>
      <c r="J14" s="78">
        <f t="shared" si="0"/>
        <v>0</v>
      </c>
      <c r="K14" s="78">
        <f t="shared" si="0"/>
        <v>0</v>
      </c>
      <c r="L14" s="78">
        <f t="shared" ref="L14:L34" si="1">SUM(C14:K14)</f>
        <v>0</v>
      </c>
      <c r="M14" s="211">
        <f t="shared" si="0"/>
        <v>0</v>
      </c>
    </row>
    <row r="15" spans="1:14">
      <c r="A15" s="260" t="s">
        <v>471</v>
      </c>
      <c r="B15" s="261" t="s">
        <v>472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92">
        <f t="shared" si="1"/>
        <v>0</v>
      </c>
      <c r="M15" s="213"/>
    </row>
    <row r="16" spans="1:14">
      <c r="A16" s="260" t="s">
        <v>473</v>
      </c>
      <c r="B16" s="261" t="s">
        <v>474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92">
        <f t="shared" si="1"/>
        <v>0</v>
      </c>
      <c r="M16" s="213"/>
    </row>
    <row r="17" spans="1:14" ht="31.5">
      <c r="A17" s="258" t="s">
        <v>475</v>
      </c>
      <c r="B17" s="259" t="s">
        <v>476</v>
      </c>
      <c r="C17" s="292">
        <f>C13+C14</f>
        <v>27</v>
      </c>
      <c r="D17" s="292">
        <f t="shared" ref="D17:M17" si="2">D13+D14</f>
        <v>0</v>
      </c>
      <c r="E17" s="292">
        <f t="shared" si="2"/>
        <v>189</v>
      </c>
      <c r="F17" s="292">
        <f t="shared" si="2"/>
        <v>7</v>
      </c>
      <c r="G17" s="292">
        <f t="shared" si="2"/>
        <v>0</v>
      </c>
      <c r="H17" s="292">
        <f t="shared" si="2"/>
        <v>12622</v>
      </c>
      <c r="I17" s="292">
        <f t="shared" si="2"/>
        <v>2002</v>
      </c>
      <c r="J17" s="292">
        <f t="shared" si="2"/>
        <v>-358</v>
      </c>
      <c r="K17" s="292">
        <f t="shared" si="2"/>
        <v>0</v>
      </c>
      <c r="L17" s="292">
        <f t="shared" si="1"/>
        <v>14489</v>
      </c>
      <c r="M17" s="294">
        <f t="shared" si="2"/>
        <v>330</v>
      </c>
    </row>
    <row r="18" spans="1:14">
      <c r="A18" s="258" t="s">
        <v>477</v>
      </c>
      <c r="B18" s="259" t="s">
        <v>478</v>
      </c>
      <c r="C18" s="353"/>
      <c r="D18" s="353"/>
      <c r="E18" s="353"/>
      <c r="F18" s="353"/>
      <c r="G18" s="353"/>
      <c r="H18" s="353"/>
      <c r="I18" s="292">
        <f>+'1-Баланс'!G32</f>
        <v>131</v>
      </c>
      <c r="J18" s="292">
        <f>+'1-Баланс'!G33</f>
        <v>0</v>
      </c>
      <c r="K18" s="293"/>
      <c r="L18" s="292">
        <f t="shared" si="1"/>
        <v>131</v>
      </c>
      <c r="M18" s="340"/>
    </row>
    <row r="19" spans="1:14">
      <c r="A19" s="260" t="s">
        <v>479</v>
      </c>
      <c r="B19" s="261" t="s">
        <v>480</v>
      </c>
      <c r="C19" s="78">
        <f>C20+C21</f>
        <v>0</v>
      </c>
      <c r="D19" s="78">
        <f>D20+D21</f>
        <v>0</v>
      </c>
      <c r="E19" s="78">
        <f>E20+E21</f>
        <v>0</v>
      </c>
      <c r="F19" s="78">
        <f t="shared" ref="F19:K19" si="3">F20+F21</f>
        <v>0</v>
      </c>
      <c r="G19" s="78">
        <f t="shared" si="3"/>
        <v>0</v>
      </c>
      <c r="H19" s="78">
        <f t="shared" si="3"/>
        <v>684</v>
      </c>
      <c r="I19" s="78">
        <f t="shared" si="3"/>
        <v>-684</v>
      </c>
      <c r="J19" s="78">
        <f>J20+J21</f>
        <v>0</v>
      </c>
      <c r="K19" s="78">
        <f t="shared" si="3"/>
        <v>0</v>
      </c>
      <c r="L19" s="292">
        <f t="shared" si="1"/>
        <v>0</v>
      </c>
      <c r="M19" s="211">
        <f>M20+M21</f>
        <v>0</v>
      </c>
    </row>
    <row r="20" spans="1:14">
      <c r="A20" s="262" t="s">
        <v>481</v>
      </c>
      <c r="B20" s="263" t="s">
        <v>482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92">
        <f>SUM(C20:K20)</f>
        <v>0</v>
      </c>
      <c r="M20" s="213"/>
    </row>
    <row r="21" spans="1:14">
      <c r="A21" s="262" t="s">
        <v>483</v>
      </c>
      <c r="B21" s="263" t="s">
        <v>484</v>
      </c>
      <c r="C21" s="212"/>
      <c r="D21" s="212"/>
      <c r="E21" s="212"/>
      <c r="F21" s="212"/>
      <c r="G21" s="212"/>
      <c r="H21" s="212">
        <v>684</v>
      </c>
      <c r="I21" s="212">
        <v>-684</v>
      </c>
      <c r="J21" s="212"/>
      <c r="K21" s="212"/>
      <c r="L21" s="292">
        <f t="shared" si="1"/>
        <v>0</v>
      </c>
      <c r="M21" s="213"/>
    </row>
    <row r="22" spans="1:14">
      <c r="A22" s="260" t="s">
        <v>485</v>
      </c>
      <c r="B22" s="261" t="s">
        <v>486</v>
      </c>
      <c r="C22" s="212"/>
      <c r="D22" s="212"/>
      <c r="E22" s="212"/>
      <c r="F22" s="212"/>
      <c r="G22" s="212"/>
      <c r="H22" s="212"/>
      <c r="I22" s="212"/>
      <c r="J22" s="212"/>
      <c r="K22" s="212"/>
      <c r="L22" s="292">
        <f t="shared" si="1"/>
        <v>0</v>
      </c>
      <c r="M22" s="213"/>
    </row>
    <row r="23" spans="1:14" ht="31.5">
      <c r="A23" s="260" t="s">
        <v>487</v>
      </c>
      <c r="B23" s="261" t="s">
        <v>488</v>
      </c>
      <c r="C23" s="78">
        <f>C24-C25</f>
        <v>0</v>
      </c>
      <c r="D23" s="78">
        <f t="shared" ref="D23:M23" si="4">D24-D25</f>
        <v>0</v>
      </c>
      <c r="E23" s="78">
        <f t="shared" si="4"/>
        <v>0</v>
      </c>
      <c r="F23" s="78">
        <f t="shared" si="4"/>
        <v>0</v>
      </c>
      <c r="G23" s="78">
        <f t="shared" si="4"/>
        <v>0</v>
      </c>
      <c r="H23" s="78">
        <f t="shared" si="4"/>
        <v>0</v>
      </c>
      <c r="I23" s="78">
        <f t="shared" si="4"/>
        <v>0</v>
      </c>
      <c r="J23" s="78">
        <f t="shared" si="4"/>
        <v>0</v>
      </c>
      <c r="K23" s="78">
        <f t="shared" si="4"/>
        <v>0</v>
      </c>
      <c r="L23" s="292">
        <f t="shared" si="1"/>
        <v>0</v>
      </c>
      <c r="M23" s="211">
        <f t="shared" si="4"/>
        <v>0</v>
      </c>
    </row>
    <row r="24" spans="1:14">
      <c r="A24" s="260" t="s">
        <v>489</v>
      </c>
      <c r="B24" s="261" t="s">
        <v>490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92">
        <f t="shared" si="1"/>
        <v>0</v>
      </c>
      <c r="M24" s="213"/>
    </row>
    <row r="25" spans="1:14">
      <c r="A25" s="260" t="s">
        <v>491</v>
      </c>
      <c r="B25" s="261" t="s">
        <v>492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92">
        <f t="shared" si="1"/>
        <v>0</v>
      </c>
      <c r="M25" s="213"/>
    </row>
    <row r="26" spans="1:14" ht="31.5">
      <c r="A26" s="260" t="s">
        <v>493</v>
      </c>
      <c r="B26" s="261" t="s">
        <v>494</v>
      </c>
      <c r="C26" s="78">
        <f>C27-C28</f>
        <v>0</v>
      </c>
      <c r="D26" s="78">
        <f t="shared" ref="D26:M26" si="5">D27-D28</f>
        <v>0</v>
      </c>
      <c r="E26" s="78">
        <f t="shared" si="5"/>
        <v>0</v>
      </c>
      <c r="F26" s="78">
        <f t="shared" si="5"/>
        <v>0</v>
      </c>
      <c r="G26" s="78">
        <f t="shared" si="5"/>
        <v>0</v>
      </c>
      <c r="H26" s="78">
        <f t="shared" si="5"/>
        <v>0</v>
      </c>
      <c r="I26" s="78">
        <f t="shared" si="5"/>
        <v>0</v>
      </c>
      <c r="J26" s="78">
        <f t="shared" si="5"/>
        <v>0</v>
      </c>
      <c r="K26" s="78">
        <f t="shared" si="5"/>
        <v>0</v>
      </c>
      <c r="L26" s="292">
        <f t="shared" si="1"/>
        <v>0</v>
      </c>
      <c r="M26" s="211">
        <f t="shared" si="5"/>
        <v>0</v>
      </c>
    </row>
    <row r="27" spans="1:14">
      <c r="A27" s="260" t="s">
        <v>489</v>
      </c>
      <c r="B27" s="261" t="s">
        <v>495</v>
      </c>
      <c r="C27" s="212"/>
      <c r="D27" s="212"/>
      <c r="E27" s="212"/>
      <c r="F27" s="212"/>
      <c r="G27" s="212"/>
      <c r="H27" s="212"/>
      <c r="I27" s="212"/>
      <c r="J27" s="212"/>
      <c r="K27" s="212"/>
      <c r="L27" s="292">
        <f t="shared" si="1"/>
        <v>0</v>
      </c>
      <c r="M27" s="213"/>
    </row>
    <row r="28" spans="1:14">
      <c r="A28" s="260" t="s">
        <v>491</v>
      </c>
      <c r="B28" s="261" t="s">
        <v>496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92">
        <f t="shared" si="1"/>
        <v>0</v>
      </c>
      <c r="M28" s="213"/>
    </row>
    <row r="29" spans="1:14">
      <c r="A29" s="260" t="s">
        <v>497</v>
      </c>
      <c r="B29" s="261" t="s">
        <v>498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92">
        <f t="shared" si="1"/>
        <v>0</v>
      </c>
      <c r="M29" s="213"/>
    </row>
    <row r="30" spans="1:14">
      <c r="A30" s="260" t="s">
        <v>499</v>
      </c>
      <c r="B30" s="261" t="s">
        <v>500</v>
      </c>
      <c r="C30" s="212"/>
      <c r="D30" s="212"/>
      <c r="E30" s="212"/>
      <c r="F30" s="212"/>
      <c r="G30" s="212"/>
      <c r="H30" s="212"/>
      <c r="I30" s="212"/>
      <c r="J30" s="212"/>
      <c r="K30" s="212"/>
      <c r="L30" s="292">
        <f t="shared" si="1"/>
        <v>0</v>
      </c>
      <c r="M30" s="213"/>
    </row>
    <row r="31" spans="1:14">
      <c r="A31" s="258" t="s">
        <v>501</v>
      </c>
      <c r="B31" s="259" t="s">
        <v>502</v>
      </c>
      <c r="C31" s="292">
        <f>C19+C22+C23+C26+C30+C29+C17+C18</f>
        <v>27</v>
      </c>
      <c r="D31" s="292">
        <f t="shared" ref="D31:M31" si="6">D19+D22+D23+D26+D30+D29+D17+D18</f>
        <v>0</v>
      </c>
      <c r="E31" s="292">
        <f t="shared" si="6"/>
        <v>189</v>
      </c>
      <c r="F31" s="292">
        <f t="shared" si="6"/>
        <v>7</v>
      </c>
      <c r="G31" s="292">
        <f t="shared" si="6"/>
        <v>0</v>
      </c>
      <c r="H31" s="292">
        <f t="shared" si="6"/>
        <v>13306</v>
      </c>
      <c r="I31" s="292">
        <f t="shared" si="6"/>
        <v>1449</v>
      </c>
      <c r="J31" s="292">
        <f t="shared" si="6"/>
        <v>-358</v>
      </c>
      <c r="K31" s="292">
        <f t="shared" si="6"/>
        <v>0</v>
      </c>
      <c r="L31" s="292">
        <f t="shared" si="1"/>
        <v>14620</v>
      </c>
      <c r="M31" s="294">
        <f t="shared" si="6"/>
        <v>330</v>
      </c>
      <c r="N31" s="76"/>
    </row>
    <row r="32" spans="1:14" ht="31.5">
      <c r="A32" s="260" t="s">
        <v>503</v>
      </c>
      <c r="B32" s="261" t="s">
        <v>504</v>
      </c>
      <c r="C32" s="212"/>
      <c r="D32" s="212"/>
      <c r="E32" s="212"/>
      <c r="F32" s="212"/>
      <c r="G32" s="212"/>
      <c r="H32" s="212"/>
      <c r="I32" s="212"/>
      <c r="J32" s="212"/>
      <c r="K32" s="212"/>
      <c r="L32" s="292">
        <f t="shared" si="1"/>
        <v>0</v>
      </c>
      <c r="M32" s="213"/>
    </row>
    <row r="33" spans="1:13" ht="32.25" thickBot="1">
      <c r="A33" s="264" t="s">
        <v>505</v>
      </c>
      <c r="B33" s="265" t="s">
        <v>506</v>
      </c>
      <c r="C33" s="214"/>
      <c r="D33" s="214"/>
      <c r="E33" s="214"/>
      <c r="F33" s="214"/>
      <c r="G33" s="214"/>
      <c r="H33" s="214"/>
      <c r="I33" s="214"/>
      <c r="J33" s="214"/>
      <c r="K33" s="214"/>
      <c r="L33" s="352">
        <f t="shared" si="1"/>
        <v>0</v>
      </c>
      <c r="M33" s="215"/>
    </row>
    <row r="34" spans="1:13" ht="32.25" thickBot="1">
      <c r="A34" s="266" t="s">
        <v>507</v>
      </c>
      <c r="B34" s="267" t="s">
        <v>508</v>
      </c>
      <c r="C34" s="295">
        <f t="shared" ref="C34:K34" si="7">C31+C32+C33</f>
        <v>27</v>
      </c>
      <c r="D34" s="295">
        <f t="shared" si="7"/>
        <v>0</v>
      </c>
      <c r="E34" s="295">
        <f t="shared" si="7"/>
        <v>189</v>
      </c>
      <c r="F34" s="295">
        <f t="shared" si="7"/>
        <v>7</v>
      </c>
      <c r="G34" s="295">
        <f t="shared" si="7"/>
        <v>0</v>
      </c>
      <c r="H34" s="295">
        <f t="shared" si="7"/>
        <v>13306</v>
      </c>
      <c r="I34" s="295">
        <f t="shared" si="7"/>
        <v>1449</v>
      </c>
      <c r="J34" s="295">
        <f t="shared" si="7"/>
        <v>-358</v>
      </c>
      <c r="K34" s="295">
        <f t="shared" si="7"/>
        <v>0</v>
      </c>
      <c r="L34" s="295">
        <f t="shared" si="1"/>
        <v>14620</v>
      </c>
      <c r="M34" s="296">
        <f>M31+M32+M33</f>
        <v>330</v>
      </c>
    </row>
    <row r="35" spans="1:13">
      <c r="A35" s="268"/>
      <c r="B35" s="269"/>
      <c r="C35" s="270"/>
      <c r="D35" s="270"/>
      <c r="E35" s="270"/>
      <c r="F35" s="270"/>
      <c r="G35" s="270"/>
      <c r="H35" s="270"/>
      <c r="I35" s="270"/>
      <c r="J35" s="270"/>
      <c r="K35" s="270"/>
    </row>
    <row r="36" spans="1:13">
      <c r="A36" s="271" t="s">
        <v>509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0"/>
    </row>
    <row r="37" spans="1:13">
      <c r="A37" s="268"/>
      <c r="B37" s="269"/>
      <c r="C37" s="270"/>
      <c r="D37" s="270"/>
      <c r="E37" s="270"/>
      <c r="F37" s="270"/>
      <c r="G37" s="270"/>
      <c r="H37" s="270"/>
      <c r="I37" s="270"/>
      <c r="J37" s="270"/>
      <c r="K37" s="270"/>
    </row>
    <row r="38" spans="1:13">
      <c r="A38" s="386" t="s">
        <v>635</v>
      </c>
      <c r="B38" s="398">
        <f>pdeReportingDate</f>
        <v>46156</v>
      </c>
      <c r="C38" s="398"/>
      <c r="D38" s="398"/>
      <c r="E38" s="398"/>
      <c r="F38" s="398"/>
      <c r="G38" s="398"/>
      <c r="H38" s="398"/>
    </row>
    <row r="39" spans="1:13">
      <c r="A39" s="386"/>
      <c r="B39" s="37"/>
      <c r="C39" s="37"/>
      <c r="D39" s="37"/>
      <c r="E39" s="37"/>
      <c r="F39" s="37"/>
      <c r="G39" s="37"/>
      <c r="H39" s="37"/>
    </row>
    <row r="40" spans="1:13">
      <c r="A40" s="387" t="s">
        <v>8</v>
      </c>
      <c r="B40" s="399" t="str">
        <f>authorName</f>
        <v>Стефка Първанова</v>
      </c>
      <c r="C40" s="399"/>
      <c r="D40" s="399"/>
      <c r="E40" s="399"/>
      <c r="F40" s="399"/>
      <c r="G40" s="399"/>
      <c r="H40" s="399"/>
    </row>
    <row r="41" spans="1:13">
      <c r="A41" s="387"/>
      <c r="B41" s="49"/>
      <c r="C41" s="49"/>
      <c r="D41" s="49"/>
      <c r="E41" s="49"/>
      <c r="F41" s="49"/>
      <c r="G41" s="49"/>
      <c r="H41" s="49"/>
    </row>
    <row r="42" spans="1:13">
      <c r="A42" s="387" t="s">
        <v>584</v>
      </c>
      <c r="B42" s="415" t="str">
        <f>Начална!B17</f>
        <v>Андрей Николаев Василев</v>
      </c>
      <c r="C42" s="400"/>
      <c r="D42" s="400"/>
      <c r="E42" s="400"/>
      <c r="F42" s="400"/>
      <c r="G42" s="400"/>
      <c r="H42" s="400"/>
    </row>
    <row r="43" spans="1:13">
      <c r="A43" s="388"/>
      <c r="B43" s="397" t="s">
        <v>637</v>
      </c>
      <c r="C43" s="397"/>
      <c r="D43" s="397"/>
      <c r="E43" s="397"/>
      <c r="F43" s="283"/>
      <c r="G43" s="33"/>
      <c r="H43" s="31"/>
    </row>
    <row r="44" spans="1:13">
      <c r="A44" s="388"/>
      <c r="B44" s="397" t="s">
        <v>637</v>
      </c>
      <c r="C44" s="397"/>
      <c r="D44" s="397"/>
      <c r="E44" s="397"/>
      <c r="F44" s="283"/>
      <c r="G44" s="33"/>
      <c r="H44" s="31"/>
    </row>
    <row r="45" spans="1:13">
      <c r="A45" s="388"/>
      <c r="B45" s="397" t="s">
        <v>637</v>
      </c>
      <c r="C45" s="397"/>
      <c r="D45" s="397"/>
      <c r="E45" s="397"/>
      <c r="F45" s="283"/>
      <c r="G45" s="33"/>
      <c r="H45" s="31"/>
    </row>
    <row r="46" spans="1:13">
      <c r="A46" s="388"/>
      <c r="B46" s="397" t="s">
        <v>637</v>
      </c>
      <c r="C46" s="397"/>
      <c r="D46" s="397"/>
      <c r="E46" s="397"/>
      <c r="F46" s="283"/>
      <c r="G46" s="33"/>
      <c r="H46" s="31"/>
    </row>
    <row r="47" spans="1:13">
      <c r="A47" s="388"/>
      <c r="B47" s="397"/>
      <c r="C47" s="397"/>
      <c r="D47" s="397"/>
      <c r="E47" s="397"/>
      <c r="F47" s="283"/>
      <c r="G47" s="33"/>
      <c r="H47" s="31"/>
    </row>
    <row r="48" spans="1:13">
      <c r="A48" s="388"/>
      <c r="B48" s="397"/>
      <c r="C48" s="397"/>
      <c r="D48" s="397"/>
      <c r="E48" s="397"/>
      <c r="F48" s="283"/>
      <c r="G48" s="33"/>
      <c r="H48" s="31"/>
    </row>
    <row r="49" spans="1:8">
      <c r="A49" s="388"/>
      <c r="B49" s="397"/>
      <c r="C49" s="397"/>
      <c r="D49" s="397"/>
      <c r="E49" s="397"/>
      <c r="F49" s="283"/>
      <c r="G49" s="33"/>
      <c r="H49" s="31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60" t="s">
        <v>595</v>
      </c>
      <c r="B1" s="361"/>
      <c r="C1" s="361"/>
      <c r="D1" s="361"/>
      <c r="E1" s="361"/>
      <c r="F1" s="361"/>
      <c r="G1" s="361"/>
      <c r="H1" s="361"/>
      <c r="I1" s="361"/>
      <c r="J1" s="362"/>
    </row>
    <row r="2" spans="1:10" ht="15.75">
      <c r="A2" s="361" t="str">
        <f>CONCATENATE("на информацията, въведена в справките на ",UPPER(pdeName))</f>
        <v>на информацията, въведена в справките на ВАРНА ПЛОД АД</v>
      </c>
      <c r="B2" s="361"/>
      <c r="C2" s="361"/>
      <c r="D2" s="361"/>
      <c r="E2" s="361"/>
      <c r="F2" s="361"/>
      <c r="G2" s="361"/>
      <c r="H2" s="361"/>
      <c r="I2" s="361"/>
      <c r="J2" s="362"/>
    </row>
    <row r="3" spans="1:10" ht="15.75">
      <c r="A3" s="361" t="str">
        <f>CONCATENATE("за периода от ",TEXT(startDate,"dd.mm.yyyy г.")," до ",TEXT(endDate,"dd.mm.yyyy г."))</f>
        <v>за периода от 01.01.2026 г. до 31.03.2026 г.</v>
      </c>
      <c r="B3" s="363"/>
      <c r="C3" s="363"/>
      <c r="D3" s="363"/>
      <c r="E3" s="363"/>
      <c r="F3" s="363"/>
      <c r="G3" s="363"/>
      <c r="H3" s="363"/>
      <c r="I3" s="363"/>
      <c r="J3" s="364"/>
    </row>
    <row r="5" spans="1:10" ht="25.5" customHeight="1">
      <c r="A5" s="367" t="s">
        <v>596</v>
      </c>
      <c r="B5" s="368" t="s">
        <v>598</v>
      </c>
      <c r="C5" s="369" t="s">
        <v>600</v>
      </c>
      <c r="D5" s="370" t="s">
        <v>602</v>
      </c>
      <c r="E5" s="369" t="s">
        <v>601</v>
      </c>
      <c r="F5" s="368" t="s">
        <v>599</v>
      </c>
      <c r="G5" s="367" t="s">
        <v>597</v>
      </c>
    </row>
    <row r="6" spans="1:10" ht="18.75" customHeight="1">
      <c r="A6" s="373" t="s">
        <v>642</v>
      </c>
      <c r="B6" s="365" t="s">
        <v>607</v>
      </c>
      <c r="C6" s="371">
        <f>'1-Баланс'!C95</f>
        <v>18290</v>
      </c>
      <c r="D6" s="372">
        <f t="shared" ref="D6:D15" si="0">C6-E6</f>
        <v>0</v>
      </c>
      <c r="E6" s="371">
        <f>'1-Баланс'!G95</f>
        <v>18290</v>
      </c>
      <c r="F6" s="366" t="s">
        <v>608</v>
      </c>
      <c r="G6" s="373" t="s">
        <v>642</v>
      </c>
    </row>
    <row r="7" spans="1:10" ht="18.75" customHeight="1">
      <c r="A7" s="373" t="s">
        <v>642</v>
      </c>
      <c r="B7" s="365" t="s">
        <v>606</v>
      </c>
      <c r="C7" s="371">
        <f>'1-Баланс'!G37</f>
        <v>14620</v>
      </c>
      <c r="D7" s="372">
        <f t="shared" si="0"/>
        <v>14593</v>
      </c>
      <c r="E7" s="371">
        <f>'1-Баланс'!G18</f>
        <v>27</v>
      </c>
      <c r="F7" s="366" t="s">
        <v>455</v>
      </c>
      <c r="G7" s="373" t="s">
        <v>642</v>
      </c>
    </row>
    <row r="8" spans="1:10" ht="18.75" customHeight="1">
      <c r="A8" s="373" t="s">
        <v>642</v>
      </c>
      <c r="B8" s="365" t="s">
        <v>604</v>
      </c>
      <c r="C8" s="371">
        <f>ABS('1-Баланс'!G32)-ABS('1-Баланс'!G33)</f>
        <v>131</v>
      </c>
      <c r="D8" s="372">
        <f t="shared" si="0"/>
        <v>0</v>
      </c>
      <c r="E8" s="371">
        <f>ABS('2-Отчет за доходите'!C44)-ABS('2-Отчет за доходите'!G44)</f>
        <v>131</v>
      </c>
      <c r="F8" s="366" t="s">
        <v>605</v>
      </c>
      <c r="G8" s="374" t="s">
        <v>644</v>
      </c>
    </row>
    <row r="9" spans="1:10" ht="18.75" customHeight="1">
      <c r="A9" s="373" t="s">
        <v>642</v>
      </c>
      <c r="B9" s="365" t="s">
        <v>610</v>
      </c>
      <c r="C9" s="371">
        <f>'1-Баланс'!D92</f>
        <v>6779</v>
      </c>
      <c r="D9" s="372">
        <f t="shared" si="0"/>
        <v>0</v>
      </c>
      <c r="E9" s="371">
        <f>'3-Отчет за паричния поток'!C45</f>
        <v>6779</v>
      </c>
      <c r="F9" s="366" t="s">
        <v>609</v>
      </c>
      <c r="G9" s="374" t="s">
        <v>643</v>
      </c>
    </row>
    <row r="10" spans="1:10" ht="18.75" customHeight="1">
      <c r="A10" s="373" t="s">
        <v>642</v>
      </c>
      <c r="B10" s="365" t="s">
        <v>611</v>
      </c>
      <c r="C10" s="371">
        <f>'1-Баланс'!C92</f>
        <v>6127</v>
      </c>
      <c r="D10" s="372">
        <f t="shared" si="0"/>
        <v>0</v>
      </c>
      <c r="E10" s="371">
        <f>'3-Отчет за паричния поток'!C46</f>
        <v>6127</v>
      </c>
      <c r="F10" s="366" t="s">
        <v>612</v>
      </c>
      <c r="G10" s="374" t="s">
        <v>643</v>
      </c>
    </row>
    <row r="11" spans="1:10" ht="18.75" customHeight="1">
      <c r="A11" s="373" t="s">
        <v>642</v>
      </c>
      <c r="B11" s="365" t="s">
        <v>606</v>
      </c>
      <c r="C11" s="371">
        <f>'1-Баланс'!G37</f>
        <v>14620</v>
      </c>
      <c r="D11" s="372">
        <f t="shared" si="0"/>
        <v>0</v>
      </c>
      <c r="E11" s="371">
        <f>'4-Отчет за собствения капитал'!L34</f>
        <v>14620</v>
      </c>
      <c r="F11" s="366" t="s">
        <v>613</v>
      </c>
      <c r="G11" s="374" t="s">
        <v>645</v>
      </c>
    </row>
    <row r="12" spans="1:10" ht="18.75" customHeight="1">
      <c r="A12" s="373" t="s">
        <v>642</v>
      </c>
      <c r="B12" s="365" t="s">
        <v>614</v>
      </c>
      <c r="C12" s="371">
        <f>'1-Баланс'!C36</f>
        <v>0</v>
      </c>
      <c r="D12" s="372" t="e">
        <f t="shared" si="0"/>
        <v>#REF!</v>
      </c>
      <c r="E12" s="371" t="e">
        <f>#REF!+#REF!</f>
        <v>#REF!</v>
      </c>
      <c r="F12" s="366" t="s">
        <v>618</v>
      </c>
      <c r="G12" s="374" t="s">
        <v>646</v>
      </c>
    </row>
    <row r="13" spans="1:10" ht="18.75" customHeight="1">
      <c r="A13" s="373" t="s">
        <v>642</v>
      </c>
      <c r="B13" s="365" t="s">
        <v>615</v>
      </c>
      <c r="C13" s="371">
        <f>'1-Баланс'!C37</f>
        <v>0</v>
      </c>
      <c r="D13" s="372" t="e">
        <f t="shared" si="0"/>
        <v>#REF!</v>
      </c>
      <c r="E13" s="371" t="e">
        <f>#REF!+#REF!</f>
        <v>#REF!</v>
      </c>
      <c r="F13" s="366" t="s">
        <v>619</v>
      </c>
      <c r="G13" s="374" t="s">
        <v>646</v>
      </c>
    </row>
    <row r="14" spans="1:10" ht="18.75" customHeight="1">
      <c r="A14" s="373" t="s">
        <v>642</v>
      </c>
      <c r="B14" s="365" t="s">
        <v>616</v>
      </c>
      <c r="C14" s="371">
        <f>'1-Баланс'!C38</f>
        <v>0</v>
      </c>
      <c r="D14" s="372" t="e">
        <f t="shared" si="0"/>
        <v>#REF!</v>
      </c>
      <c r="E14" s="371" t="e">
        <f>#REF!+#REF!</f>
        <v>#REF!</v>
      </c>
      <c r="F14" s="366" t="s">
        <v>620</v>
      </c>
      <c r="G14" s="374" t="s">
        <v>646</v>
      </c>
    </row>
    <row r="15" spans="1:10" ht="18.75" customHeight="1">
      <c r="A15" s="373" t="s">
        <v>642</v>
      </c>
      <c r="B15" s="365" t="s">
        <v>617</v>
      </c>
      <c r="C15" s="371">
        <f>'1-Баланс'!C39</f>
        <v>0</v>
      </c>
      <c r="D15" s="372" t="e">
        <f t="shared" si="0"/>
        <v>#REF!</v>
      </c>
      <c r="E15" s="371" t="e">
        <f>#REF!+#REF!</f>
        <v>#REF!</v>
      </c>
      <c r="F15" s="366" t="s">
        <v>621</v>
      </c>
      <c r="G15" s="374" t="s">
        <v>646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/>
    <pageSetUpPr fitToPage="1"/>
  </sheetPr>
  <dimension ref="A1:E24"/>
  <sheetViews>
    <sheetView view="pageBreakPreview" zoomScale="90" zoomScaleNormal="100" zoomScaleSheetLayoutView="90" workbookViewId="0">
      <selection activeCell="J16" sqref="J16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297" t="s">
        <v>551</v>
      </c>
      <c r="B1" s="297" t="s">
        <v>546</v>
      </c>
      <c r="C1" s="297" t="s">
        <v>550</v>
      </c>
      <c r="D1" s="297" t="s">
        <v>547</v>
      </c>
    </row>
    <row r="2" spans="1:5" ht="24" customHeight="1">
      <c r="A2" s="347" t="s">
        <v>545</v>
      </c>
      <c r="B2" s="345"/>
      <c r="C2" s="345"/>
      <c r="D2" s="346"/>
    </row>
    <row r="3" spans="1:5" ht="31.5">
      <c r="A3" s="300">
        <v>1</v>
      </c>
      <c r="B3" s="298" t="s">
        <v>549</v>
      </c>
      <c r="C3" s="299" t="s">
        <v>548</v>
      </c>
      <c r="D3" s="344">
        <f>(ABS('1-Баланс'!G32)-ABS('1-Баланс'!G33))/'2-Отчет за доходите'!G16</f>
        <v>0.13862433862433862</v>
      </c>
      <c r="E3" s="348"/>
    </row>
    <row r="4" spans="1:5" ht="31.5">
      <c r="A4" s="300">
        <v>2</v>
      </c>
      <c r="B4" s="298" t="s">
        <v>575</v>
      </c>
      <c r="C4" s="299" t="s">
        <v>552</v>
      </c>
      <c r="D4" s="344">
        <f>(ABS('1-Баланс'!G32)-ABS('1-Баланс'!G33))/'1-Баланс'!G37</f>
        <v>8.9603283173734609E-3</v>
      </c>
    </row>
    <row r="5" spans="1:5" ht="31.5">
      <c r="A5" s="300">
        <v>3</v>
      </c>
      <c r="B5" s="298" t="s">
        <v>553</v>
      </c>
      <c r="C5" s="299" t="s">
        <v>554</v>
      </c>
      <c r="D5" s="344">
        <f>(ABS('1-Баланс'!G32)-ABS('1-Баланс'!G33))/('1-Баланс'!G56+'1-Баланс'!G79)</f>
        <v>3.9221556886227547E-2</v>
      </c>
    </row>
    <row r="6" spans="1:5" ht="31.5">
      <c r="A6" s="300">
        <v>4</v>
      </c>
      <c r="B6" s="298" t="s">
        <v>576</v>
      </c>
      <c r="C6" s="299" t="s">
        <v>555</v>
      </c>
      <c r="D6" s="344">
        <f>(ABS('1-Баланс'!G32)-ABS('1-Баланс'!G33))/('1-Баланс'!C95)</f>
        <v>7.1623838162930562E-3</v>
      </c>
    </row>
    <row r="7" spans="1:5" ht="24" customHeight="1">
      <c r="A7" s="347" t="s">
        <v>556</v>
      </c>
      <c r="B7" s="345"/>
      <c r="C7" s="345"/>
      <c r="D7" s="346"/>
    </row>
    <row r="8" spans="1:5" ht="31.5">
      <c r="A8" s="300">
        <v>5</v>
      </c>
      <c r="B8" s="298" t="s">
        <v>557</v>
      </c>
      <c r="C8" s="299" t="s">
        <v>558</v>
      </c>
      <c r="D8" s="343">
        <f>'2-Отчет за доходите'!G36/'2-Отчет за доходите'!C36</f>
        <v>1.1946902654867257</v>
      </c>
    </row>
    <row r="9" spans="1:5" ht="24" customHeight="1">
      <c r="A9" s="347" t="s">
        <v>559</v>
      </c>
      <c r="B9" s="345"/>
      <c r="C9" s="345"/>
      <c r="D9" s="346"/>
    </row>
    <row r="10" spans="1:5" ht="31.5">
      <c r="A10" s="300">
        <v>6</v>
      </c>
      <c r="B10" s="298" t="s">
        <v>560</v>
      </c>
      <c r="C10" s="299" t="s">
        <v>561</v>
      </c>
      <c r="D10" s="343">
        <f>'1-Баланс'!C94/'1-Баланс'!G79</f>
        <v>2.8671241422333127</v>
      </c>
    </row>
    <row r="11" spans="1:5" ht="63">
      <c r="A11" s="300">
        <v>7</v>
      </c>
      <c r="B11" s="298" t="s">
        <v>562</v>
      </c>
      <c r="C11" s="299" t="s">
        <v>625</v>
      </c>
      <c r="D11" s="343">
        <f>('1-Баланс'!C76+'1-Баланс'!C85+'1-Баланс'!C92)/'1-Баланс'!G79</f>
        <v>2.7669993761696818</v>
      </c>
    </row>
    <row r="12" spans="1:5" ht="47.25">
      <c r="A12" s="300">
        <v>8</v>
      </c>
      <c r="B12" s="298" t="s">
        <v>563</v>
      </c>
      <c r="C12" s="299" t="s">
        <v>626</v>
      </c>
      <c r="D12" s="343">
        <f>('1-Баланс'!C85+'1-Баланс'!C92)/'1-Баланс'!G79</f>
        <v>2.1908920773549596</v>
      </c>
    </row>
    <row r="13" spans="1:5" ht="31.5">
      <c r="A13" s="300">
        <v>9</v>
      </c>
      <c r="B13" s="298" t="s">
        <v>564</v>
      </c>
      <c r="C13" s="299" t="s">
        <v>565</v>
      </c>
      <c r="D13" s="343">
        <f>'1-Баланс'!C92/'1-Баланс'!G79</f>
        <v>1.9111041796631316</v>
      </c>
    </row>
    <row r="14" spans="1:5" ht="24" customHeight="1">
      <c r="A14" s="347" t="s">
        <v>566</v>
      </c>
      <c r="B14" s="345"/>
      <c r="C14" s="345"/>
      <c r="D14" s="346"/>
    </row>
    <row r="15" spans="1:5" ht="31.5">
      <c r="A15" s="300">
        <v>10</v>
      </c>
      <c r="B15" s="298" t="s">
        <v>580</v>
      </c>
      <c r="C15" s="299" t="s">
        <v>567</v>
      </c>
      <c r="D15" s="343">
        <f>'2-Отчет за доходите'!G16/('1-Баланс'!C20+'1-Баланс'!C21+'1-Баланс'!C22+'1-Баланс'!C28+'1-Баланс'!C65)</f>
        <v>0.2259684361549498</v>
      </c>
    </row>
    <row r="16" spans="1:5" ht="31.5">
      <c r="A16" s="350">
        <v>11</v>
      </c>
      <c r="B16" s="298" t="s">
        <v>566</v>
      </c>
      <c r="C16" s="299" t="s">
        <v>579</v>
      </c>
      <c r="D16" s="351">
        <f>'2-Отчет за доходите'!G16/('1-Баланс'!C95)</f>
        <v>5.166757791142701E-2</v>
      </c>
    </row>
    <row r="17" spans="1:5" ht="24" customHeight="1">
      <c r="A17" s="347" t="s">
        <v>569</v>
      </c>
      <c r="B17" s="345"/>
      <c r="C17" s="345"/>
      <c r="D17" s="346"/>
    </row>
    <row r="18" spans="1:5" ht="31.5">
      <c r="A18" s="300">
        <v>12</v>
      </c>
      <c r="B18" s="298" t="s">
        <v>593</v>
      </c>
      <c r="C18" s="299" t="s">
        <v>568</v>
      </c>
      <c r="D18" s="343">
        <f>'1-Баланс'!G56/('1-Баланс'!G37+'1-Баланс'!G56)</f>
        <v>9.0822827707740268E-3</v>
      </c>
    </row>
    <row r="19" spans="1:5" ht="31.5">
      <c r="A19" s="300">
        <v>13</v>
      </c>
      <c r="B19" s="298" t="s">
        <v>594</v>
      </c>
      <c r="C19" s="299" t="s">
        <v>570</v>
      </c>
      <c r="D19" s="343">
        <f>D4/D5</f>
        <v>0.22845417236662105</v>
      </c>
    </row>
    <row r="20" spans="1:5" ht="31.5">
      <c r="A20" s="300">
        <v>14</v>
      </c>
      <c r="B20" s="298" t="s">
        <v>571</v>
      </c>
      <c r="C20" s="299" t="s">
        <v>572</v>
      </c>
      <c r="D20" s="343">
        <f>D6/D5</f>
        <v>0.18261344997266266</v>
      </c>
    </row>
    <row r="21" spans="1:5" ht="15.75">
      <c r="A21" s="300">
        <v>15</v>
      </c>
      <c r="B21" s="298" t="s">
        <v>573</v>
      </c>
      <c r="C21" s="299" t="s">
        <v>574</v>
      </c>
      <c r="D21" s="375">
        <f>'2-Отчет за доходите'!C37+'2-Отчет за доходите'!C25</f>
        <v>159</v>
      </c>
      <c r="E21" s="390"/>
    </row>
    <row r="22" spans="1:5" ht="47.25">
      <c r="A22" s="300">
        <v>16</v>
      </c>
      <c r="B22" s="298" t="s">
        <v>577</v>
      </c>
      <c r="C22" s="299" t="s">
        <v>578</v>
      </c>
      <c r="D22" s="349">
        <f>D21/'1-Баланс'!G37</f>
        <v>1.0875512995896033E-2</v>
      </c>
    </row>
    <row r="23" spans="1:5" ht="31.5">
      <c r="A23" s="300">
        <v>17</v>
      </c>
      <c r="B23" s="298" t="s">
        <v>638</v>
      </c>
      <c r="C23" s="299" t="s">
        <v>639</v>
      </c>
      <c r="D23" s="349">
        <f>(D21+'2-Отчет за доходите'!C14)/'2-Отчет за доходите'!G31</f>
        <v>0.22010582010582011</v>
      </c>
    </row>
    <row r="24" spans="1:5" ht="31.5">
      <c r="A24" s="300">
        <v>18</v>
      </c>
      <c r="B24" s="298" t="s">
        <v>640</v>
      </c>
      <c r="C24" s="299" t="s">
        <v>641</v>
      </c>
      <c r="D24" s="349">
        <f>('1-Баланс'!G56+'1-Баланс'!G79)/(D21+'2-Отчет за доходите'!C14)</f>
        <v>16.057692307692307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463"/>
  <sheetViews>
    <sheetView zoomScale="70" zoomScaleNormal="70" workbookViewId="0">
      <selection activeCell="F24" sqref="F24"/>
    </sheetView>
  </sheetViews>
  <sheetFormatPr defaultRowHeight="15.75"/>
  <cols>
    <col min="1" max="1" width="16.5703125" style="70" bestFit="1" customWidth="1"/>
    <col min="2" max="2" width="12.140625" style="70" bestFit="1" customWidth="1"/>
    <col min="3" max="3" width="14.28515625" style="70" customWidth="1"/>
    <col min="4" max="4" width="14.140625" style="70" bestFit="1" customWidth="1"/>
    <col min="5" max="5" width="16.7109375" style="70" bestFit="1" customWidth="1"/>
    <col min="6" max="6" width="53.140625" style="70" customWidth="1"/>
    <col min="7" max="7" width="16" style="70" bestFit="1" customWidth="1"/>
    <col min="8" max="8" width="15.7109375" style="70" customWidth="1"/>
    <col min="9" max="16384" width="9.140625" style="70"/>
  </cols>
  <sheetData>
    <row r="1" spans="1:14">
      <c r="A1" s="46" t="s">
        <v>513</v>
      </c>
      <c r="B1" s="46" t="s">
        <v>592</v>
      </c>
      <c r="C1" s="46" t="s">
        <v>514</v>
      </c>
      <c r="D1" s="69" t="s">
        <v>539</v>
      </c>
      <c r="E1" s="69" t="s">
        <v>540</v>
      </c>
      <c r="F1" s="69" t="s">
        <v>515</v>
      </c>
      <c r="G1" s="69" t="s">
        <v>516</v>
      </c>
      <c r="H1" s="69" t="s">
        <v>517</v>
      </c>
      <c r="N1" s="71" t="s">
        <v>519</v>
      </c>
    </row>
    <row r="2" spans="1:14" s="235" customFormat="1">
      <c r="C2" s="288"/>
      <c r="F2" s="238" t="s">
        <v>529</v>
      </c>
    </row>
    <row r="3" spans="1:14">
      <c r="A3" s="70" t="str">
        <f t="shared" ref="A3:A34" si="0">pdeName</f>
        <v>Варна плод АД</v>
      </c>
      <c r="B3" s="70" t="str">
        <f t="shared" ref="B3:B34" si="1">pdeBulstat</f>
        <v>103106697</v>
      </c>
      <c r="C3" s="289">
        <f t="shared" ref="C3:C34" si="2">endDate</f>
        <v>46112</v>
      </c>
      <c r="D3" s="70" t="s">
        <v>24</v>
      </c>
      <c r="E3" s="70">
        <v>1</v>
      </c>
      <c r="F3" s="70" t="s">
        <v>23</v>
      </c>
      <c r="G3" s="70" t="s">
        <v>518</v>
      </c>
      <c r="H3" s="70">
        <f xml:space="preserve"> '1-Баланс'!C12</f>
        <v>1660</v>
      </c>
    </row>
    <row r="4" spans="1:14">
      <c r="A4" s="70" t="str">
        <f t="shared" si="0"/>
        <v>Варна плод АД</v>
      </c>
      <c r="B4" s="70" t="str">
        <f t="shared" si="1"/>
        <v>103106697</v>
      </c>
      <c r="C4" s="289">
        <f t="shared" si="2"/>
        <v>46112</v>
      </c>
      <c r="D4" s="70" t="s">
        <v>28</v>
      </c>
      <c r="E4" s="70">
        <v>1</v>
      </c>
      <c r="F4" s="70" t="s">
        <v>27</v>
      </c>
      <c r="G4" s="70" t="s">
        <v>518</v>
      </c>
      <c r="H4" s="70">
        <f xml:space="preserve"> '1-Баланс'!C13</f>
        <v>329</v>
      </c>
    </row>
    <row r="5" spans="1:14">
      <c r="A5" s="70" t="str">
        <f t="shared" si="0"/>
        <v>Варна плод АД</v>
      </c>
      <c r="B5" s="70" t="str">
        <f t="shared" si="1"/>
        <v>103106697</v>
      </c>
      <c r="C5" s="289">
        <f t="shared" si="2"/>
        <v>46112</v>
      </c>
      <c r="D5" s="70" t="s">
        <v>31</v>
      </c>
      <c r="E5" s="70">
        <v>1</v>
      </c>
      <c r="F5" s="70" t="s">
        <v>30</v>
      </c>
      <c r="G5" s="70" t="s">
        <v>518</v>
      </c>
      <c r="H5" s="70">
        <f xml:space="preserve"> '1-Баланс'!C14</f>
        <v>491</v>
      </c>
    </row>
    <row r="6" spans="1:14">
      <c r="A6" s="70" t="str">
        <f t="shared" si="0"/>
        <v>Варна плод АД</v>
      </c>
      <c r="B6" s="70" t="str">
        <f t="shared" si="1"/>
        <v>103106697</v>
      </c>
      <c r="C6" s="289">
        <f t="shared" si="2"/>
        <v>46112</v>
      </c>
      <c r="D6" s="70" t="s">
        <v>35</v>
      </c>
      <c r="E6" s="70">
        <v>1</v>
      </c>
      <c r="F6" s="70" t="s">
        <v>34</v>
      </c>
      <c r="G6" s="70" t="s">
        <v>518</v>
      </c>
      <c r="H6" s="70">
        <f xml:space="preserve"> '1-Баланс'!C15</f>
        <v>0</v>
      </c>
    </row>
    <row r="7" spans="1:14">
      <c r="A7" s="70" t="str">
        <f t="shared" si="0"/>
        <v>Варна плод АД</v>
      </c>
      <c r="B7" s="70" t="str">
        <f t="shared" si="1"/>
        <v>103106697</v>
      </c>
      <c r="C7" s="289">
        <f t="shared" si="2"/>
        <v>46112</v>
      </c>
      <c r="D7" s="70" t="s">
        <v>39</v>
      </c>
      <c r="E7" s="70">
        <v>1</v>
      </c>
      <c r="F7" s="70" t="s">
        <v>38</v>
      </c>
      <c r="G7" s="70" t="s">
        <v>518</v>
      </c>
      <c r="H7" s="70">
        <f xml:space="preserve"> '1-Баланс'!C16</f>
        <v>93</v>
      </c>
    </row>
    <row r="8" spans="1:14">
      <c r="A8" s="70" t="str">
        <f t="shared" si="0"/>
        <v>Варна плод АД</v>
      </c>
      <c r="B8" s="70" t="str">
        <f t="shared" si="1"/>
        <v>103106697</v>
      </c>
      <c r="C8" s="289">
        <f t="shared" si="2"/>
        <v>46112</v>
      </c>
      <c r="D8" s="70" t="s">
        <v>43</v>
      </c>
      <c r="E8" s="70">
        <v>1</v>
      </c>
      <c r="F8" s="70" t="s">
        <v>42</v>
      </c>
      <c r="G8" s="70" t="s">
        <v>518</v>
      </c>
      <c r="H8" s="70">
        <f xml:space="preserve"> '1-Баланс'!C17</f>
        <v>9</v>
      </c>
    </row>
    <row r="9" spans="1:14">
      <c r="A9" s="70" t="str">
        <f t="shared" si="0"/>
        <v>Варна плод АД</v>
      </c>
      <c r="B9" s="70" t="str">
        <f t="shared" si="1"/>
        <v>103106697</v>
      </c>
      <c r="C9" s="289">
        <f t="shared" si="2"/>
        <v>46112</v>
      </c>
      <c r="D9" s="70" t="s">
        <v>46</v>
      </c>
      <c r="E9" s="70">
        <v>1</v>
      </c>
      <c r="F9" s="70" t="s">
        <v>523</v>
      </c>
      <c r="G9" s="70" t="s">
        <v>518</v>
      </c>
      <c r="H9" s="70">
        <f xml:space="preserve"> '1-Баланс'!C18</f>
        <v>9</v>
      </c>
    </row>
    <row r="10" spans="1:14">
      <c r="A10" s="70" t="str">
        <f t="shared" si="0"/>
        <v>Варна плод АД</v>
      </c>
      <c r="B10" s="70" t="str">
        <f t="shared" si="1"/>
        <v>103106697</v>
      </c>
      <c r="C10" s="289">
        <f t="shared" si="2"/>
        <v>46112</v>
      </c>
      <c r="D10" s="70" t="s">
        <v>50</v>
      </c>
      <c r="E10" s="70">
        <v>1</v>
      </c>
      <c r="F10" s="70" t="s">
        <v>49</v>
      </c>
      <c r="G10" s="70" t="s">
        <v>518</v>
      </c>
      <c r="H10" s="70">
        <f xml:space="preserve"> '1-Баланс'!C19</f>
        <v>0</v>
      </c>
    </row>
    <row r="11" spans="1:14">
      <c r="A11" s="70" t="str">
        <f t="shared" si="0"/>
        <v>Варна плод АД</v>
      </c>
      <c r="B11" s="70" t="str">
        <f t="shared" si="1"/>
        <v>103106697</v>
      </c>
      <c r="C11" s="289">
        <f t="shared" si="2"/>
        <v>46112</v>
      </c>
      <c r="D11" s="70" t="s">
        <v>53</v>
      </c>
      <c r="E11" s="70">
        <v>1</v>
      </c>
      <c r="F11" s="70" t="s">
        <v>21</v>
      </c>
      <c r="G11" s="70" t="s">
        <v>518</v>
      </c>
      <c r="H11" s="70">
        <f xml:space="preserve"> '1-Баланс'!C20</f>
        <v>2591</v>
      </c>
    </row>
    <row r="12" spans="1:14">
      <c r="A12" s="70" t="str">
        <f t="shared" si="0"/>
        <v>Варна плод АД</v>
      </c>
      <c r="B12" s="70" t="str">
        <f t="shared" si="1"/>
        <v>103106697</v>
      </c>
      <c r="C12" s="289">
        <f t="shared" si="2"/>
        <v>46112</v>
      </c>
      <c r="D12" s="70" t="s">
        <v>57</v>
      </c>
      <c r="E12" s="70">
        <v>1</v>
      </c>
      <c r="F12" s="70" t="s">
        <v>56</v>
      </c>
      <c r="G12" s="70" t="s">
        <v>518</v>
      </c>
      <c r="H12" s="70">
        <f xml:space="preserve"> '1-Баланс'!C21</f>
        <v>1267</v>
      </c>
    </row>
    <row r="13" spans="1:14">
      <c r="A13" s="70" t="str">
        <f t="shared" si="0"/>
        <v>Варна плод АД</v>
      </c>
      <c r="B13" s="70" t="str">
        <f t="shared" si="1"/>
        <v>103106697</v>
      </c>
      <c r="C13" s="289">
        <f t="shared" si="2"/>
        <v>46112</v>
      </c>
      <c r="D13" s="70" t="s">
        <v>61</v>
      </c>
      <c r="E13" s="70">
        <v>1</v>
      </c>
      <c r="F13" s="70" t="s">
        <v>60</v>
      </c>
      <c r="G13" s="70" t="s">
        <v>518</v>
      </c>
      <c r="H13" s="70">
        <f xml:space="preserve"> '1-Баланс'!C22</f>
        <v>0</v>
      </c>
    </row>
    <row r="14" spans="1:14">
      <c r="A14" s="70" t="str">
        <f t="shared" si="0"/>
        <v>Варна плод АД</v>
      </c>
      <c r="B14" s="70" t="str">
        <f t="shared" si="1"/>
        <v>103106697</v>
      </c>
      <c r="C14" s="289">
        <f t="shared" si="2"/>
        <v>46112</v>
      </c>
      <c r="D14" s="70" t="s">
        <v>68</v>
      </c>
      <c r="E14" s="70">
        <v>1</v>
      </c>
      <c r="F14" s="70" t="s">
        <v>67</v>
      </c>
      <c r="G14" s="70" t="s">
        <v>518</v>
      </c>
      <c r="H14" s="70">
        <f xml:space="preserve"> '1-Баланс'!C24</f>
        <v>0</v>
      </c>
    </row>
    <row r="15" spans="1:14">
      <c r="A15" s="70" t="str">
        <f t="shared" si="0"/>
        <v>Варна плод АД</v>
      </c>
      <c r="B15" s="70" t="str">
        <f t="shared" si="1"/>
        <v>103106697</v>
      </c>
      <c r="C15" s="289">
        <f t="shared" si="2"/>
        <v>46112</v>
      </c>
      <c r="D15" s="70" t="s">
        <v>72</v>
      </c>
      <c r="E15" s="70">
        <v>1</v>
      </c>
      <c r="F15" s="70" t="s">
        <v>71</v>
      </c>
      <c r="G15" s="70" t="s">
        <v>518</v>
      </c>
      <c r="H15" s="70">
        <f xml:space="preserve"> '1-Баланс'!C25</f>
        <v>3</v>
      </c>
    </row>
    <row r="16" spans="1:14">
      <c r="A16" s="70" t="str">
        <f t="shared" si="0"/>
        <v>Варна плод АД</v>
      </c>
      <c r="B16" s="70" t="str">
        <f t="shared" si="1"/>
        <v>103106697</v>
      </c>
      <c r="C16" s="289">
        <f t="shared" si="2"/>
        <v>46112</v>
      </c>
      <c r="D16" s="70" t="s">
        <v>76</v>
      </c>
      <c r="E16" s="70">
        <v>1</v>
      </c>
      <c r="F16" s="70" t="s">
        <v>75</v>
      </c>
      <c r="G16" s="70" t="s">
        <v>518</v>
      </c>
      <c r="H16" s="70">
        <f xml:space="preserve"> '1-Баланс'!C26</f>
        <v>0</v>
      </c>
    </row>
    <row r="17" spans="1:8">
      <c r="A17" s="70" t="str">
        <f t="shared" si="0"/>
        <v>Варна плод АД</v>
      </c>
      <c r="B17" s="70" t="str">
        <f t="shared" si="1"/>
        <v>103106697</v>
      </c>
      <c r="C17" s="289">
        <f t="shared" si="2"/>
        <v>46112</v>
      </c>
      <c r="D17" s="70" t="s">
        <v>80</v>
      </c>
      <c r="E17" s="70">
        <v>1</v>
      </c>
      <c r="F17" s="70" t="s">
        <v>79</v>
      </c>
      <c r="G17" s="70" t="s">
        <v>518</v>
      </c>
      <c r="H17" s="70">
        <f xml:space="preserve"> '1-Баланс'!C27</f>
        <v>0</v>
      </c>
    </row>
    <row r="18" spans="1:8">
      <c r="A18" s="70" t="str">
        <f t="shared" si="0"/>
        <v>Варна плод АД</v>
      </c>
      <c r="B18" s="70" t="str">
        <f t="shared" si="1"/>
        <v>103106697</v>
      </c>
      <c r="C18" s="289">
        <f t="shared" si="2"/>
        <v>46112</v>
      </c>
      <c r="D18" s="70" t="s">
        <v>83</v>
      </c>
      <c r="E18" s="70">
        <v>1</v>
      </c>
      <c r="F18" s="70" t="s">
        <v>64</v>
      </c>
      <c r="G18" s="70" t="s">
        <v>518</v>
      </c>
      <c r="H18" s="70">
        <f xml:space="preserve"> '1-Баланс'!C28</f>
        <v>3</v>
      </c>
    </row>
    <row r="19" spans="1:8">
      <c r="A19" s="70" t="str">
        <f t="shared" si="0"/>
        <v>Варна плод АД</v>
      </c>
      <c r="B19" s="70" t="str">
        <f t="shared" si="1"/>
        <v>103106697</v>
      </c>
      <c r="C19" s="289">
        <f t="shared" si="2"/>
        <v>46112</v>
      </c>
      <c r="D19" s="70" t="s">
        <v>92</v>
      </c>
      <c r="E19" s="70">
        <v>1</v>
      </c>
      <c r="F19" s="70" t="s">
        <v>91</v>
      </c>
      <c r="G19" s="70" t="s">
        <v>518</v>
      </c>
      <c r="H19" s="70">
        <f xml:space="preserve"> '1-Баланс'!C31</f>
        <v>408</v>
      </c>
    </row>
    <row r="20" spans="1:8">
      <c r="A20" s="70" t="str">
        <f t="shared" si="0"/>
        <v>Варна плод АД</v>
      </c>
      <c r="B20" s="70" t="str">
        <f t="shared" si="1"/>
        <v>103106697</v>
      </c>
      <c r="C20" s="289">
        <f t="shared" si="2"/>
        <v>46112</v>
      </c>
      <c r="D20" s="70" t="s">
        <v>96</v>
      </c>
      <c r="E20" s="70">
        <v>1</v>
      </c>
      <c r="F20" s="70" t="s">
        <v>95</v>
      </c>
      <c r="G20" s="70" t="s">
        <v>518</v>
      </c>
      <c r="H20" s="70">
        <f xml:space="preserve"> '1-Баланс'!C32</f>
        <v>0</v>
      </c>
    </row>
    <row r="21" spans="1:8">
      <c r="A21" s="70" t="str">
        <f t="shared" si="0"/>
        <v>Варна плод АД</v>
      </c>
      <c r="B21" s="70" t="str">
        <f t="shared" si="1"/>
        <v>103106697</v>
      </c>
      <c r="C21" s="289">
        <f t="shared" si="2"/>
        <v>46112</v>
      </c>
      <c r="D21" s="70" t="s">
        <v>100</v>
      </c>
      <c r="E21" s="70">
        <v>1</v>
      </c>
      <c r="F21" s="70" t="s">
        <v>88</v>
      </c>
      <c r="G21" s="70" t="s">
        <v>518</v>
      </c>
      <c r="H21" s="70">
        <f xml:space="preserve"> '1-Баланс'!C33</f>
        <v>408</v>
      </c>
    </row>
    <row r="22" spans="1:8">
      <c r="A22" s="70" t="str">
        <f t="shared" si="0"/>
        <v>Варна плод АД</v>
      </c>
      <c r="B22" s="70" t="str">
        <f t="shared" si="1"/>
        <v>103106697</v>
      </c>
      <c r="C22" s="289">
        <f t="shared" si="2"/>
        <v>46112</v>
      </c>
      <c r="D22" s="70" t="s">
        <v>107</v>
      </c>
      <c r="E22" s="70">
        <v>1</v>
      </c>
      <c r="F22" s="70" t="s">
        <v>106</v>
      </c>
      <c r="G22" s="70" t="s">
        <v>518</v>
      </c>
      <c r="H22" s="70">
        <f xml:space="preserve"> '1-Баланс'!C35</f>
        <v>0</v>
      </c>
    </row>
    <row r="23" spans="1:8">
      <c r="A23" s="70" t="str">
        <f t="shared" si="0"/>
        <v>Варна плод АД</v>
      </c>
      <c r="B23" s="70" t="str">
        <f t="shared" si="1"/>
        <v>103106697</v>
      </c>
      <c r="C23" s="289">
        <f t="shared" si="2"/>
        <v>46112</v>
      </c>
      <c r="D23" s="70" t="s">
        <v>109</v>
      </c>
      <c r="E23" s="70">
        <v>1</v>
      </c>
      <c r="F23" s="70" t="s">
        <v>108</v>
      </c>
      <c r="G23" s="70" t="s">
        <v>518</v>
      </c>
      <c r="H23" s="70">
        <f xml:space="preserve"> '1-Баланс'!C36</f>
        <v>0</v>
      </c>
    </row>
    <row r="24" spans="1:8">
      <c r="A24" s="70" t="str">
        <f t="shared" si="0"/>
        <v>Варна плод АД</v>
      </c>
      <c r="B24" s="70" t="str">
        <f t="shared" si="1"/>
        <v>103106697</v>
      </c>
      <c r="C24" s="289">
        <f t="shared" si="2"/>
        <v>46112</v>
      </c>
      <c r="D24" s="70" t="s">
        <v>111</v>
      </c>
      <c r="E24" s="70">
        <v>1</v>
      </c>
      <c r="F24" s="70" t="s">
        <v>110</v>
      </c>
      <c r="G24" s="70" t="s">
        <v>518</v>
      </c>
      <c r="H24" s="70">
        <f xml:space="preserve"> '1-Баланс'!C37</f>
        <v>0</v>
      </c>
    </row>
    <row r="25" spans="1:8">
      <c r="A25" s="70" t="str">
        <f t="shared" si="0"/>
        <v>Варна плод АД</v>
      </c>
      <c r="B25" s="70" t="str">
        <f t="shared" si="1"/>
        <v>103106697</v>
      </c>
      <c r="C25" s="289">
        <f t="shared" si="2"/>
        <v>46112</v>
      </c>
      <c r="D25" s="70" t="s">
        <v>114</v>
      </c>
      <c r="E25" s="70">
        <v>1</v>
      </c>
      <c r="F25" s="70" t="s">
        <v>113</v>
      </c>
      <c r="G25" s="70" t="s">
        <v>518</v>
      </c>
      <c r="H25" s="70">
        <f xml:space="preserve"> '1-Баланс'!C38</f>
        <v>0</v>
      </c>
    </row>
    <row r="26" spans="1:8">
      <c r="A26" s="70" t="str">
        <f t="shared" si="0"/>
        <v>Варна плод АД</v>
      </c>
      <c r="B26" s="70" t="str">
        <f t="shared" si="1"/>
        <v>103106697</v>
      </c>
      <c r="C26" s="289">
        <f t="shared" si="2"/>
        <v>46112</v>
      </c>
      <c r="D26" s="70" t="s">
        <v>116</v>
      </c>
      <c r="E26" s="70">
        <v>1</v>
      </c>
      <c r="F26" s="70" t="s">
        <v>115</v>
      </c>
      <c r="G26" s="70" t="s">
        <v>518</v>
      </c>
      <c r="H26" s="70">
        <f xml:space="preserve"> '1-Баланс'!C39</f>
        <v>0</v>
      </c>
    </row>
    <row r="27" spans="1:8">
      <c r="A27" s="70" t="str">
        <f t="shared" si="0"/>
        <v>Варна плод АД</v>
      </c>
      <c r="B27" s="70" t="str">
        <f t="shared" si="1"/>
        <v>103106697</v>
      </c>
      <c r="C27" s="289">
        <f t="shared" si="2"/>
        <v>46112</v>
      </c>
      <c r="D27" s="70" t="s">
        <v>118</v>
      </c>
      <c r="E27" s="70">
        <v>1</v>
      </c>
      <c r="F27" s="70" t="s">
        <v>117</v>
      </c>
      <c r="G27" s="70" t="s">
        <v>518</v>
      </c>
      <c r="H27" s="70">
        <f xml:space="preserve"> '1-Баланс'!C40</f>
        <v>0</v>
      </c>
    </row>
    <row r="28" spans="1:8">
      <c r="A28" s="70" t="str">
        <f t="shared" si="0"/>
        <v>Варна плод АД</v>
      </c>
      <c r="B28" s="70" t="str">
        <f t="shared" si="1"/>
        <v>103106697</v>
      </c>
      <c r="C28" s="289">
        <f t="shared" si="2"/>
        <v>46112</v>
      </c>
      <c r="D28" s="70" t="s">
        <v>122</v>
      </c>
      <c r="E28" s="70">
        <v>1</v>
      </c>
      <c r="F28" s="70" t="s">
        <v>121</v>
      </c>
      <c r="G28" s="70" t="s">
        <v>518</v>
      </c>
      <c r="H28" s="70">
        <f xml:space="preserve"> '1-Баланс'!C41</f>
        <v>0</v>
      </c>
    </row>
    <row r="29" spans="1:8">
      <c r="A29" s="70" t="str">
        <f t="shared" si="0"/>
        <v>Варна плод АД</v>
      </c>
      <c r="B29" s="70" t="str">
        <f t="shared" si="1"/>
        <v>103106697</v>
      </c>
      <c r="C29" s="289">
        <f t="shared" si="2"/>
        <v>46112</v>
      </c>
      <c r="D29" s="70" t="s">
        <v>124</v>
      </c>
      <c r="E29" s="70">
        <v>1</v>
      </c>
      <c r="F29" s="70" t="s">
        <v>123</v>
      </c>
      <c r="G29" s="70" t="s">
        <v>518</v>
      </c>
      <c r="H29" s="70">
        <f xml:space="preserve"> '1-Баланс'!C42</f>
        <v>0</v>
      </c>
    </row>
    <row r="30" spans="1:8">
      <c r="A30" s="70" t="str">
        <f t="shared" si="0"/>
        <v>Варна плод АД</v>
      </c>
      <c r="B30" s="70" t="str">
        <f t="shared" si="1"/>
        <v>103106697</v>
      </c>
      <c r="C30" s="289">
        <f t="shared" si="2"/>
        <v>46112</v>
      </c>
      <c r="D30" s="70" t="s">
        <v>127</v>
      </c>
      <c r="E30" s="70">
        <v>1</v>
      </c>
      <c r="F30" s="70" t="s">
        <v>126</v>
      </c>
      <c r="G30" s="70" t="s">
        <v>518</v>
      </c>
      <c r="H30" s="70">
        <f xml:space="preserve"> '1-Баланс'!C43</f>
        <v>0</v>
      </c>
    </row>
    <row r="31" spans="1:8">
      <c r="A31" s="70" t="str">
        <f t="shared" si="0"/>
        <v>Варна плод АД</v>
      </c>
      <c r="B31" s="70" t="str">
        <f t="shared" si="1"/>
        <v>103106697</v>
      </c>
      <c r="C31" s="289">
        <f t="shared" si="2"/>
        <v>46112</v>
      </c>
      <c r="D31" s="70" t="s">
        <v>130</v>
      </c>
      <c r="E31" s="70">
        <v>1</v>
      </c>
      <c r="F31" s="70" t="s">
        <v>129</v>
      </c>
      <c r="G31" s="70" t="s">
        <v>518</v>
      </c>
      <c r="H31" s="70">
        <f xml:space="preserve"> '1-Баланс'!C44</f>
        <v>0</v>
      </c>
    </row>
    <row r="32" spans="1:8">
      <c r="A32" s="70" t="str">
        <f t="shared" si="0"/>
        <v>Варна плод АД</v>
      </c>
      <c r="B32" s="70" t="str">
        <f t="shared" si="1"/>
        <v>103106697</v>
      </c>
      <c r="C32" s="289">
        <f t="shared" si="2"/>
        <v>46112</v>
      </c>
      <c r="D32" s="70" t="s">
        <v>134</v>
      </c>
      <c r="E32" s="70">
        <v>1</v>
      </c>
      <c r="F32" s="70" t="s">
        <v>133</v>
      </c>
      <c r="G32" s="70" t="s">
        <v>518</v>
      </c>
      <c r="H32" s="70">
        <f xml:space="preserve"> '1-Баланс'!C45</f>
        <v>0</v>
      </c>
    </row>
    <row r="33" spans="1:8">
      <c r="A33" s="70" t="str">
        <f t="shared" si="0"/>
        <v>Варна плод АД</v>
      </c>
      <c r="B33" s="70" t="str">
        <f t="shared" si="1"/>
        <v>103106697</v>
      </c>
      <c r="C33" s="289">
        <f t="shared" si="2"/>
        <v>46112</v>
      </c>
      <c r="D33" s="70" t="s">
        <v>138</v>
      </c>
      <c r="E33" s="70">
        <v>1</v>
      </c>
      <c r="F33" s="70" t="s">
        <v>137</v>
      </c>
      <c r="G33" s="70" t="s">
        <v>518</v>
      </c>
      <c r="H33" s="70">
        <f xml:space="preserve"> '1-Баланс'!C46</f>
        <v>0</v>
      </c>
    </row>
    <row r="34" spans="1:8">
      <c r="A34" s="70" t="str">
        <f t="shared" si="0"/>
        <v>Варна плод АД</v>
      </c>
      <c r="B34" s="70" t="str">
        <f t="shared" si="1"/>
        <v>103106697</v>
      </c>
      <c r="C34" s="289">
        <f t="shared" si="2"/>
        <v>46112</v>
      </c>
      <c r="D34" s="70" t="s">
        <v>145</v>
      </c>
      <c r="E34" s="70">
        <v>1</v>
      </c>
      <c r="F34" s="70" t="s">
        <v>144</v>
      </c>
      <c r="G34" s="70" t="s">
        <v>518</v>
      </c>
      <c r="H34" s="70">
        <f xml:space="preserve"> '1-Баланс'!C48</f>
        <v>4323</v>
      </c>
    </row>
    <row r="35" spans="1:8">
      <c r="A35" s="70" t="str">
        <f t="shared" ref="A35:A66" si="3">pdeName</f>
        <v>Варна плод АД</v>
      </c>
      <c r="B35" s="70" t="str">
        <f t="shared" ref="B35:B66" si="4">pdeBulstat</f>
        <v>103106697</v>
      </c>
      <c r="C35" s="289">
        <f t="shared" ref="C35:C66" si="5">endDate</f>
        <v>46112</v>
      </c>
      <c r="D35" s="70" t="s">
        <v>149</v>
      </c>
      <c r="E35" s="70">
        <v>1</v>
      </c>
      <c r="F35" s="70" t="s">
        <v>148</v>
      </c>
      <c r="G35" s="70" t="s">
        <v>518</v>
      </c>
      <c r="H35" s="70">
        <f xml:space="preserve"> '1-Баланс'!C49</f>
        <v>0</v>
      </c>
    </row>
    <row r="36" spans="1:8">
      <c r="A36" s="70" t="str">
        <f t="shared" si="3"/>
        <v>Варна плод АД</v>
      </c>
      <c r="B36" s="70" t="str">
        <f t="shared" si="4"/>
        <v>103106697</v>
      </c>
      <c r="C36" s="289">
        <f t="shared" si="5"/>
        <v>46112</v>
      </c>
      <c r="D36" s="70" t="s">
        <v>153</v>
      </c>
      <c r="E36" s="70">
        <v>1</v>
      </c>
      <c r="F36" s="70" t="s">
        <v>152</v>
      </c>
      <c r="G36" s="70" t="s">
        <v>518</v>
      </c>
      <c r="H36" s="70">
        <f xml:space="preserve"> '1-Баланс'!C50</f>
        <v>0</v>
      </c>
    </row>
    <row r="37" spans="1:8">
      <c r="A37" s="70" t="str">
        <f t="shared" si="3"/>
        <v>Варна плод АД</v>
      </c>
      <c r="B37" s="70" t="str">
        <f t="shared" si="4"/>
        <v>103106697</v>
      </c>
      <c r="C37" s="289">
        <f t="shared" si="5"/>
        <v>46112</v>
      </c>
      <c r="D37" s="70" t="s">
        <v>155</v>
      </c>
      <c r="E37" s="70">
        <v>1</v>
      </c>
      <c r="F37" s="70" t="s">
        <v>79</v>
      </c>
      <c r="G37" s="70" t="s">
        <v>518</v>
      </c>
      <c r="H37" s="70">
        <f xml:space="preserve"> '1-Баланс'!C51</f>
        <v>41</v>
      </c>
    </row>
    <row r="38" spans="1:8">
      <c r="A38" s="70" t="str">
        <f t="shared" si="3"/>
        <v>Варна плод АД</v>
      </c>
      <c r="B38" s="70" t="str">
        <f t="shared" si="4"/>
        <v>103106697</v>
      </c>
      <c r="C38" s="289">
        <f t="shared" si="5"/>
        <v>46112</v>
      </c>
      <c r="D38" s="70" t="s">
        <v>157</v>
      </c>
      <c r="E38" s="70">
        <v>1</v>
      </c>
      <c r="F38" s="70" t="s">
        <v>103</v>
      </c>
      <c r="G38" s="70" t="s">
        <v>518</v>
      </c>
      <c r="H38" s="70">
        <f xml:space="preserve"> '1-Баланс'!C52</f>
        <v>4364</v>
      </c>
    </row>
    <row r="39" spans="1:8">
      <c r="A39" s="70" t="str">
        <f t="shared" si="3"/>
        <v>Варна плод АД</v>
      </c>
      <c r="B39" s="70" t="str">
        <f t="shared" si="4"/>
        <v>103106697</v>
      </c>
      <c r="C39" s="289">
        <f t="shared" si="5"/>
        <v>46112</v>
      </c>
      <c r="D39" s="70" t="s">
        <v>163</v>
      </c>
      <c r="E39" s="70">
        <v>1</v>
      </c>
      <c r="F39" s="70" t="s">
        <v>162</v>
      </c>
      <c r="G39" s="70" t="s">
        <v>518</v>
      </c>
      <c r="H39" s="70">
        <f xml:space="preserve"> '1-Баланс'!C54</f>
        <v>0</v>
      </c>
    </row>
    <row r="40" spans="1:8">
      <c r="A40" s="70" t="str">
        <f t="shared" si="3"/>
        <v>Варна плод АД</v>
      </c>
      <c r="B40" s="70" t="str">
        <f t="shared" si="4"/>
        <v>103106697</v>
      </c>
      <c r="C40" s="289">
        <f t="shared" si="5"/>
        <v>46112</v>
      </c>
      <c r="D40" s="70" t="s">
        <v>167</v>
      </c>
      <c r="E40" s="70">
        <v>1</v>
      </c>
      <c r="F40" s="70" t="s">
        <v>166</v>
      </c>
      <c r="G40" s="70" t="s">
        <v>518</v>
      </c>
      <c r="H40" s="70">
        <f xml:space="preserve"> '1-Баланс'!C55</f>
        <v>465</v>
      </c>
    </row>
    <row r="41" spans="1:8">
      <c r="A41" s="70" t="str">
        <f t="shared" si="3"/>
        <v>Варна плод АД</v>
      </c>
      <c r="B41" s="70" t="str">
        <f t="shared" si="4"/>
        <v>103106697</v>
      </c>
      <c r="C41" s="289">
        <f t="shared" si="5"/>
        <v>46112</v>
      </c>
      <c r="D41" s="70" t="s">
        <v>171</v>
      </c>
      <c r="E41" s="70">
        <v>1</v>
      </c>
      <c r="F41" s="70" t="s">
        <v>19</v>
      </c>
      <c r="G41" s="70" t="s">
        <v>518</v>
      </c>
      <c r="H41" s="70">
        <f xml:space="preserve"> '1-Баланс'!C56</f>
        <v>9098</v>
      </c>
    </row>
    <row r="42" spans="1:8">
      <c r="A42" s="70" t="str">
        <f t="shared" si="3"/>
        <v>Варна плод АД</v>
      </c>
      <c r="B42" s="70" t="str">
        <f t="shared" si="4"/>
        <v>103106697</v>
      </c>
      <c r="C42" s="289">
        <f t="shared" si="5"/>
        <v>46112</v>
      </c>
      <c r="D42" s="70" t="s">
        <v>177</v>
      </c>
      <c r="E42" s="70">
        <v>1</v>
      </c>
      <c r="F42" s="70" t="s">
        <v>176</v>
      </c>
      <c r="G42" s="70" t="s">
        <v>518</v>
      </c>
      <c r="H42" s="70">
        <f xml:space="preserve"> '1-Баланс'!C59</f>
        <v>9</v>
      </c>
    </row>
    <row r="43" spans="1:8">
      <c r="A43" s="70" t="str">
        <f t="shared" si="3"/>
        <v>Варна плод АД</v>
      </c>
      <c r="B43" s="70" t="str">
        <f t="shared" si="4"/>
        <v>103106697</v>
      </c>
      <c r="C43" s="289">
        <f t="shared" si="5"/>
        <v>46112</v>
      </c>
      <c r="D43" s="70" t="s">
        <v>179</v>
      </c>
      <c r="E43" s="70">
        <v>1</v>
      </c>
      <c r="F43" s="70" t="s">
        <v>178</v>
      </c>
      <c r="G43" s="70" t="s">
        <v>518</v>
      </c>
      <c r="H43" s="70" t="e">
        <f xml:space="preserve"> '1-Баланс'!#REF!</f>
        <v>#REF!</v>
      </c>
    </row>
    <row r="44" spans="1:8">
      <c r="A44" s="70" t="str">
        <f t="shared" si="3"/>
        <v>Варна плод АД</v>
      </c>
      <c r="B44" s="70" t="str">
        <f t="shared" si="4"/>
        <v>103106697</v>
      </c>
      <c r="C44" s="289">
        <f t="shared" si="5"/>
        <v>46112</v>
      </c>
      <c r="D44" s="70" t="s">
        <v>183</v>
      </c>
      <c r="E44" s="70">
        <v>1</v>
      </c>
      <c r="F44" s="70" t="s">
        <v>182</v>
      </c>
      <c r="G44" s="70" t="s">
        <v>518</v>
      </c>
      <c r="H44" s="70">
        <f xml:space="preserve"> '1-Баланс'!C60</f>
        <v>78</v>
      </c>
    </row>
    <row r="45" spans="1:8">
      <c r="A45" s="70" t="str">
        <f t="shared" si="3"/>
        <v>Варна плод АД</v>
      </c>
      <c r="B45" s="70" t="str">
        <f t="shared" si="4"/>
        <v>103106697</v>
      </c>
      <c r="C45" s="289">
        <f t="shared" si="5"/>
        <v>46112</v>
      </c>
      <c r="D45" s="70" t="s">
        <v>187</v>
      </c>
      <c r="E45" s="70">
        <v>1</v>
      </c>
      <c r="F45" s="70" t="s">
        <v>186</v>
      </c>
      <c r="G45" s="70" t="s">
        <v>518</v>
      </c>
      <c r="H45" s="70">
        <f xml:space="preserve"> '1-Баланс'!C62</f>
        <v>169</v>
      </c>
    </row>
    <row r="46" spans="1:8">
      <c r="A46" s="70" t="str">
        <f t="shared" si="3"/>
        <v>Варна плод АД</v>
      </c>
      <c r="B46" s="70" t="str">
        <f t="shared" si="4"/>
        <v>103106697</v>
      </c>
      <c r="C46" s="289">
        <f t="shared" si="5"/>
        <v>46112</v>
      </c>
      <c r="D46" s="70" t="s">
        <v>191</v>
      </c>
      <c r="E46" s="70">
        <v>1</v>
      </c>
      <c r="F46" s="70" t="s">
        <v>190</v>
      </c>
      <c r="G46" s="70" t="s">
        <v>518</v>
      </c>
      <c r="H46" s="70">
        <f xml:space="preserve"> '1-Баланс'!C63</f>
        <v>0</v>
      </c>
    </row>
    <row r="47" spans="1:8">
      <c r="A47" s="70" t="str">
        <f t="shared" si="3"/>
        <v>Варна плод АД</v>
      </c>
      <c r="B47" s="70" t="str">
        <f t="shared" si="4"/>
        <v>103106697</v>
      </c>
      <c r="C47" s="289">
        <f t="shared" si="5"/>
        <v>46112</v>
      </c>
      <c r="D47" s="70" t="s">
        <v>195</v>
      </c>
      <c r="E47" s="70">
        <v>1</v>
      </c>
      <c r="F47" s="70" t="s">
        <v>194</v>
      </c>
      <c r="G47" s="70" t="s">
        <v>518</v>
      </c>
      <c r="H47" s="70">
        <f xml:space="preserve"> '1-Баланс'!C64</f>
        <v>65</v>
      </c>
    </row>
    <row r="48" spans="1:8">
      <c r="A48" s="70" t="str">
        <f t="shared" si="3"/>
        <v>Варна плод АД</v>
      </c>
      <c r="B48" s="70" t="str">
        <f t="shared" si="4"/>
        <v>103106697</v>
      </c>
      <c r="C48" s="289">
        <f t="shared" si="5"/>
        <v>46112</v>
      </c>
      <c r="D48" s="70" t="s">
        <v>198</v>
      </c>
      <c r="E48" s="70">
        <v>1</v>
      </c>
      <c r="F48" s="70" t="s">
        <v>174</v>
      </c>
      <c r="G48" s="70" t="s">
        <v>518</v>
      </c>
      <c r="H48" s="70">
        <f xml:space="preserve"> '1-Баланс'!C65</f>
        <v>321</v>
      </c>
    </row>
    <row r="49" spans="1:8">
      <c r="A49" s="70" t="str">
        <f t="shared" si="3"/>
        <v>Варна плод АД</v>
      </c>
      <c r="B49" s="70" t="str">
        <f t="shared" si="4"/>
        <v>103106697</v>
      </c>
      <c r="C49" s="289">
        <f t="shared" si="5"/>
        <v>46112</v>
      </c>
      <c r="D49" s="70" t="s">
        <v>207</v>
      </c>
      <c r="E49" s="70">
        <v>1</v>
      </c>
      <c r="F49" s="70" t="s">
        <v>206</v>
      </c>
      <c r="G49" s="70" t="s">
        <v>518</v>
      </c>
      <c r="H49" s="70">
        <f xml:space="preserve"> '1-Баланс'!C68</f>
        <v>505</v>
      </c>
    </row>
    <row r="50" spans="1:8">
      <c r="A50" s="70" t="str">
        <f t="shared" si="3"/>
        <v>Варна плод АД</v>
      </c>
      <c r="B50" s="70" t="str">
        <f t="shared" si="4"/>
        <v>103106697</v>
      </c>
      <c r="C50" s="289">
        <f t="shared" si="5"/>
        <v>46112</v>
      </c>
      <c r="D50" s="70" t="s">
        <v>211</v>
      </c>
      <c r="E50" s="70">
        <v>1</v>
      </c>
      <c r="F50" s="70" t="s">
        <v>210</v>
      </c>
      <c r="G50" s="70" t="s">
        <v>518</v>
      </c>
      <c r="H50" s="70">
        <f xml:space="preserve"> '1-Баланс'!C69</f>
        <v>549</v>
      </c>
    </row>
    <row r="51" spans="1:8">
      <c r="A51" s="70" t="str">
        <f t="shared" si="3"/>
        <v>Варна плод АД</v>
      </c>
      <c r="B51" s="70" t="str">
        <f t="shared" si="4"/>
        <v>103106697</v>
      </c>
      <c r="C51" s="289">
        <f t="shared" si="5"/>
        <v>46112</v>
      </c>
      <c r="D51" s="70" t="s">
        <v>215</v>
      </c>
      <c r="E51" s="70">
        <v>1</v>
      </c>
      <c r="F51" s="70" t="s">
        <v>214</v>
      </c>
      <c r="G51" s="70" t="s">
        <v>518</v>
      </c>
      <c r="H51" s="70">
        <f xml:space="preserve"> '1-Баланс'!C70</f>
        <v>0</v>
      </c>
    </row>
    <row r="52" spans="1:8">
      <c r="A52" s="70" t="str">
        <f t="shared" si="3"/>
        <v>Варна плод АД</v>
      </c>
      <c r="B52" s="70" t="str">
        <f t="shared" si="4"/>
        <v>103106697</v>
      </c>
      <c r="C52" s="289">
        <f t="shared" si="5"/>
        <v>46112</v>
      </c>
      <c r="D52" s="70" t="s">
        <v>218</v>
      </c>
      <c r="E52" s="70">
        <v>1</v>
      </c>
      <c r="F52" s="70" t="s">
        <v>217</v>
      </c>
      <c r="G52" s="70" t="s">
        <v>518</v>
      </c>
      <c r="H52" s="70">
        <f xml:space="preserve"> '1-Баланс'!C71</f>
        <v>793</v>
      </c>
    </row>
    <row r="53" spans="1:8">
      <c r="A53" s="70" t="str">
        <f t="shared" si="3"/>
        <v>Варна плод АД</v>
      </c>
      <c r="B53" s="70" t="str">
        <f t="shared" si="4"/>
        <v>103106697</v>
      </c>
      <c r="C53" s="289">
        <f t="shared" si="5"/>
        <v>46112</v>
      </c>
      <c r="D53" s="70" t="s">
        <v>222</v>
      </c>
      <c r="E53" s="70">
        <v>1</v>
      </c>
      <c r="F53" s="70" t="s">
        <v>221</v>
      </c>
      <c r="G53" s="70" t="s">
        <v>518</v>
      </c>
      <c r="H53" s="70">
        <f xml:space="preserve"> '1-Баланс'!C72</f>
        <v>0</v>
      </c>
    </row>
    <row r="54" spans="1:8">
      <c r="A54" s="70" t="str">
        <f t="shared" si="3"/>
        <v>Варна плод АД</v>
      </c>
      <c r="B54" s="70" t="str">
        <f t="shared" si="4"/>
        <v>103106697</v>
      </c>
      <c r="C54" s="289">
        <f t="shared" si="5"/>
        <v>46112</v>
      </c>
      <c r="D54" s="70" t="s">
        <v>225</v>
      </c>
      <c r="E54" s="70">
        <v>1</v>
      </c>
      <c r="F54" s="70" t="s">
        <v>224</v>
      </c>
      <c r="G54" s="70" t="s">
        <v>518</v>
      </c>
      <c r="H54" s="70">
        <f xml:space="preserve"> '1-Баланс'!C73</f>
        <v>0</v>
      </c>
    </row>
    <row r="55" spans="1:8">
      <c r="A55" s="70" t="str">
        <f t="shared" si="3"/>
        <v>Варна плод АД</v>
      </c>
      <c r="B55" s="70" t="str">
        <f t="shared" si="4"/>
        <v>103106697</v>
      </c>
      <c r="C55" s="289">
        <f t="shared" si="5"/>
        <v>46112</v>
      </c>
      <c r="D55" s="70" t="s">
        <v>227</v>
      </c>
      <c r="E55" s="70">
        <v>1</v>
      </c>
      <c r="F55" s="70" t="s">
        <v>226</v>
      </c>
      <c r="G55" s="70" t="s">
        <v>518</v>
      </c>
      <c r="H55" s="70">
        <f xml:space="preserve"> '1-Баланс'!C74</f>
        <v>0</v>
      </c>
    </row>
    <row r="56" spans="1:8">
      <c r="A56" s="70" t="str">
        <f t="shared" si="3"/>
        <v>Варна плод АД</v>
      </c>
      <c r="B56" s="70" t="str">
        <f t="shared" si="4"/>
        <v>103106697</v>
      </c>
      <c r="C56" s="289">
        <f t="shared" si="5"/>
        <v>46112</v>
      </c>
      <c r="D56" s="70" t="s">
        <v>229</v>
      </c>
      <c r="E56" s="70">
        <v>1</v>
      </c>
      <c r="F56" s="70" t="s">
        <v>228</v>
      </c>
      <c r="G56" s="70" t="s">
        <v>518</v>
      </c>
      <c r="H56" s="70">
        <f xml:space="preserve"> '1-Баланс'!C75</f>
        <v>0</v>
      </c>
    </row>
    <row r="57" spans="1:8">
      <c r="A57" s="70" t="str">
        <f t="shared" si="3"/>
        <v>Варна плод АД</v>
      </c>
      <c r="B57" s="70" t="str">
        <f t="shared" si="4"/>
        <v>103106697</v>
      </c>
      <c r="C57" s="289">
        <f t="shared" si="5"/>
        <v>46112</v>
      </c>
      <c r="D57" s="70" t="s">
        <v>232</v>
      </c>
      <c r="E57" s="70">
        <v>1</v>
      </c>
      <c r="F57" s="70" t="s">
        <v>203</v>
      </c>
      <c r="G57" s="70" t="s">
        <v>518</v>
      </c>
      <c r="H57" s="70">
        <f xml:space="preserve"> '1-Баланс'!C76</f>
        <v>1847</v>
      </c>
    </row>
    <row r="58" spans="1:8">
      <c r="A58" s="70" t="str">
        <f t="shared" si="3"/>
        <v>Варна плод АД</v>
      </c>
      <c r="B58" s="70" t="str">
        <f t="shared" si="4"/>
        <v>103106697</v>
      </c>
      <c r="C58" s="289">
        <f t="shared" si="5"/>
        <v>46112</v>
      </c>
      <c r="D58" s="70" t="s">
        <v>238</v>
      </c>
      <c r="E58" s="70">
        <v>1</v>
      </c>
      <c r="F58" s="70" t="s">
        <v>237</v>
      </c>
      <c r="G58" s="70" t="s">
        <v>518</v>
      </c>
      <c r="H58" s="70">
        <f xml:space="preserve"> '1-Баланс'!C79</f>
        <v>897</v>
      </c>
    </row>
    <row r="59" spans="1:8">
      <c r="A59" s="70" t="str">
        <f t="shared" si="3"/>
        <v>Варна плод АД</v>
      </c>
      <c r="B59" s="70" t="str">
        <f t="shared" si="4"/>
        <v>103106697</v>
      </c>
      <c r="C59" s="289">
        <f t="shared" si="5"/>
        <v>46112</v>
      </c>
      <c r="D59" s="70" t="s">
        <v>240</v>
      </c>
      <c r="E59" s="70">
        <v>1</v>
      </c>
      <c r="F59" s="70" t="s">
        <v>239</v>
      </c>
      <c r="G59" s="70" t="s">
        <v>518</v>
      </c>
      <c r="H59" s="70">
        <f xml:space="preserve"> '1-Баланс'!C80</f>
        <v>897</v>
      </c>
    </row>
    <row r="60" spans="1:8">
      <c r="A60" s="70" t="str">
        <f t="shared" si="3"/>
        <v>Варна плод АД</v>
      </c>
      <c r="B60" s="70" t="str">
        <f t="shared" si="4"/>
        <v>103106697</v>
      </c>
      <c r="C60" s="289">
        <f t="shared" si="5"/>
        <v>46112</v>
      </c>
      <c r="D60" s="70" t="s">
        <v>243</v>
      </c>
      <c r="E60" s="70">
        <v>1</v>
      </c>
      <c r="F60" s="70" t="s">
        <v>242</v>
      </c>
      <c r="G60" s="70" t="s">
        <v>518</v>
      </c>
      <c r="H60" s="70">
        <f xml:space="preserve"> '1-Баланс'!C81</f>
        <v>0</v>
      </c>
    </row>
    <row r="61" spans="1:8">
      <c r="A61" s="70" t="str">
        <f t="shared" si="3"/>
        <v>Варна плод АД</v>
      </c>
      <c r="B61" s="70" t="str">
        <f t="shared" si="4"/>
        <v>103106697</v>
      </c>
      <c r="C61" s="289">
        <f t="shared" si="5"/>
        <v>46112</v>
      </c>
      <c r="D61" s="70" t="s">
        <v>245</v>
      </c>
      <c r="E61" s="70">
        <v>1</v>
      </c>
      <c r="F61" s="70" t="s">
        <v>244</v>
      </c>
      <c r="G61" s="70" t="s">
        <v>518</v>
      </c>
      <c r="H61" s="70">
        <f xml:space="preserve"> '1-Баланс'!C82</f>
        <v>0</v>
      </c>
    </row>
    <row r="62" spans="1:8">
      <c r="A62" s="70" t="str">
        <f t="shared" si="3"/>
        <v>Варна плод АД</v>
      </c>
      <c r="B62" s="70" t="str">
        <f t="shared" si="4"/>
        <v>103106697</v>
      </c>
      <c r="C62" s="289">
        <f t="shared" si="5"/>
        <v>46112</v>
      </c>
      <c r="D62" s="70" t="s">
        <v>247</v>
      </c>
      <c r="E62" s="70">
        <v>1</v>
      </c>
      <c r="F62" s="70" t="s">
        <v>246</v>
      </c>
      <c r="G62" s="70" t="s">
        <v>518</v>
      </c>
      <c r="H62" s="70">
        <f xml:space="preserve"> '1-Баланс'!C83</f>
        <v>0</v>
      </c>
    </row>
    <row r="63" spans="1:8">
      <c r="A63" s="70" t="str">
        <f t="shared" si="3"/>
        <v>Варна плод АД</v>
      </c>
      <c r="B63" s="70" t="str">
        <f t="shared" si="4"/>
        <v>103106697</v>
      </c>
      <c r="C63" s="289">
        <f t="shared" si="5"/>
        <v>46112</v>
      </c>
      <c r="D63" s="70" t="s">
        <v>248</v>
      </c>
      <c r="E63" s="70">
        <v>1</v>
      </c>
      <c r="F63" s="70" t="s">
        <v>133</v>
      </c>
      <c r="G63" s="70" t="s">
        <v>518</v>
      </c>
      <c r="H63" s="70">
        <f xml:space="preserve"> '1-Баланс'!C84</f>
        <v>0</v>
      </c>
    </row>
    <row r="64" spans="1:8">
      <c r="A64" s="70" t="str">
        <f t="shared" si="3"/>
        <v>Варна плод АД</v>
      </c>
      <c r="B64" s="70" t="str">
        <f t="shared" si="4"/>
        <v>103106697</v>
      </c>
      <c r="C64" s="289">
        <f t="shared" si="5"/>
        <v>46112</v>
      </c>
      <c r="D64" s="70" t="s">
        <v>250</v>
      </c>
      <c r="E64" s="70">
        <v>1</v>
      </c>
      <c r="F64" s="70" t="s">
        <v>236</v>
      </c>
      <c r="G64" s="70" t="s">
        <v>518</v>
      </c>
      <c r="H64" s="70">
        <f xml:space="preserve"> '1-Баланс'!C85</f>
        <v>897</v>
      </c>
    </row>
    <row r="65" spans="1:8">
      <c r="A65" s="70" t="str">
        <f t="shared" si="3"/>
        <v>Варна плод АД</v>
      </c>
      <c r="B65" s="70" t="str">
        <f t="shared" si="4"/>
        <v>103106697</v>
      </c>
      <c r="C65" s="289">
        <f t="shared" si="5"/>
        <v>46112</v>
      </c>
      <c r="D65" s="70" t="s">
        <v>253</v>
      </c>
      <c r="E65" s="70">
        <v>1</v>
      </c>
      <c r="F65" s="70" t="s">
        <v>252</v>
      </c>
      <c r="G65" s="70" t="s">
        <v>518</v>
      </c>
      <c r="H65" s="70">
        <f xml:space="preserve"> '1-Баланс'!C88</f>
        <v>73</v>
      </c>
    </row>
    <row r="66" spans="1:8">
      <c r="A66" s="70" t="str">
        <f t="shared" si="3"/>
        <v>Варна плод АД</v>
      </c>
      <c r="B66" s="70" t="str">
        <f t="shared" si="4"/>
        <v>103106697</v>
      </c>
      <c r="C66" s="289">
        <f t="shared" si="5"/>
        <v>46112</v>
      </c>
      <c r="D66" s="70" t="s">
        <v>255</v>
      </c>
      <c r="E66" s="70">
        <v>1</v>
      </c>
      <c r="F66" s="70" t="s">
        <v>254</v>
      </c>
      <c r="G66" s="70" t="s">
        <v>518</v>
      </c>
      <c r="H66" s="70">
        <f xml:space="preserve"> '1-Баланс'!C89</f>
        <v>6054</v>
      </c>
    </row>
    <row r="67" spans="1:8">
      <c r="A67" s="70" t="str">
        <f t="shared" ref="A67:A98" si="6">pdeName</f>
        <v>Варна плод АД</v>
      </c>
      <c r="B67" s="70" t="str">
        <f t="shared" ref="B67:B98" si="7">pdeBulstat</f>
        <v>103106697</v>
      </c>
      <c r="C67" s="289">
        <f t="shared" ref="C67:C98" si="8">endDate</f>
        <v>46112</v>
      </c>
      <c r="D67" s="70" t="s">
        <v>257</v>
      </c>
      <c r="E67" s="70">
        <v>1</v>
      </c>
      <c r="F67" s="70" t="s">
        <v>256</v>
      </c>
      <c r="G67" s="70" t="s">
        <v>518</v>
      </c>
      <c r="H67" s="70">
        <f xml:space="preserve"> '1-Баланс'!C90</f>
        <v>0</v>
      </c>
    </row>
    <row r="68" spans="1:8">
      <c r="A68" s="70" t="str">
        <f t="shared" si="6"/>
        <v>Варна плод АД</v>
      </c>
      <c r="B68" s="70" t="str">
        <f t="shared" si="7"/>
        <v>103106697</v>
      </c>
      <c r="C68" s="289">
        <f t="shared" si="8"/>
        <v>46112</v>
      </c>
      <c r="D68" s="70" t="s">
        <v>259</v>
      </c>
      <c r="E68" s="70">
        <v>1</v>
      </c>
      <c r="F68" s="70" t="s">
        <v>258</v>
      </c>
      <c r="G68" s="70" t="s">
        <v>518</v>
      </c>
      <c r="H68" s="70">
        <f xml:space="preserve"> '1-Баланс'!C91</f>
        <v>0</v>
      </c>
    </row>
    <row r="69" spans="1:8">
      <c r="A69" s="70" t="str">
        <f t="shared" si="6"/>
        <v>Варна плод АД</v>
      </c>
      <c r="B69" s="70" t="str">
        <f t="shared" si="7"/>
        <v>103106697</v>
      </c>
      <c r="C69" s="289">
        <f t="shared" si="8"/>
        <v>46112</v>
      </c>
      <c r="D69" s="70" t="s">
        <v>260</v>
      </c>
      <c r="E69" s="70">
        <v>1</v>
      </c>
      <c r="F69" s="70" t="s">
        <v>251</v>
      </c>
      <c r="G69" s="70" t="s">
        <v>518</v>
      </c>
      <c r="H69" s="70">
        <f xml:space="preserve"> '1-Баланс'!C92</f>
        <v>6127</v>
      </c>
    </row>
    <row r="70" spans="1:8">
      <c r="A70" s="70" t="str">
        <f t="shared" si="6"/>
        <v>Варна плод АД</v>
      </c>
      <c r="B70" s="70" t="str">
        <f t="shared" si="7"/>
        <v>103106697</v>
      </c>
      <c r="C70" s="289">
        <f t="shared" si="8"/>
        <v>46112</v>
      </c>
      <c r="D70" s="70" t="s">
        <v>262</v>
      </c>
      <c r="E70" s="70">
        <v>1</v>
      </c>
      <c r="F70" s="70" t="s">
        <v>261</v>
      </c>
      <c r="G70" s="70" t="s">
        <v>518</v>
      </c>
      <c r="H70" s="70">
        <f xml:space="preserve"> '1-Баланс'!C93</f>
        <v>0</v>
      </c>
    </row>
    <row r="71" spans="1:8">
      <c r="A71" s="70" t="str">
        <f t="shared" si="6"/>
        <v>Варна плод АД</v>
      </c>
      <c r="B71" s="70" t="str">
        <f t="shared" si="7"/>
        <v>103106697</v>
      </c>
      <c r="C71" s="289">
        <f t="shared" si="8"/>
        <v>46112</v>
      </c>
      <c r="D71" s="70" t="s">
        <v>264</v>
      </c>
      <c r="E71" s="70">
        <v>1</v>
      </c>
      <c r="F71" s="70" t="s">
        <v>173</v>
      </c>
      <c r="G71" s="70" t="s">
        <v>518</v>
      </c>
      <c r="H71" s="70">
        <f xml:space="preserve"> '1-Баланс'!C94</f>
        <v>9192</v>
      </c>
    </row>
    <row r="72" spans="1:8">
      <c r="A72" s="70" t="str">
        <f t="shared" si="6"/>
        <v>Варна плод АД</v>
      </c>
      <c r="B72" s="70" t="str">
        <f t="shared" si="7"/>
        <v>103106697</v>
      </c>
      <c r="C72" s="289">
        <f t="shared" si="8"/>
        <v>46112</v>
      </c>
      <c r="D72" s="70" t="s">
        <v>266</v>
      </c>
      <c r="E72" s="70">
        <v>1</v>
      </c>
      <c r="F72" s="70" t="s">
        <v>265</v>
      </c>
      <c r="G72" s="70" t="s">
        <v>518</v>
      </c>
      <c r="H72" s="70">
        <f xml:space="preserve"> '1-Баланс'!C95</f>
        <v>18290</v>
      </c>
    </row>
    <row r="73" spans="1:8">
      <c r="A73" s="70" t="str">
        <f t="shared" si="6"/>
        <v>Варна плод АД</v>
      </c>
      <c r="B73" s="70" t="str">
        <f t="shared" si="7"/>
        <v>103106697</v>
      </c>
      <c r="C73" s="289">
        <f t="shared" si="8"/>
        <v>46112</v>
      </c>
      <c r="D73" s="70" t="s">
        <v>26</v>
      </c>
      <c r="E73" s="70">
        <v>1</v>
      </c>
      <c r="F73" s="70" t="s">
        <v>25</v>
      </c>
      <c r="G73" s="70" t="s">
        <v>533</v>
      </c>
      <c r="H73" s="70">
        <f>'1-Баланс'!G12</f>
        <v>27</v>
      </c>
    </row>
    <row r="74" spans="1:8">
      <c r="A74" s="70" t="str">
        <f t="shared" si="6"/>
        <v>Варна плод АД</v>
      </c>
      <c r="B74" s="70" t="str">
        <f t="shared" si="7"/>
        <v>103106697</v>
      </c>
      <c r="C74" s="289">
        <f t="shared" si="8"/>
        <v>46112</v>
      </c>
      <c r="D74" s="70" t="s">
        <v>29</v>
      </c>
      <c r="E74" s="70">
        <v>1</v>
      </c>
      <c r="F74" s="70" t="s">
        <v>524</v>
      </c>
      <c r="G74" s="70" t="s">
        <v>533</v>
      </c>
      <c r="H74" s="70">
        <f>'1-Баланс'!G13</f>
        <v>0</v>
      </c>
    </row>
    <row r="75" spans="1:8">
      <c r="A75" s="70" t="str">
        <f t="shared" si="6"/>
        <v>Варна плод АД</v>
      </c>
      <c r="B75" s="70" t="str">
        <f t="shared" si="7"/>
        <v>103106697</v>
      </c>
      <c r="C75" s="289">
        <f t="shared" si="8"/>
        <v>46112</v>
      </c>
      <c r="D75" s="70" t="s">
        <v>33</v>
      </c>
      <c r="E75" s="70">
        <v>1</v>
      </c>
      <c r="F75" s="70" t="s">
        <v>32</v>
      </c>
      <c r="G75" s="70" t="s">
        <v>533</v>
      </c>
      <c r="H75" s="70">
        <f>'1-Баланс'!G14</f>
        <v>0</v>
      </c>
    </row>
    <row r="76" spans="1:8">
      <c r="A76" s="70" t="str">
        <f t="shared" si="6"/>
        <v>Варна плод АД</v>
      </c>
      <c r="B76" s="70" t="str">
        <f t="shared" si="7"/>
        <v>103106697</v>
      </c>
      <c r="C76" s="289">
        <f t="shared" si="8"/>
        <v>46112</v>
      </c>
      <c r="D76" s="70" t="s">
        <v>37</v>
      </c>
      <c r="E76" s="70">
        <v>1</v>
      </c>
      <c r="F76" s="70" t="s">
        <v>36</v>
      </c>
      <c r="G76" s="70" t="s">
        <v>533</v>
      </c>
      <c r="H76" s="70">
        <f>'1-Баланс'!G15</f>
        <v>0</v>
      </c>
    </row>
    <row r="77" spans="1:8">
      <c r="A77" s="70" t="str">
        <f t="shared" si="6"/>
        <v>Варна плод АД</v>
      </c>
      <c r="B77" s="70" t="str">
        <f t="shared" si="7"/>
        <v>103106697</v>
      </c>
      <c r="C77" s="289">
        <f t="shared" si="8"/>
        <v>46112</v>
      </c>
      <c r="D77" s="70" t="s">
        <v>41</v>
      </c>
      <c r="E77" s="70">
        <v>1</v>
      </c>
      <c r="F77" s="70" t="s">
        <v>40</v>
      </c>
      <c r="G77" s="70" t="s">
        <v>533</v>
      </c>
      <c r="H77" s="70">
        <f>'1-Баланс'!G16</f>
        <v>0</v>
      </c>
    </row>
    <row r="78" spans="1:8">
      <c r="A78" s="70" t="str">
        <f t="shared" si="6"/>
        <v>Варна плод АД</v>
      </c>
      <c r="B78" s="70" t="str">
        <f t="shared" si="7"/>
        <v>103106697</v>
      </c>
      <c r="C78" s="289">
        <f t="shared" si="8"/>
        <v>46112</v>
      </c>
      <c r="D78" s="70" t="s">
        <v>45</v>
      </c>
      <c r="E78" s="70">
        <v>1</v>
      </c>
      <c r="F78" s="70" t="s">
        <v>44</v>
      </c>
      <c r="G78" s="70" t="s">
        <v>533</v>
      </c>
      <c r="H78" s="70">
        <f>'1-Баланс'!G17</f>
        <v>0</v>
      </c>
    </row>
    <row r="79" spans="1:8">
      <c r="A79" s="70" t="str">
        <f t="shared" si="6"/>
        <v>Варна плод АД</v>
      </c>
      <c r="B79" s="70" t="str">
        <f t="shared" si="7"/>
        <v>103106697</v>
      </c>
      <c r="C79" s="289">
        <f t="shared" si="8"/>
        <v>46112</v>
      </c>
      <c r="D79" s="70" t="s">
        <v>48</v>
      </c>
      <c r="E79" s="70">
        <v>1</v>
      </c>
      <c r="F79" s="70" t="s">
        <v>22</v>
      </c>
      <c r="G79" s="70" t="s">
        <v>533</v>
      </c>
      <c r="H79" s="70">
        <f>'1-Баланс'!G18</f>
        <v>27</v>
      </c>
    </row>
    <row r="80" spans="1:8">
      <c r="A80" s="70" t="str">
        <f t="shared" si="6"/>
        <v>Варна плод АД</v>
      </c>
      <c r="B80" s="70" t="str">
        <f t="shared" si="7"/>
        <v>103106697</v>
      </c>
      <c r="C80" s="289">
        <f t="shared" si="8"/>
        <v>46112</v>
      </c>
      <c r="D80" s="70" t="s">
        <v>55</v>
      </c>
      <c r="E80" s="70">
        <v>1</v>
      </c>
      <c r="F80" s="70" t="s">
        <v>54</v>
      </c>
      <c r="G80" s="70" t="s">
        <v>533</v>
      </c>
      <c r="H80" s="70">
        <f>'1-Баланс'!G20</f>
        <v>0</v>
      </c>
    </row>
    <row r="81" spans="1:8">
      <c r="A81" s="70" t="str">
        <f t="shared" si="6"/>
        <v>Варна плод АД</v>
      </c>
      <c r="B81" s="70" t="str">
        <f t="shared" si="7"/>
        <v>103106697</v>
      </c>
      <c r="C81" s="289">
        <f t="shared" si="8"/>
        <v>46112</v>
      </c>
      <c r="D81" s="70" t="s">
        <v>59</v>
      </c>
      <c r="E81" s="70">
        <v>1</v>
      </c>
      <c r="F81" s="70" t="s">
        <v>58</v>
      </c>
      <c r="G81" s="70" t="s">
        <v>533</v>
      </c>
      <c r="H81" s="70">
        <f>'1-Баланс'!G21</f>
        <v>251</v>
      </c>
    </row>
    <row r="82" spans="1:8">
      <c r="A82" s="70" t="str">
        <f t="shared" si="6"/>
        <v>Варна плод АД</v>
      </c>
      <c r="B82" s="70" t="str">
        <f t="shared" si="7"/>
        <v>103106697</v>
      </c>
      <c r="C82" s="289">
        <f t="shared" si="8"/>
        <v>46112</v>
      </c>
      <c r="D82" s="70" t="s">
        <v>63</v>
      </c>
      <c r="E82" s="70">
        <v>1</v>
      </c>
      <c r="F82" s="70" t="s">
        <v>62</v>
      </c>
      <c r="G82" s="70" t="s">
        <v>533</v>
      </c>
      <c r="H82" s="70">
        <f>'1-Баланс'!G22</f>
        <v>13251</v>
      </c>
    </row>
    <row r="83" spans="1:8">
      <c r="A83" s="70" t="str">
        <f t="shared" si="6"/>
        <v>Варна плод АД</v>
      </c>
      <c r="B83" s="70" t="str">
        <f t="shared" si="7"/>
        <v>103106697</v>
      </c>
      <c r="C83" s="289">
        <f t="shared" si="8"/>
        <v>46112</v>
      </c>
      <c r="D83" s="70" t="s">
        <v>66</v>
      </c>
      <c r="E83" s="70">
        <v>1</v>
      </c>
      <c r="F83" s="70" t="s">
        <v>65</v>
      </c>
      <c r="G83" s="70" t="s">
        <v>533</v>
      </c>
      <c r="H83" s="70">
        <f>'1-Баланс'!G23</f>
        <v>7</v>
      </c>
    </row>
    <row r="84" spans="1:8">
      <c r="A84" s="70" t="str">
        <f t="shared" si="6"/>
        <v>Варна плод АД</v>
      </c>
      <c r="B84" s="70" t="str">
        <f t="shared" si="7"/>
        <v>103106697</v>
      </c>
      <c r="C84" s="289">
        <f t="shared" si="8"/>
        <v>46112</v>
      </c>
      <c r="D84" s="70" t="s">
        <v>70</v>
      </c>
      <c r="E84" s="70">
        <v>1</v>
      </c>
      <c r="F84" s="70" t="s">
        <v>69</v>
      </c>
      <c r="G84" s="70" t="s">
        <v>533</v>
      </c>
      <c r="H84" s="70">
        <f>'1-Баланс'!G24</f>
        <v>0</v>
      </c>
    </row>
    <row r="85" spans="1:8">
      <c r="A85" s="70" t="str">
        <f t="shared" si="6"/>
        <v>Варна плод АД</v>
      </c>
      <c r="B85" s="70" t="str">
        <f t="shared" si="7"/>
        <v>103106697</v>
      </c>
      <c r="C85" s="289">
        <f t="shared" si="8"/>
        <v>46112</v>
      </c>
      <c r="D85" s="70" t="s">
        <v>74</v>
      </c>
      <c r="E85" s="70">
        <v>1</v>
      </c>
      <c r="F85" s="70" t="s">
        <v>73</v>
      </c>
      <c r="G85" s="70" t="s">
        <v>533</v>
      </c>
      <c r="H85" s="70">
        <f>'1-Баланс'!G25</f>
        <v>13244</v>
      </c>
    </row>
    <row r="86" spans="1:8">
      <c r="A86" s="70" t="str">
        <f t="shared" si="6"/>
        <v>Варна плод АД</v>
      </c>
      <c r="B86" s="70" t="str">
        <f t="shared" si="7"/>
        <v>103106697</v>
      </c>
      <c r="C86" s="289">
        <f t="shared" si="8"/>
        <v>46112</v>
      </c>
      <c r="D86" s="70" t="s">
        <v>78</v>
      </c>
      <c r="E86" s="70">
        <v>1</v>
      </c>
      <c r="F86" s="70" t="s">
        <v>51</v>
      </c>
      <c r="G86" s="70" t="s">
        <v>533</v>
      </c>
      <c r="H86" s="70">
        <f>'1-Баланс'!G26</f>
        <v>13502</v>
      </c>
    </row>
    <row r="87" spans="1:8">
      <c r="A87" s="70" t="str">
        <f t="shared" si="6"/>
        <v>Варна плод АД</v>
      </c>
      <c r="B87" s="70" t="str">
        <f t="shared" si="7"/>
        <v>103106697</v>
      </c>
      <c r="C87" s="289">
        <f t="shared" si="8"/>
        <v>46112</v>
      </c>
      <c r="D87" s="70" t="s">
        <v>85</v>
      </c>
      <c r="E87" s="70">
        <v>1</v>
      </c>
      <c r="F87" s="70" t="s">
        <v>84</v>
      </c>
      <c r="G87" s="70" t="s">
        <v>533</v>
      </c>
      <c r="H87" s="70">
        <f>'1-Баланс'!G28</f>
        <v>960</v>
      </c>
    </row>
    <row r="88" spans="1:8">
      <c r="A88" s="70" t="str">
        <f t="shared" si="6"/>
        <v>Варна плод АД</v>
      </c>
      <c r="B88" s="70" t="str">
        <f t="shared" si="7"/>
        <v>103106697</v>
      </c>
      <c r="C88" s="289">
        <f t="shared" si="8"/>
        <v>46112</v>
      </c>
      <c r="D88" s="70" t="s">
        <v>87</v>
      </c>
      <c r="E88" s="70">
        <v>1</v>
      </c>
      <c r="F88" s="70" t="s">
        <v>86</v>
      </c>
      <c r="G88" s="70" t="s">
        <v>533</v>
      </c>
      <c r="H88" s="70">
        <f>'1-Баланс'!G29</f>
        <v>1318</v>
      </c>
    </row>
    <row r="89" spans="1:8">
      <c r="A89" s="70" t="str">
        <f t="shared" si="6"/>
        <v>Варна плод АД</v>
      </c>
      <c r="B89" s="70" t="str">
        <f t="shared" si="7"/>
        <v>103106697</v>
      </c>
      <c r="C89" s="289">
        <f t="shared" si="8"/>
        <v>46112</v>
      </c>
      <c r="D89" s="70" t="s">
        <v>90</v>
      </c>
      <c r="E89" s="70">
        <v>1</v>
      </c>
      <c r="F89" s="70" t="s">
        <v>89</v>
      </c>
      <c r="G89" s="70" t="s">
        <v>533</v>
      </c>
      <c r="H89" s="70">
        <f>'1-Баланс'!G30</f>
        <v>-358</v>
      </c>
    </row>
    <row r="90" spans="1:8">
      <c r="A90" s="70" t="str">
        <f t="shared" si="6"/>
        <v>Варна плод АД</v>
      </c>
      <c r="B90" s="70" t="str">
        <f t="shared" si="7"/>
        <v>103106697</v>
      </c>
      <c r="C90" s="289">
        <f t="shared" si="8"/>
        <v>46112</v>
      </c>
      <c r="D90" s="70" t="s">
        <v>94</v>
      </c>
      <c r="E90" s="70">
        <v>1</v>
      </c>
      <c r="F90" s="70" t="s">
        <v>93</v>
      </c>
      <c r="G90" s="70" t="s">
        <v>533</v>
      </c>
      <c r="H90" s="70">
        <f>'1-Баланс'!G31</f>
        <v>0</v>
      </c>
    </row>
    <row r="91" spans="1:8">
      <c r="A91" s="70" t="str">
        <f t="shared" si="6"/>
        <v>Варна плод АД</v>
      </c>
      <c r="B91" s="70" t="str">
        <f t="shared" si="7"/>
        <v>103106697</v>
      </c>
      <c r="C91" s="289">
        <f t="shared" si="8"/>
        <v>46112</v>
      </c>
      <c r="D91" s="70" t="s">
        <v>98</v>
      </c>
      <c r="E91" s="70">
        <v>1</v>
      </c>
      <c r="F91" s="70" t="s">
        <v>97</v>
      </c>
      <c r="G91" s="70" t="s">
        <v>533</v>
      </c>
      <c r="H91" s="70">
        <f>'1-Баланс'!G32</f>
        <v>131</v>
      </c>
    </row>
    <row r="92" spans="1:8">
      <c r="A92" s="70" t="str">
        <f t="shared" si="6"/>
        <v>Варна плод АД</v>
      </c>
      <c r="B92" s="70" t="str">
        <f t="shared" si="7"/>
        <v>103106697</v>
      </c>
      <c r="C92" s="289">
        <f t="shared" si="8"/>
        <v>46112</v>
      </c>
      <c r="D92" s="70" t="s">
        <v>102</v>
      </c>
      <c r="E92" s="70">
        <v>1</v>
      </c>
      <c r="F92" s="70" t="s">
        <v>101</v>
      </c>
      <c r="G92" s="70" t="s">
        <v>533</v>
      </c>
      <c r="H92" s="70">
        <f>'1-Баланс'!G33</f>
        <v>0</v>
      </c>
    </row>
    <row r="93" spans="1:8">
      <c r="A93" s="70" t="str">
        <f t="shared" si="6"/>
        <v>Варна плод АД</v>
      </c>
      <c r="B93" s="70" t="str">
        <f t="shared" si="7"/>
        <v>103106697</v>
      </c>
      <c r="C93" s="289">
        <f t="shared" si="8"/>
        <v>46112</v>
      </c>
      <c r="D93" s="70" t="s">
        <v>105</v>
      </c>
      <c r="E93" s="70">
        <v>1</v>
      </c>
      <c r="F93" s="70" t="s">
        <v>81</v>
      </c>
      <c r="G93" s="70" t="s">
        <v>533</v>
      </c>
      <c r="H93" s="70">
        <f>'1-Баланс'!G34</f>
        <v>1091</v>
      </c>
    </row>
    <row r="94" spans="1:8">
      <c r="A94" s="70" t="str">
        <f t="shared" si="6"/>
        <v>Варна плод АД</v>
      </c>
      <c r="B94" s="70" t="str">
        <f t="shared" si="7"/>
        <v>103106697</v>
      </c>
      <c r="C94" s="289">
        <f t="shared" si="8"/>
        <v>46112</v>
      </c>
      <c r="D94" s="70" t="s">
        <v>112</v>
      </c>
      <c r="E94" s="70">
        <v>1</v>
      </c>
      <c r="F94" s="70" t="s">
        <v>20</v>
      </c>
      <c r="G94" s="70" t="s">
        <v>533</v>
      </c>
      <c r="H94" s="70">
        <f>'1-Баланс'!G37</f>
        <v>14620</v>
      </c>
    </row>
    <row r="95" spans="1:8">
      <c r="A95" s="70" t="str">
        <f t="shared" si="6"/>
        <v>Варна плод АД</v>
      </c>
      <c r="B95" s="70" t="str">
        <f t="shared" si="7"/>
        <v>103106697</v>
      </c>
      <c r="C95" s="289">
        <f t="shared" si="8"/>
        <v>46112</v>
      </c>
      <c r="D95" s="70" t="s">
        <v>120</v>
      </c>
      <c r="E95" s="70">
        <v>1</v>
      </c>
      <c r="F95" s="70" t="s">
        <v>119</v>
      </c>
      <c r="G95" s="70" t="s">
        <v>533</v>
      </c>
      <c r="H95" s="70">
        <f>'1-Баланс'!G40</f>
        <v>330</v>
      </c>
    </row>
    <row r="96" spans="1:8">
      <c r="A96" s="70" t="str">
        <f t="shared" si="6"/>
        <v>Варна плод АД</v>
      </c>
      <c r="B96" s="70" t="str">
        <f t="shared" si="7"/>
        <v>103106697</v>
      </c>
      <c r="C96" s="289">
        <f t="shared" si="8"/>
        <v>46112</v>
      </c>
      <c r="D96" s="70" t="s">
        <v>132</v>
      </c>
      <c r="E96" s="70">
        <v>1</v>
      </c>
      <c r="F96" s="70" t="s">
        <v>131</v>
      </c>
      <c r="G96" s="70" t="s">
        <v>533</v>
      </c>
      <c r="H96" s="70">
        <f>'1-Баланс'!G44</f>
        <v>0</v>
      </c>
    </row>
    <row r="97" spans="1:8">
      <c r="A97" s="70" t="str">
        <f t="shared" si="6"/>
        <v>Варна плод АД</v>
      </c>
      <c r="B97" s="70" t="str">
        <f t="shared" si="7"/>
        <v>103106697</v>
      </c>
      <c r="C97" s="289">
        <f t="shared" si="8"/>
        <v>46112</v>
      </c>
      <c r="D97" s="70" t="s">
        <v>136</v>
      </c>
      <c r="E97" s="70">
        <v>1</v>
      </c>
      <c r="F97" s="70" t="s">
        <v>135</v>
      </c>
      <c r="G97" s="70" t="s">
        <v>533</v>
      </c>
      <c r="H97" s="70">
        <f>'1-Баланс'!G45</f>
        <v>0</v>
      </c>
    </row>
    <row r="98" spans="1:8">
      <c r="A98" s="70" t="str">
        <f t="shared" si="6"/>
        <v>Варна плод АД</v>
      </c>
      <c r="B98" s="70" t="str">
        <f t="shared" si="7"/>
        <v>103106697</v>
      </c>
      <c r="C98" s="289">
        <f t="shared" si="8"/>
        <v>46112</v>
      </c>
      <c r="D98" s="70" t="s">
        <v>140</v>
      </c>
      <c r="E98" s="70">
        <v>1</v>
      </c>
      <c r="F98" s="70" t="s">
        <v>139</v>
      </c>
      <c r="G98" s="70" t="s">
        <v>533</v>
      </c>
      <c r="H98" s="70">
        <f>'1-Баланс'!G46</f>
        <v>0</v>
      </c>
    </row>
    <row r="99" spans="1:8">
      <c r="A99" s="70" t="str">
        <f t="shared" ref="A99:A125" si="9">pdeName</f>
        <v>Варна плод АД</v>
      </c>
      <c r="B99" s="70" t="str">
        <f t="shared" ref="B99:B125" si="10">pdeBulstat</f>
        <v>103106697</v>
      </c>
      <c r="C99" s="289">
        <f t="shared" ref="C99:C125" si="11">endDate</f>
        <v>46112</v>
      </c>
      <c r="D99" s="70" t="s">
        <v>143</v>
      </c>
      <c r="E99" s="70">
        <v>1</v>
      </c>
      <c r="F99" s="70" t="s">
        <v>142</v>
      </c>
      <c r="G99" s="70" t="s">
        <v>533</v>
      </c>
      <c r="H99" s="70">
        <f>'1-Баланс'!G47</f>
        <v>0</v>
      </c>
    </row>
    <row r="100" spans="1:8">
      <c r="A100" s="70" t="str">
        <f t="shared" si="9"/>
        <v>Варна плод АД</v>
      </c>
      <c r="B100" s="70" t="str">
        <f t="shared" si="10"/>
        <v>103106697</v>
      </c>
      <c r="C100" s="289">
        <f t="shared" si="11"/>
        <v>46112</v>
      </c>
      <c r="D100" s="70" t="s">
        <v>147</v>
      </c>
      <c r="E100" s="70">
        <v>1</v>
      </c>
      <c r="F100" s="70" t="s">
        <v>146</v>
      </c>
      <c r="G100" s="70" t="s">
        <v>533</v>
      </c>
      <c r="H100" s="70">
        <f>'1-Баланс'!G48</f>
        <v>0</v>
      </c>
    </row>
    <row r="101" spans="1:8">
      <c r="A101" s="70" t="str">
        <f t="shared" si="9"/>
        <v>Варна плод АД</v>
      </c>
      <c r="B101" s="70" t="str">
        <f t="shared" si="10"/>
        <v>103106697</v>
      </c>
      <c r="C101" s="289">
        <f t="shared" si="11"/>
        <v>46112</v>
      </c>
      <c r="D101" s="70" t="s">
        <v>151</v>
      </c>
      <c r="E101" s="70">
        <v>1</v>
      </c>
      <c r="F101" s="70" t="s">
        <v>150</v>
      </c>
      <c r="G101" s="70" t="s">
        <v>533</v>
      </c>
      <c r="H101" s="70">
        <f>'1-Баланс'!G49</f>
        <v>95</v>
      </c>
    </row>
    <row r="102" spans="1:8">
      <c r="A102" s="70" t="str">
        <f t="shared" si="9"/>
        <v>Варна плод АД</v>
      </c>
      <c r="B102" s="70" t="str">
        <f t="shared" si="10"/>
        <v>103106697</v>
      </c>
      <c r="C102" s="289">
        <f t="shared" si="11"/>
        <v>46112</v>
      </c>
      <c r="D102" s="70" t="s">
        <v>154</v>
      </c>
      <c r="E102" s="70">
        <v>1</v>
      </c>
      <c r="F102" s="70" t="s">
        <v>128</v>
      </c>
      <c r="G102" s="70" t="s">
        <v>533</v>
      </c>
      <c r="H102" s="70">
        <f>'1-Баланс'!G50</f>
        <v>95</v>
      </c>
    </row>
    <row r="103" spans="1:8">
      <c r="A103" s="70" t="str">
        <f t="shared" si="9"/>
        <v>Варна плод АД</v>
      </c>
      <c r="B103" s="70" t="str">
        <f t="shared" si="10"/>
        <v>103106697</v>
      </c>
      <c r="C103" s="289">
        <f t="shared" si="11"/>
        <v>46112</v>
      </c>
      <c r="D103" s="70" t="s">
        <v>159</v>
      </c>
      <c r="E103" s="70">
        <v>1</v>
      </c>
      <c r="F103" s="70" t="s">
        <v>158</v>
      </c>
      <c r="G103" s="70" t="s">
        <v>533</v>
      </c>
      <c r="H103" s="70">
        <f>'1-Баланс'!G52</f>
        <v>39</v>
      </c>
    </row>
    <row r="104" spans="1:8">
      <c r="A104" s="70" t="str">
        <f t="shared" si="9"/>
        <v>Варна плод АД</v>
      </c>
      <c r="B104" s="70" t="str">
        <f t="shared" si="10"/>
        <v>103106697</v>
      </c>
      <c r="C104" s="289">
        <f t="shared" si="11"/>
        <v>46112</v>
      </c>
      <c r="D104" s="70" t="s">
        <v>161</v>
      </c>
      <c r="E104" s="70">
        <v>1</v>
      </c>
      <c r="F104" s="70" t="s">
        <v>160</v>
      </c>
      <c r="G104" s="70" t="s">
        <v>533</v>
      </c>
      <c r="H104" s="70">
        <f>'1-Баланс'!G53</f>
        <v>0</v>
      </c>
    </row>
    <row r="105" spans="1:8">
      <c r="A105" s="70" t="str">
        <f t="shared" si="9"/>
        <v>Варна плод АД</v>
      </c>
      <c r="B105" s="70" t="str">
        <f t="shared" si="10"/>
        <v>103106697</v>
      </c>
      <c r="C105" s="289">
        <f t="shared" si="11"/>
        <v>46112</v>
      </c>
      <c r="D105" s="70" t="s">
        <v>165</v>
      </c>
      <c r="E105" s="70">
        <v>1</v>
      </c>
      <c r="F105" s="70" t="s">
        <v>164</v>
      </c>
      <c r="G105" s="70" t="s">
        <v>533</v>
      </c>
      <c r="H105" s="70">
        <f>'1-Баланс'!G54</f>
        <v>0</v>
      </c>
    </row>
    <row r="106" spans="1:8">
      <c r="A106" s="70" t="str">
        <f t="shared" si="9"/>
        <v>Варна плод АД</v>
      </c>
      <c r="B106" s="70" t="str">
        <f t="shared" si="10"/>
        <v>103106697</v>
      </c>
      <c r="C106" s="289">
        <f t="shared" si="11"/>
        <v>46112</v>
      </c>
      <c r="D106" s="70" t="s">
        <v>169</v>
      </c>
      <c r="E106" s="70">
        <v>1</v>
      </c>
      <c r="F106" s="70" t="s">
        <v>168</v>
      </c>
      <c r="G106" s="70" t="s">
        <v>533</v>
      </c>
      <c r="H106" s="70">
        <f>'1-Баланс'!G55</f>
        <v>0</v>
      </c>
    </row>
    <row r="107" spans="1:8">
      <c r="A107" s="70" t="str">
        <f t="shared" si="9"/>
        <v>Варна плод АД</v>
      </c>
      <c r="B107" s="70" t="str">
        <f t="shared" si="10"/>
        <v>103106697</v>
      </c>
      <c r="C107" s="289">
        <f t="shared" si="11"/>
        <v>46112</v>
      </c>
      <c r="D107" s="70" t="s">
        <v>172</v>
      </c>
      <c r="E107" s="70">
        <v>1</v>
      </c>
      <c r="F107" s="70" t="s">
        <v>125</v>
      </c>
      <c r="G107" s="70" t="s">
        <v>533</v>
      </c>
      <c r="H107" s="70">
        <f>'1-Баланс'!G56</f>
        <v>134</v>
      </c>
    </row>
    <row r="108" spans="1:8">
      <c r="A108" s="70" t="str">
        <f t="shared" si="9"/>
        <v>Варна плод АД</v>
      </c>
      <c r="B108" s="70" t="str">
        <f t="shared" si="10"/>
        <v>103106697</v>
      </c>
      <c r="C108" s="289">
        <f t="shared" si="11"/>
        <v>46112</v>
      </c>
      <c r="D108" s="70" t="s">
        <v>181</v>
      </c>
      <c r="E108" s="70">
        <v>1</v>
      </c>
      <c r="F108" s="70" t="s">
        <v>180</v>
      </c>
      <c r="G108" s="70" t="s">
        <v>533</v>
      </c>
      <c r="H108" s="70">
        <f>'1-Баланс'!G59</f>
        <v>0</v>
      </c>
    </row>
    <row r="109" spans="1:8">
      <c r="A109" s="70" t="str">
        <f t="shared" si="9"/>
        <v>Варна плод АД</v>
      </c>
      <c r="B109" s="70" t="str">
        <f t="shared" si="10"/>
        <v>103106697</v>
      </c>
      <c r="C109" s="289">
        <f t="shared" si="11"/>
        <v>46112</v>
      </c>
      <c r="D109" s="70" t="s">
        <v>185</v>
      </c>
      <c r="E109" s="70">
        <v>1</v>
      </c>
      <c r="F109" s="70" t="s">
        <v>184</v>
      </c>
      <c r="G109" s="70" t="s">
        <v>533</v>
      </c>
      <c r="H109" s="70">
        <f>'1-Баланс'!G60</f>
        <v>0</v>
      </c>
    </row>
    <row r="110" spans="1:8">
      <c r="A110" s="70" t="str">
        <f t="shared" si="9"/>
        <v>Варна плод АД</v>
      </c>
      <c r="B110" s="70" t="str">
        <f t="shared" si="10"/>
        <v>103106697</v>
      </c>
      <c r="C110" s="289">
        <f t="shared" si="11"/>
        <v>46112</v>
      </c>
      <c r="D110" s="70" t="s">
        <v>189</v>
      </c>
      <c r="E110" s="70">
        <v>1</v>
      </c>
      <c r="F110" s="70" t="s">
        <v>188</v>
      </c>
      <c r="G110" s="70" t="s">
        <v>533</v>
      </c>
      <c r="H110" s="70">
        <f>'1-Баланс'!G61</f>
        <v>3171</v>
      </c>
    </row>
    <row r="111" spans="1:8">
      <c r="A111" s="70" t="str">
        <f t="shared" si="9"/>
        <v>Варна плод АД</v>
      </c>
      <c r="B111" s="70" t="str">
        <f t="shared" si="10"/>
        <v>103106697</v>
      </c>
      <c r="C111" s="289">
        <f t="shared" si="11"/>
        <v>46112</v>
      </c>
      <c r="D111" s="70" t="s">
        <v>193</v>
      </c>
      <c r="E111" s="70">
        <v>1</v>
      </c>
      <c r="F111" s="70" t="s">
        <v>192</v>
      </c>
      <c r="G111" s="70" t="s">
        <v>533</v>
      </c>
      <c r="H111" s="70">
        <f>'1-Баланс'!G62</f>
        <v>77</v>
      </c>
    </row>
    <row r="112" spans="1:8">
      <c r="A112" s="70" t="str">
        <f t="shared" si="9"/>
        <v>Варна плод АД</v>
      </c>
      <c r="B112" s="70" t="str">
        <f t="shared" si="10"/>
        <v>103106697</v>
      </c>
      <c r="C112" s="289">
        <f t="shared" si="11"/>
        <v>46112</v>
      </c>
      <c r="D112" s="70" t="s">
        <v>197</v>
      </c>
      <c r="E112" s="70">
        <v>1</v>
      </c>
      <c r="F112" s="70" t="s">
        <v>196</v>
      </c>
      <c r="G112" s="70" t="s">
        <v>533</v>
      </c>
      <c r="H112" s="70">
        <f>'1-Баланс'!G63</f>
        <v>1957</v>
      </c>
    </row>
    <row r="113" spans="1:8">
      <c r="A113" s="70" t="str">
        <f t="shared" si="9"/>
        <v>Варна плод АД</v>
      </c>
      <c r="B113" s="70" t="str">
        <f t="shared" si="10"/>
        <v>103106697</v>
      </c>
      <c r="C113" s="289">
        <f t="shared" si="11"/>
        <v>46112</v>
      </c>
      <c r="D113" s="70" t="s">
        <v>200</v>
      </c>
      <c r="E113" s="70">
        <v>1</v>
      </c>
      <c r="F113" s="70" t="s">
        <v>199</v>
      </c>
      <c r="G113" s="70" t="s">
        <v>533</v>
      </c>
      <c r="H113" s="70">
        <f>'1-Баланс'!G64</f>
        <v>638</v>
      </c>
    </row>
    <row r="114" spans="1:8">
      <c r="A114" s="70" t="str">
        <f t="shared" si="9"/>
        <v>Варна плод АД</v>
      </c>
      <c r="B114" s="70" t="str">
        <f t="shared" si="10"/>
        <v>103106697</v>
      </c>
      <c r="C114" s="289">
        <f t="shared" si="11"/>
        <v>46112</v>
      </c>
      <c r="D114" s="70" t="s">
        <v>202</v>
      </c>
      <c r="E114" s="70">
        <v>1</v>
      </c>
      <c r="F114" s="70" t="s">
        <v>201</v>
      </c>
      <c r="G114" s="70" t="s">
        <v>533</v>
      </c>
      <c r="H114" s="70">
        <f>'1-Баланс'!G65</f>
        <v>294</v>
      </c>
    </row>
    <row r="115" spans="1:8">
      <c r="A115" s="70" t="str">
        <f t="shared" si="9"/>
        <v>Варна плод АД</v>
      </c>
      <c r="B115" s="70" t="str">
        <f t="shared" si="10"/>
        <v>103106697</v>
      </c>
      <c r="C115" s="289">
        <f t="shared" si="11"/>
        <v>46112</v>
      </c>
      <c r="D115" s="70" t="s">
        <v>205</v>
      </c>
      <c r="E115" s="70">
        <v>1</v>
      </c>
      <c r="F115" s="70" t="s">
        <v>204</v>
      </c>
      <c r="G115" s="70" t="s">
        <v>533</v>
      </c>
      <c r="H115" s="70">
        <f>'1-Баланс'!G66</f>
        <v>131</v>
      </c>
    </row>
    <row r="116" spans="1:8">
      <c r="A116" s="70" t="str">
        <f t="shared" si="9"/>
        <v>Варна плод АД</v>
      </c>
      <c r="B116" s="70" t="str">
        <f t="shared" si="10"/>
        <v>103106697</v>
      </c>
      <c r="C116" s="289">
        <f t="shared" si="11"/>
        <v>46112</v>
      </c>
      <c r="D116" s="70" t="s">
        <v>209</v>
      </c>
      <c r="E116" s="70">
        <v>1</v>
      </c>
      <c r="F116" s="70" t="s">
        <v>208</v>
      </c>
      <c r="G116" s="70" t="s">
        <v>533</v>
      </c>
      <c r="H116" s="70">
        <f>'1-Баланс'!G67</f>
        <v>21</v>
      </c>
    </row>
    <row r="117" spans="1:8">
      <c r="A117" s="70" t="str">
        <f t="shared" si="9"/>
        <v>Варна плод АД</v>
      </c>
      <c r="B117" s="70" t="str">
        <f t="shared" si="10"/>
        <v>103106697</v>
      </c>
      <c r="C117" s="289">
        <f t="shared" si="11"/>
        <v>46112</v>
      </c>
      <c r="D117" s="70" t="s">
        <v>213</v>
      </c>
      <c r="E117" s="70">
        <v>1</v>
      </c>
      <c r="F117" s="70" t="s">
        <v>212</v>
      </c>
      <c r="G117" s="70" t="s">
        <v>533</v>
      </c>
      <c r="H117" s="70">
        <f>'1-Баланс'!G68</f>
        <v>53</v>
      </c>
    </row>
    <row r="118" spans="1:8">
      <c r="A118" s="70" t="str">
        <f t="shared" si="9"/>
        <v>Варна плод АД</v>
      </c>
      <c r="B118" s="70" t="str">
        <f t="shared" si="10"/>
        <v>103106697</v>
      </c>
      <c r="C118" s="289">
        <f t="shared" si="11"/>
        <v>46112</v>
      </c>
      <c r="D118" s="70" t="s">
        <v>216</v>
      </c>
      <c r="E118" s="70">
        <v>1</v>
      </c>
      <c r="F118" s="70" t="s">
        <v>79</v>
      </c>
      <c r="G118" s="70" t="s">
        <v>533</v>
      </c>
      <c r="H118" s="70">
        <f>'1-Баланс'!G69</f>
        <v>0</v>
      </c>
    </row>
    <row r="119" spans="1:8">
      <c r="A119" s="70" t="str">
        <f t="shared" si="9"/>
        <v>Варна плод АД</v>
      </c>
      <c r="B119" s="70" t="str">
        <f t="shared" si="10"/>
        <v>103106697</v>
      </c>
      <c r="C119" s="289">
        <f t="shared" si="11"/>
        <v>46112</v>
      </c>
      <c r="D119" s="70" t="s">
        <v>220</v>
      </c>
      <c r="E119" s="70">
        <v>1</v>
      </c>
      <c r="F119" s="70" t="s">
        <v>219</v>
      </c>
      <c r="G119" s="70" t="s">
        <v>533</v>
      </c>
      <c r="H119" s="70">
        <f>'1-Баланс'!G70</f>
        <v>23</v>
      </c>
    </row>
    <row r="120" spans="1:8">
      <c r="A120" s="70" t="str">
        <f t="shared" si="9"/>
        <v>Варна плод АД</v>
      </c>
      <c r="B120" s="70" t="str">
        <f t="shared" si="10"/>
        <v>103106697</v>
      </c>
      <c r="C120" s="289">
        <f t="shared" si="11"/>
        <v>46112</v>
      </c>
      <c r="D120" s="70" t="s">
        <v>223</v>
      </c>
      <c r="E120" s="70">
        <v>1</v>
      </c>
      <c r="F120" s="70" t="s">
        <v>128</v>
      </c>
      <c r="G120" s="70" t="s">
        <v>533</v>
      </c>
      <c r="H120" s="70">
        <f>'1-Баланс'!G71</f>
        <v>3194</v>
      </c>
    </row>
    <row r="121" spans="1:8">
      <c r="A121" s="70" t="str">
        <f t="shared" si="9"/>
        <v>Варна плод АД</v>
      </c>
      <c r="B121" s="70" t="str">
        <f t="shared" si="10"/>
        <v>103106697</v>
      </c>
      <c r="C121" s="289">
        <f t="shared" si="11"/>
        <v>46112</v>
      </c>
      <c r="D121" s="70" t="s">
        <v>231</v>
      </c>
      <c r="E121" s="70">
        <v>1</v>
      </c>
      <c r="F121" s="70" t="s">
        <v>230</v>
      </c>
      <c r="G121" s="70" t="s">
        <v>533</v>
      </c>
      <c r="H121" s="70">
        <f>'1-Баланс'!G73</f>
        <v>0</v>
      </c>
    </row>
    <row r="122" spans="1:8">
      <c r="A122" s="70" t="str">
        <f t="shared" si="9"/>
        <v>Варна плод АД</v>
      </c>
      <c r="B122" s="70" t="str">
        <f t="shared" si="10"/>
        <v>103106697</v>
      </c>
      <c r="C122" s="289">
        <f t="shared" si="11"/>
        <v>46112</v>
      </c>
      <c r="D122" s="70" t="s">
        <v>233</v>
      </c>
      <c r="E122" s="70">
        <v>1</v>
      </c>
      <c r="F122" s="70" t="s">
        <v>160</v>
      </c>
      <c r="G122" s="70" t="s">
        <v>533</v>
      </c>
      <c r="H122" s="70">
        <f>'1-Баланс'!G75</f>
        <v>12</v>
      </c>
    </row>
    <row r="123" spans="1:8">
      <c r="A123" s="70" t="str">
        <f t="shared" si="9"/>
        <v>Варна плод АД</v>
      </c>
      <c r="B123" s="70" t="str">
        <f t="shared" si="10"/>
        <v>103106697</v>
      </c>
      <c r="C123" s="289">
        <f t="shared" si="11"/>
        <v>46112</v>
      </c>
      <c r="D123" s="70" t="s">
        <v>235</v>
      </c>
      <c r="E123" s="70">
        <v>1</v>
      </c>
      <c r="F123" s="70" t="s">
        <v>234</v>
      </c>
      <c r="G123" s="70" t="s">
        <v>533</v>
      </c>
      <c r="H123" s="70">
        <f>'1-Баланс'!G77</f>
        <v>0</v>
      </c>
    </row>
    <row r="124" spans="1:8">
      <c r="A124" s="70" t="str">
        <f t="shared" si="9"/>
        <v>Варна плод АД</v>
      </c>
      <c r="B124" s="70" t="str">
        <f t="shared" si="10"/>
        <v>103106697</v>
      </c>
      <c r="C124" s="289">
        <f t="shared" si="11"/>
        <v>46112</v>
      </c>
      <c r="D124" s="70" t="s">
        <v>241</v>
      </c>
      <c r="E124" s="70">
        <v>1</v>
      </c>
      <c r="F124" s="70" t="s">
        <v>175</v>
      </c>
      <c r="G124" s="70" t="s">
        <v>533</v>
      </c>
      <c r="H124" s="70">
        <f>'1-Баланс'!G79</f>
        <v>3206</v>
      </c>
    </row>
    <row r="125" spans="1:8">
      <c r="A125" s="70" t="str">
        <f t="shared" si="9"/>
        <v>Варна плод АД</v>
      </c>
      <c r="B125" s="70" t="str">
        <f t="shared" si="10"/>
        <v>103106697</v>
      </c>
      <c r="C125" s="289">
        <f t="shared" si="11"/>
        <v>46112</v>
      </c>
      <c r="D125" s="70" t="s">
        <v>268</v>
      </c>
      <c r="E125" s="70">
        <v>1</v>
      </c>
      <c r="F125" s="70" t="s">
        <v>267</v>
      </c>
      <c r="G125" s="70" t="s">
        <v>533</v>
      </c>
      <c r="H125" s="70">
        <f>'1-Баланс'!G95</f>
        <v>18290</v>
      </c>
    </row>
    <row r="126" spans="1:8" s="235" customFormat="1">
      <c r="C126" s="288"/>
      <c r="F126" s="238" t="s">
        <v>530</v>
      </c>
    </row>
    <row r="127" spans="1:8">
      <c r="A127" s="70" t="str">
        <f t="shared" ref="A127:A158" si="12">pdeName</f>
        <v>Варна плод АД</v>
      </c>
      <c r="B127" s="70" t="str">
        <f t="shared" ref="B127:B158" si="13">pdeBulstat</f>
        <v>103106697</v>
      </c>
      <c r="C127" s="289">
        <f t="shared" ref="C127:C158" si="14">endDate</f>
        <v>46112</v>
      </c>
      <c r="D127" s="70" t="s">
        <v>276</v>
      </c>
      <c r="E127" s="70">
        <v>1</v>
      </c>
      <c r="F127" s="70" t="s">
        <v>275</v>
      </c>
      <c r="G127" s="70" t="s">
        <v>531</v>
      </c>
      <c r="H127" s="236">
        <f>'2-Отчет за доходите'!C12</f>
        <v>186</v>
      </c>
    </row>
    <row r="128" spans="1:8">
      <c r="A128" s="70" t="str">
        <f t="shared" si="12"/>
        <v>Варна плод АД</v>
      </c>
      <c r="B128" s="70" t="str">
        <f t="shared" si="13"/>
        <v>103106697</v>
      </c>
      <c r="C128" s="289">
        <f t="shared" si="14"/>
        <v>46112</v>
      </c>
      <c r="D128" s="70" t="s">
        <v>280</v>
      </c>
      <c r="E128" s="70">
        <v>1</v>
      </c>
      <c r="F128" s="70" t="s">
        <v>279</v>
      </c>
      <c r="G128" s="70" t="s">
        <v>531</v>
      </c>
      <c r="H128" s="236">
        <f>'2-Отчет за доходите'!C13</f>
        <v>230</v>
      </c>
    </row>
    <row r="129" spans="1:8">
      <c r="A129" s="70" t="str">
        <f t="shared" si="12"/>
        <v>Варна плод АД</v>
      </c>
      <c r="B129" s="70" t="str">
        <f t="shared" si="13"/>
        <v>103106697</v>
      </c>
      <c r="C129" s="289">
        <f t="shared" si="14"/>
        <v>46112</v>
      </c>
      <c r="D129" s="70" t="s">
        <v>284</v>
      </c>
      <c r="E129" s="70">
        <v>1</v>
      </c>
      <c r="F129" s="70" t="s">
        <v>283</v>
      </c>
      <c r="G129" s="70" t="s">
        <v>531</v>
      </c>
      <c r="H129" s="236">
        <f>'2-Отчет за доходите'!C14</f>
        <v>49</v>
      </c>
    </row>
    <row r="130" spans="1:8">
      <c r="A130" s="70" t="str">
        <f t="shared" si="12"/>
        <v>Варна плод АД</v>
      </c>
      <c r="B130" s="70" t="str">
        <f t="shared" si="13"/>
        <v>103106697</v>
      </c>
      <c r="C130" s="289">
        <f t="shared" si="14"/>
        <v>46112</v>
      </c>
      <c r="D130" s="70" t="s">
        <v>288</v>
      </c>
      <c r="E130" s="70">
        <v>1</v>
      </c>
      <c r="F130" s="70" t="s">
        <v>287</v>
      </c>
      <c r="G130" s="70" t="s">
        <v>531</v>
      </c>
      <c r="H130" s="236">
        <f>'2-Отчет за доходите'!C15</f>
        <v>293</v>
      </c>
    </row>
    <row r="131" spans="1:8">
      <c r="A131" s="70" t="str">
        <f t="shared" si="12"/>
        <v>Варна плод АД</v>
      </c>
      <c r="B131" s="70" t="str">
        <f t="shared" si="13"/>
        <v>103106697</v>
      </c>
      <c r="C131" s="289">
        <f t="shared" si="14"/>
        <v>46112</v>
      </c>
      <c r="D131" s="70" t="s">
        <v>291</v>
      </c>
      <c r="E131" s="70">
        <v>1</v>
      </c>
      <c r="F131" s="70" t="s">
        <v>290</v>
      </c>
      <c r="G131" s="70" t="s">
        <v>531</v>
      </c>
      <c r="H131" s="236">
        <f>'2-Отчет за доходите'!C16</f>
        <v>0</v>
      </c>
    </row>
    <row r="132" spans="1:8">
      <c r="A132" s="70" t="str">
        <f t="shared" si="12"/>
        <v>Варна плод АД</v>
      </c>
      <c r="B132" s="70" t="str">
        <f t="shared" si="13"/>
        <v>103106697</v>
      </c>
      <c r="C132" s="289">
        <f t="shared" si="14"/>
        <v>46112</v>
      </c>
      <c r="D132" s="70" t="s">
        <v>294</v>
      </c>
      <c r="E132" s="70">
        <v>1</v>
      </c>
      <c r="F132" s="70" t="s">
        <v>293</v>
      </c>
      <c r="G132" s="70" t="s">
        <v>531</v>
      </c>
      <c r="H132" s="236">
        <f>'2-Отчет за доходите'!C17</f>
        <v>0</v>
      </c>
    </row>
    <row r="133" spans="1:8">
      <c r="A133" s="70" t="str">
        <f t="shared" si="12"/>
        <v>Варна плод АД</v>
      </c>
      <c r="B133" s="70" t="str">
        <f t="shared" si="13"/>
        <v>103106697</v>
      </c>
      <c r="C133" s="289">
        <f t="shared" si="14"/>
        <v>46112</v>
      </c>
      <c r="D133" s="70" t="s">
        <v>296</v>
      </c>
      <c r="E133" s="70">
        <v>1</v>
      </c>
      <c r="F133" s="70" t="s">
        <v>295</v>
      </c>
      <c r="G133" s="70" t="s">
        <v>531</v>
      </c>
      <c r="H133" s="236">
        <f>'2-Отчет за доходите'!C18</f>
        <v>0</v>
      </c>
    </row>
    <row r="134" spans="1:8">
      <c r="A134" s="70" t="str">
        <f t="shared" si="12"/>
        <v>Варна плод АД</v>
      </c>
      <c r="B134" s="70" t="str">
        <f t="shared" si="13"/>
        <v>103106697</v>
      </c>
      <c r="C134" s="289">
        <f t="shared" si="14"/>
        <v>46112</v>
      </c>
      <c r="D134" s="70" t="s">
        <v>300</v>
      </c>
      <c r="E134" s="70">
        <v>1</v>
      </c>
      <c r="F134" s="70" t="s">
        <v>299</v>
      </c>
      <c r="G134" s="70" t="s">
        <v>531</v>
      </c>
      <c r="H134" s="236">
        <f>'2-Отчет за доходите'!C19</f>
        <v>21</v>
      </c>
    </row>
    <row r="135" spans="1:8">
      <c r="A135" s="70" t="str">
        <f t="shared" si="12"/>
        <v>Варна плод АД</v>
      </c>
      <c r="B135" s="70" t="str">
        <f t="shared" si="13"/>
        <v>103106697</v>
      </c>
      <c r="C135" s="289">
        <f t="shared" si="14"/>
        <v>46112</v>
      </c>
      <c r="D135" s="70" t="s">
        <v>304</v>
      </c>
      <c r="E135" s="70">
        <v>1</v>
      </c>
      <c r="F135" s="70" t="s">
        <v>303</v>
      </c>
      <c r="G135" s="70" t="s">
        <v>531</v>
      </c>
      <c r="H135" s="236">
        <f>'2-Отчет за доходите'!C20</f>
        <v>0</v>
      </c>
    </row>
    <row r="136" spans="1:8">
      <c r="A136" s="70" t="str">
        <f t="shared" si="12"/>
        <v>Варна плод АД</v>
      </c>
      <c r="B136" s="70" t="str">
        <f t="shared" si="13"/>
        <v>103106697</v>
      </c>
      <c r="C136" s="289">
        <f t="shared" si="14"/>
        <v>46112</v>
      </c>
      <c r="D136" s="70" t="s">
        <v>306</v>
      </c>
      <c r="E136" s="70">
        <v>1</v>
      </c>
      <c r="F136" s="70" t="s">
        <v>305</v>
      </c>
      <c r="G136" s="70" t="s">
        <v>531</v>
      </c>
      <c r="H136" s="236">
        <f>'2-Отчет за доходите'!C21</f>
        <v>0</v>
      </c>
    </row>
    <row r="137" spans="1:8">
      <c r="A137" s="70" t="str">
        <f t="shared" si="12"/>
        <v>Варна плод АД</v>
      </c>
      <c r="B137" s="70" t="str">
        <f t="shared" si="13"/>
        <v>103106697</v>
      </c>
      <c r="C137" s="289">
        <f t="shared" si="14"/>
        <v>46112</v>
      </c>
      <c r="D137" s="70" t="s">
        <v>308</v>
      </c>
      <c r="E137" s="70">
        <v>1</v>
      </c>
      <c r="F137" s="70" t="s">
        <v>273</v>
      </c>
      <c r="G137" s="70" t="s">
        <v>531</v>
      </c>
      <c r="H137" s="236">
        <f>'2-Отчет за доходите'!C22</f>
        <v>779</v>
      </c>
    </row>
    <row r="138" spans="1:8">
      <c r="A138" s="70" t="str">
        <f t="shared" si="12"/>
        <v>Варна плод АД</v>
      </c>
      <c r="B138" s="70" t="str">
        <f t="shared" si="13"/>
        <v>103106697</v>
      </c>
      <c r="C138" s="289">
        <f t="shared" si="14"/>
        <v>46112</v>
      </c>
      <c r="D138" s="70" t="s">
        <v>317</v>
      </c>
      <c r="E138" s="70">
        <v>1</v>
      </c>
      <c r="F138" s="70" t="s">
        <v>316</v>
      </c>
      <c r="G138" s="70" t="s">
        <v>531</v>
      </c>
      <c r="H138" s="236">
        <f>'2-Отчет за доходите'!C25</f>
        <v>5</v>
      </c>
    </row>
    <row r="139" spans="1:8">
      <c r="A139" s="70" t="str">
        <f t="shared" si="12"/>
        <v>Варна плод АД</v>
      </c>
      <c r="B139" s="70" t="str">
        <f t="shared" si="13"/>
        <v>103106697</v>
      </c>
      <c r="C139" s="289">
        <f t="shared" si="14"/>
        <v>46112</v>
      </c>
      <c r="D139" s="70" t="s">
        <v>321</v>
      </c>
      <c r="E139" s="70">
        <v>1</v>
      </c>
      <c r="F139" s="70" t="s">
        <v>320</v>
      </c>
      <c r="G139" s="70" t="s">
        <v>531</v>
      </c>
      <c r="H139" s="236">
        <f>'2-Отчет за доходите'!C26</f>
        <v>1</v>
      </c>
    </row>
    <row r="140" spans="1:8">
      <c r="A140" s="70" t="str">
        <f t="shared" si="12"/>
        <v>Варна плод АД</v>
      </c>
      <c r="B140" s="70" t="str">
        <f t="shared" si="13"/>
        <v>103106697</v>
      </c>
      <c r="C140" s="289">
        <f t="shared" si="14"/>
        <v>46112</v>
      </c>
      <c r="D140" s="70" t="s">
        <v>325</v>
      </c>
      <c r="E140" s="70">
        <v>1</v>
      </c>
      <c r="F140" s="70" t="s">
        <v>324</v>
      </c>
      <c r="G140" s="70" t="s">
        <v>531</v>
      </c>
      <c r="H140" s="236">
        <f>'2-Отчет за доходите'!C27</f>
        <v>0</v>
      </c>
    </row>
    <row r="141" spans="1:8">
      <c r="A141" s="70" t="str">
        <f t="shared" si="12"/>
        <v>Варна плод АД</v>
      </c>
      <c r="B141" s="70" t="str">
        <f t="shared" si="13"/>
        <v>103106697</v>
      </c>
      <c r="C141" s="289">
        <f t="shared" si="14"/>
        <v>46112</v>
      </c>
      <c r="D141" s="70" t="s">
        <v>327</v>
      </c>
      <c r="E141" s="70">
        <v>1</v>
      </c>
      <c r="F141" s="70" t="s">
        <v>79</v>
      </c>
      <c r="G141" s="70" t="s">
        <v>531</v>
      </c>
      <c r="H141" s="236">
        <f>'2-Отчет за доходите'!C28</f>
        <v>6</v>
      </c>
    </row>
    <row r="142" spans="1:8">
      <c r="A142" s="70" t="str">
        <f t="shared" si="12"/>
        <v>Варна плод АД</v>
      </c>
      <c r="B142" s="70" t="str">
        <f t="shared" si="13"/>
        <v>103106697</v>
      </c>
      <c r="C142" s="289">
        <f t="shared" si="14"/>
        <v>46112</v>
      </c>
      <c r="D142" s="70" t="s">
        <v>328</v>
      </c>
      <c r="E142" s="70">
        <v>1</v>
      </c>
      <c r="F142" s="70" t="s">
        <v>313</v>
      </c>
      <c r="G142" s="70" t="s">
        <v>531</v>
      </c>
      <c r="H142" s="236">
        <f>'2-Отчет за доходите'!C29</f>
        <v>12</v>
      </c>
    </row>
    <row r="143" spans="1:8">
      <c r="A143" s="70" t="str">
        <f t="shared" si="12"/>
        <v>Варна плод АД</v>
      </c>
      <c r="B143" s="70" t="str">
        <f t="shared" si="13"/>
        <v>103106697</v>
      </c>
      <c r="C143" s="289">
        <f t="shared" si="14"/>
        <v>46112</v>
      </c>
      <c r="D143" s="70" t="s">
        <v>330</v>
      </c>
      <c r="E143" s="70">
        <v>1</v>
      </c>
      <c r="F143" s="70" t="s">
        <v>329</v>
      </c>
      <c r="G143" s="70" t="s">
        <v>531</v>
      </c>
      <c r="H143" s="236">
        <f>'2-Отчет за доходите'!C31</f>
        <v>791</v>
      </c>
    </row>
    <row r="144" spans="1:8">
      <c r="A144" s="70" t="str">
        <f t="shared" si="12"/>
        <v>Варна плод АД</v>
      </c>
      <c r="B144" s="70" t="str">
        <f t="shared" si="13"/>
        <v>103106697</v>
      </c>
      <c r="C144" s="289">
        <f t="shared" si="14"/>
        <v>46112</v>
      </c>
      <c r="D144" s="70" t="s">
        <v>333</v>
      </c>
      <c r="E144" s="70">
        <v>1</v>
      </c>
      <c r="F144" s="70" t="s">
        <v>332</v>
      </c>
      <c r="G144" s="70" t="s">
        <v>531</v>
      </c>
      <c r="H144" s="236">
        <f>'2-Отчет за доходите'!C33</f>
        <v>154</v>
      </c>
    </row>
    <row r="145" spans="1:8">
      <c r="A145" s="70" t="str">
        <f t="shared" si="12"/>
        <v>Варна плод АД</v>
      </c>
      <c r="B145" s="70" t="str">
        <f t="shared" si="13"/>
        <v>103106697</v>
      </c>
      <c r="C145" s="289">
        <f t="shared" si="14"/>
        <v>46112</v>
      </c>
      <c r="D145" s="70" t="s">
        <v>337</v>
      </c>
      <c r="E145" s="70">
        <v>1</v>
      </c>
      <c r="F145" s="70" t="s">
        <v>336</v>
      </c>
      <c r="G145" s="70" t="s">
        <v>531</v>
      </c>
      <c r="H145" s="236">
        <f>'2-Отчет за доходите'!C34</f>
        <v>0</v>
      </c>
    </row>
    <row r="146" spans="1:8">
      <c r="A146" s="70" t="str">
        <f t="shared" si="12"/>
        <v>Варна плод АД</v>
      </c>
      <c r="B146" s="70" t="str">
        <f t="shared" si="13"/>
        <v>103106697</v>
      </c>
      <c r="C146" s="289">
        <f t="shared" si="14"/>
        <v>46112</v>
      </c>
      <c r="D146" s="70" t="s">
        <v>341</v>
      </c>
      <c r="E146" s="70">
        <v>1</v>
      </c>
      <c r="F146" s="70" t="s">
        <v>340</v>
      </c>
      <c r="G146" s="70" t="s">
        <v>531</v>
      </c>
      <c r="H146" s="236">
        <f>'2-Отчет за доходите'!C35</f>
        <v>0</v>
      </c>
    </row>
    <row r="147" spans="1:8">
      <c r="A147" s="70" t="str">
        <f t="shared" si="12"/>
        <v>Варна плод АД</v>
      </c>
      <c r="B147" s="70" t="str">
        <f t="shared" si="13"/>
        <v>103106697</v>
      </c>
      <c r="C147" s="289">
        <f t="shared" si="14"/>
        <v>46112</v>
      </c>
      <c r="D147" s="70" t="s">
        <v>345</v>
      </c>
      <c r="E147" s="70">
        <v>1</v>
      </c>
      <c r="F147" s="70" t="s">
        <v>344</v>
      </c>
      <c r="G147" s="70" t="s">
        <v>531</v>
      </c>
      <c r="H147" s="236">
        <f>'2-Отчет за доходите'!C36</f>
        <v>791</v>
      </c>
    </row>
    <row r="148" spans="1:8">
      <c r="A148" s="70" t="str">
        <f t="shared" si="12"/>
        <v>Варна плод АД</v>
      </c>
      <c r="B148" s="70" t="str">
        <f t="shared" si="13"/>
        <v>103106697</v>
      </c>
      <c r="C148" s="289">
        <f t="shared" si="14"/>
        <v>46112</v>
      </c>
      <c r="D148" s="70" t="s">
        <v>349</v>
      </c>
      <c r="E148" s="70">
        <v>1</v>
      </c>
      <c r="F148" s="70" t="s">
        <v>348</v>
      </c>
      <c r="G148" s="70" t="s">
        <v>531</v>
      </c>
      <c r="H148" s="236">
        <f>'2-Отчет за доходите'!C37</f>
        <v>154</v>
      </c>
    </row>
    <row r="149" spans="1:8">
      <c r="A149" s="70" t="str">
        <f t="shared" si="12"/>
        <v>Варна плод АД</v>
      </c>
      <c r="B149" s="70" t="str">
        <f t="shared" si="13"/>
        <v>103106697</v>
      </c>
      <c r="C149" s="289">
        <f t="shared" si="14"/>
        <v>46112</v>
      </c>
      <c r="D149" s="70" t="s">
        <v>353</v>
      </c>
      <c r="E149" s="70">
        <v>1</v>
      </c>
      <c r="F149" s="70" t="s">
        <v>352</v>
      </c>
      <c r="G149" s="70" t="s">
        <v>531</v>
      </c>
      <c r="H149" s="236">
        <f>'2-Отчет за доходите'!C38</f>
        <v>23</v>
      </c>
    </row>
    <row r="150" spans="1:8">
      <c r="A150" s="70" t="str">
        <f t="shared" si="12"/>
        <v>Варна плод АД</v>
      </c>
      <c r="B150" s="70" t="str">
        <f t="shared" si="13"/>
        <v>103106697</v>
      </c>
      <c r="C150" s="289">
        <f t="shared" si="14"/>
        <v>46112</v>
      </c>
      <c r="D150" s="70" t="s">
        <v>355</v>
      </c>
      <c r="E150" s="70">
        <v>1</v>
      </c>
      <c r="F150" s="70" t="s">
        <v>354</v>
      </c>
      <c r="G150" s="70" t="s">
        <v>531</v>
      </c>
      <c r="H150" s="236">
        <f>'2-Отчет за доходите'!C39</f>
        <v>23</v>
      </c>
    </row>
    <row r="151" spans="1:8">
      <c r="A151" s="70" t="str">
        <f t="shared" si="12"/>
        <v>Варна плод АД</v>
      </c>
      <c r="B151" s="70" t="str">
        <f t="shared" si="13"/>
        <v>103106697</v>
      </c>
      <c r="C151" s="289">
        <f t="shared" si="14"/>
        <v>46112</v>
      </c>
      <c r="D151" s="70" t="s">
        <v>357</v>
      </c>
      <c r="E151" s="70">
        <v>1</v>
      </c>
      <c r="F151" s="70" t="s">
        <v>356</v>
      </c>
      <c r="G151" s="70" t="s">
        <v>531</v>
      </c>
      <c r="H151" s="236">
        <f>'2-Отчет за доходите'!C40</f>
        <v>0</v>
      </c>
    </row>
    <row r="152" spans="1:8">
      <c r="A152" s="70" t="str">
        <f t="shared" si="12"/>
        <v>Варна плод АД</v>
      </c>
      <c r="B152" s="70" t="str">
        <f t="shared" si="13"/>
        <v>103106697</v>
      </c>
      <c r="C152" s="289">
        <f t="shared" si="14"/>
        <v>46112</v>
      </c>
      <c r="D152" s="70" t="s">
        <v>359</v>
      </c>
      <c r="E152" s="70">
        <v>1</v>
      </c>
      <c r="F152" s="70" t="s">
        <v>358</v>
      </c>
      <c r="G152" s="70" t="s">
        <v>531</v>
      </c>
      <c r="H152" s="236">
        <f>'2-Отчет за доходите'!C41</f>
        <v>0</v>
      </c>
    </row>
    <row r="153" spans="1:8">
      <c r="A153" s="70" t="str">
        <f t="shared" si="12"/>
        <v>Варна плод АД</v>
      </c>
      <c r="B153" s="70" t="str">
        <f t="shared" si="13"/>
        <v>103106697</v>
      </c>
      <c r="C153" s="289">
        <f t="shared" si="14"/>
        <v>46112</v>
      </c>
      <c r="D153" s="70" t="s">
        <v>361</v>
      </c>
      <c r="E153" s="70">
        <v>1</v>
      </c>
      <c r="F153" s="70" t="s">
        <v>360</v>
      </c>
      <c r="G153" s="70" t="s">
        <v>531</v>
      </c>
      <c r="H153" s="236">
        <f>'2-Отчет за доходите'!C42</f>
        <v>131</v>
      </c>
    </row>
    <row r="154" spans="1:8">
      <c r="A154" s="70" t="str">
        <f t="shared" si="12"/>
        <v>Варна плод АД</v>
      </c>
      <c r="B154" s="70" t="str">
        <f t="shared" si="13"/>
        <v>103106697</v>
      </c>
      <c r="C154" s="289">
        <f t="shared" si="14"/>
        <v>46112</v>
      </c>
      <c r="D154" s="70" t="s">
        <v>365</v>
      </c>
      <c r="E154" s="70">
        <v>1</v>
      </c>
      <c r="F154" s="70" t="s">
        <v>364</v>
      </c>
      <c r="G154" s="70" t="s">
        <v>531</v>
      </c>
      <c r="H154" s="236">
        <f>'2-Отчет за доходите'!C43</f>
        <v>0</v>
      </c>
    </row>
    <row r="155" spans="1:8">
      <c r="A155" s="70" t="str">
        <f t="shared" si="12"/>
        <v>Варна плод АД</v>
      </c>
      <c r="B155" s="70" t="str">
        <f t="shared" si="13"/>
        <v>103106697</v>
      </c>
      <c r="C155" s="289">
        <f t="shared" si="14"/>
        <v>46112</v>
      </c>
      <c r="D155" s="70" t="s">
        <v>368</v>
      </c>
      <c r="E155" s="70">
        <v>1</v>
      </c>
      <c r="F155" s="70" t="s">
        <v>367</v>
      </c>
      <c r="G155" s="70" t="s">
        <v>531</v>
      </c>
      <c r="H155" s="236">
        <f>'2-Отчет за доходите'!C44</f>
        <v>131</v>
      </c>
    </row>
    <row r="156" spans="1:8">
      <c r="A156" s="70" t="str">
        <f t="shared" si="12"/>
        <v>Варна плод АД</v>
      </c>
      <c r="B156" s="70" t="str">
        <f t="shared" si="13"/>
        <v>103106697</v>
      </c>
      <c r="C156" s="289">
        <f t="shared" si="14"/>
        <v>46112</v>
      </c>
      <c r="D156" s="70" t="s">
        <v>372</v>
      </c>
      <c r="E156" s="70">
        <v>1</v>
      </c>
      <c r="F156" s="70" t="s">
        <v>371</v>
      </c>
      <c r="G156" s="70" t="s">
        <v>531</v>
      </c>
      <c r="H156" s="236">
        <f>'2-Отчет за доходите'!C45</f>
        <v>945</v>
      </c>
    </row>
    <row r="157" spans="1:8">
      <c r="A157" s="70" t="str">
        <f t="shared" si="12"/>
        <v>Варна плод АД</v>
      </c>
      <c r="B157" s="70" t="str">
        <f t="shared" si="13"/>
        <v>103106697</v>
      </c>
      <c r="C157" s="289">
        <f t="shared" si="14"/>
        <v>46112</v>
      </c>
      <c r="D157" s="70" t="s">
        <v>278</v>
      </c>
      <c r="E157" s="70">
        <v>1</v>
      </c>
      <c r="F157" s="70" t="s">
        <v>277</v>
      </c>
      <c r="G157" s="70" t="s">
        <v>532</v>
      </c>
      <c r="H157" s="70">
        <f>'2-Отчет за доходите'!G12</f>
        <v>391</v>
      </c>
    </row>
    <row r="158" spans="1:8">
      <c r="A158" s="70" t="str">
        <f t="shared" si="12"/>
        <v>Варна плод АД</v>
      </c>
      <c r="B158" s="70" t="str">
        <f t="shared" si="13"/>
        <v>103106697</v>
      </c>
      <c r="C158" s="289">
        <f t="shared" si="14"/>
        <v>46112</v>
      </c>
      <c r="D158" s="70" t="s">
        <v>282</v>
      </c>
      <c r="E158" s="70">
        <v>1</v>
      </c>
      <c r="F158" s="70" t="s">
        <v>281</v>
      </c>
      <c r="G158" s="70" t="s">
        <v>532</v>
      </c>
      <c r="H158" s="70">
        <f>'2-Отчет за доходите'!G13</f>
        <v>0</v>
      </c>
    </row>
    <row r="159" spans="1:8">
      <c r="A159" s="70" t="str">
        <f t="shared" ref="A159:A179" si="15">pdeName</f>
        <v>Варна плод АД</v>
      </c>
      <c r="B159" s="70" t="str">
        <f t="shared" ref="B159:B179" si="16">pdeBulstat</f>
        <v>103106697</v>
      </c>
      <c r="C159" s="289">
        <f t="shared" ref="C159:C179" si="17">endDate</f>
        <v>46112</v>
      </c>
      <c r="D159" s="70" t="s">
        <v>286</v>
      </c>
      <c r="E159" s="70">
        <v>1</v>
      </c>
      <c r="F159" s="70" t="s">
        <v>285</v>
      </c>
      <c r="G159" s="70" t="s">
        <v>532</v>
      </c>
      <c r="H159" s="70">
        <f>'2-Отчет за доходите'!G14</f>
        <v>547</v>
      </c>
    </row>
    <row r="160" spans="1:8">
      <c r="A160" s="70" t="str">
        <f t="shared" si="15"/>
        <v>Варна плод АД</v>
      </c>
      <c r="B160" s="70" t="str">
        <f t="shared" si="16"/>
        <v>103106697</v>
      </c>
      <c r="C160" s="289">
        <f t="shared" si="17"/>
        <v>46112</v>
      </c>
      <c r="D160" s="70" t="s">
        <v>289</v>
      </c>
      <c r="E160" s="70">
        <v>1</v>
      </c>
      <c r="F160" s="70" t="s">
        <v>79</v>
      </c>
      <c r="G160" s="70" t="s">
        <v>532</v>
      </c>
      <c r="H160" s="70">
        <f>'2-Отчет за доходите'!G15</f>
        <v>7</v>
      </c>
    </row>
    <row r="161" spans="1:8">
      <c r="A161" s="70" t="str">
        <f t="shared" si="15"/>
        <v>Варна плод АД</v>
      </c>
      <c r="B161" s="70" t="str">
        <f t="shared" si="16"/>
        <v>103106697</v>
      </c>
      <c r="C161" s="289">
        <f t="shared" si="17"/>
        <v>46112</v>
      </c>
      <c r="D161" s="70" t="s">
        <v>292</v>
      </c>
      <c r="E161" s="70">
        <v>1</v>
      </c>
      <c r="F161" s="70" t="s">
        <v>274</v>
      </c>
      <c r="G161" s="70" t="s">
        <v>532</v>
      </c>
      <c r="H161" s="70">
        <f>'2-Отчет за доходите'!G16</f>
        <v>945</v>
      </c>
    </row>
    <row r="162" spans="1:8">
      <c r="A162" s="70" t="str">
        <f t="shared" si="15"/>
        <v>Варна плод АД</v>
      </c>
      <c r="B162" s="70" t="str">
        <f t="shared" si="16"/>
        <v>103106697</v>
      </c>
      <c r="C162" s="289">
        <f t="shared" si="17"/>
        <v>46112</v>
      </c>
      <c r="D162" s="70" t="s">
        <v>298</v>
      </c>
      <c r="E162" s="70">
        <v>1</v>
      </c>
      <c r="F162" s="70" t="s">
        <v>297</v>
      </c>
      <c r="G162" s="70" t="s">
        <v>532</v>
      </c>
      <c r="H162" s="70">
        <f>'2-Отчет за доходите'!G18</f>
        <v>0</v>
      </c>
    </row>
    <row r="163" spans="1:8">
      <c r="A163" s="70" t="str">
        <f t="shared" si="15"/>
        <v>Варна плод АД</v>
      </c>
      <c r="B163" s="70" t="str">
        <f t="shared" si="16"/>
        <v>103106697</v>
      </c>
      <c r="C163" s="289">
        <f t="shared" si="17"/>
        <v>46112</v>
      </c>
      <c r="D163" s="70" t="s">
        <v>302</v>
      </c>
      <c r="E163" s="70">
        <v>1</v>
      </c>
      <c r="F163" s="70" t="s">
        <v>301</v>
      </c>
      <c r="G163" s="70" t="s">
        <v>532</v>
      </c>
      <c r="H163" s="70">
        <f>'2-Отчет за доходите'!G19</f>
        <v>0</v>
      </c>
    </row>
    <row r="164" spans="1:8">
      <c r="A164" s="70" t="str">
        <f t="shared" si="15"/>
        <v>Варна плод АД</v>
      </c>
      <c r="B164" s="70" t="str">
        <f t="shared" si="16"/>
        <v>103106697</v>
      </c>
      <c r="C164" s="289">
        <f t="shared" si="17"/>
        <v>46112</v>
      </c>
      <c r="D164" s="70" t="s">
        <v>310</v>
      </c>
      <c r="E164" s="70">
        <v>1</v>
      </c>
      <c r="F164" s="70" t="s">
        <v>309</v>
      </c>
      <c r="G164" s="70" t="s">
        <v>532</v>
      </c>
      <c r="H164" s="70">
        <f>'2-Отчет за доходите'!G22</f>
        <v>0</v>
      </c>
    </row>
    <row r="165" spans="1:8">
      <c r="A165" s="70" t="str">
        <f t="shared" si="15"/>
        <v>Варна плод АД</v>
      </c>
      <c r="B165" s="70" t="str">
        <f t="shared" si="16"/>
        <v>103106697</v>
      </c>
      <c r="C165" s="289">
        <f t="shared" si="17"/>
        <v>46112</v>
      </c>
      <c r="D165" s="70" t="s">
        <v>312</v>
      </c>
      <c r="E165" s="70">
        <v>1</v>
      </c>
      <c r="F165" s="70" t="s">
        <v>311</v>
      </c>
      <c r="G165" s="70" t="s">
        <v>532</v>
      </c>
      <c r="H165" s="70">
        <f>'2-Отчет за доходите'!G23</f>
        <v>0</v>
      </c>
    </row>
    <row r="166" spans="1:8">
      <c r="A166" s="70" t="str">
        <f t="shared" si="15"/>
        <v>Варна плод АД</v>
      </c>
      <c r="B166" s="70" t="str">
        <f t="shared" si="16"/>
        <v>103106697</v>
      </c>
      <c r="C166" s="289">
        <f t="shared" si="17"/>
        <v>46112</v>
      </c>
      <c r="D166" s="70" t="s">
        <v>315</v>
      </c>
      <c r="E166" s="70">
        <v>1</v>
      </c>
      <c r="F166" s="70" t="s">
        <v>314</v>
      </c>
      <c r="G166" s="70" t="s">
        <v>532</v>
      </c>
      <c r="H166" s="70">
        <f>'2-Отчет за доходите'!G24</f>
        <v>0</v>
      </c>
    </row>
    <row r="167" spans="1:8">
      <c r="A167" s="70" t="str">
        <f t="shared" si="15"/>
        <v>Варна плод АД</v>
      </c>
      <c r="B167" s="70" t="str">
        <f t="shared" si="16"/>
        <v>103106697</v>
      </c>
      <c r="C167" s="289">
        <f t="shared" si="17"/>
        <v>46112</v>
      </c>
      <c r="D167" s="70" t="s">
        <v>319</v>
      </c>
      <c r="E167" s="70">
        <v>1</v>
      </c>
      <c r="F167" s="70" t="s">
        <v>318</v>
      </c>
      <c r="G167" s="70" t="s">
        <v>532</v>
      </c>
      <c r="H167" s="70">
        <f>'2-Отчет за доходите'!G25</f>
        <v>0</v>
      </c>
    </row>
    <row r="168" spans="1:8">
      <c r="A168" s="70" t="str">
        <f t="shared" si="15"/>
        <v>Варна плод АД</v>
      </c>
      <c r="B168" s="70" t="str">
        <f t="shared" si="16"/>
        <v>103106697</v>
      </c>
      <c r="C168" s="289">
        <f t="shared" si="17"/>
        <v>46112</v>
      </c>
      <c r="D168" s="70" t="s">
        <v>323</v>
      </c>
      <c r="E168" s="70">
        <v>1</v>
      </c>
      <c r="F168" s="70" t="s">
        <v>322</v>
      </c>
      <c r="G168" s="70" t="s">
        <v>532</v>
      </c>
      <c r="H168" s="70">
        <f>'2-Отчет за доходите'!G26</f>
        <v>0</v>
      </c>
    </row>
    <row r="169" spans="1:8">
      <c r="A169" s="70" t="str">
        <f t="shared" si="15"/>
        <v>Варна плод АД</v>
      </c>
      <c r="B169" s="70" t="str">
        <f t="shared" si="16"/>
        <v>103106697</v>
      </c>
      <c r="C169" s="289">
        <f t="shared" si="17"/>
        <v>46112</v>
      </c>
      <c r="D169" s="70" t="s">
        <v>326</v>
      </c>
      <c r="E169" s="70">
        <v>1</v>
      </c>
      <c r="F169" s="70" t="s">
        <v>307</v>
      </c>
      <c r="G169" s="70" t="s">
        <v>532</v>
      </c>
      <c r="H169" s="70">
        <f>'2-Отчет за доходите'!G27</f>
        <v>0</v>
      </c>
    </row>
    <row r="170" spans="1:8">
      <c r="A170" s="70" t="str">
        <f t="shared" si="15"/>
        <v>Варна плод АД</v>
      </c>
      <c r="B170" s="70" t="str">
        <f t="shared" si="16"/>
        <v>103106697</v>
      </c>
      <c r="C170" s="289">
        <f t="shared" si="17"/>
        <v>46112</v>
      </c>
      <c r="D170" s="70" t="s">
        <v>331</v>
      </c>
      <c r="E170" s="70">
        <v>1</v>
      </c>
      <c r="F170" s="70" t="s">
        <v>520</v>
      </c>
      <c r="G170" s="70" t="s">
        <v>532</v>
      </c>
      <c r="H170" s="70">
        <f>'2-Отчет за доходите'!G31</f>
        <v>945</v>
      </c>
    </row>
    <row r="171" spans="1:8">
      <c r="A171" s="70" t="str">
        <f t="shared" si="15"/>
        <v>Варна плод АД</v>
      </c>
      <c r="B171" s="70" t="str">
        <f t="shared" si="16"/>
        <v>103106697</v>
      </c>
      <c r="C171" s="289">
        <f t="shared" si="17"/>
        <v>46112</v>
      </c>
      <c r="D171" s="70" t="s">
        <v>335</v>
      </c>
      <c r="E171" s="70">
        <v>1</v>
      </c>
      <c r="F171" s="70" t="s">
        <v>334</v>
      </c>
      <c r="G171" s="70" t="s">
        <v>532</v>
      </c>
      <c r="H171" s="70">
        <f>'2-Отчет за доходите'!G33</f>
        <v>0</v>
      </c>
    </row>
    <row r="172" spans="1:8">
      <c r="A172" s="70" t="str">
        <f t="shared" si="15"/>
        <v>Варна плод АД</v>
      </c>
      <c r="B172" s="70" t="str">
        <f t="shared" si="16"/>
        <v>103106697</v>
      </c>
      <c r="C172" s="289">
        <f t="shared" si="17"/>
        <v>46112</v>
      </c>
      <c r="D172" s="70" t="s">
        <v>339</v>
      </c>
      <c r="E172" s="70">
        <v>1</v>
      </c>
      <c r="F172" s="70" t="s">
        <v>338</v>
      </c>
      <c r="G172" s="70" t="s">
        <v>532</v>
      </c>
      <c r="H172" s="70">
        <f>'2-Отчет за доходите'!G34</f>
        <v>0</v>
      </c>
    </row>
    <row r="173" spans="1:8">
      <c r="A173" s="70" t="str">
        <f t="shared" si="15"/>
        <v>Варна плод АД</v>
      </c>
      <c r="B173" s="70" t="str">
        <f t="shared" si="16"/>
        <v>103106697</v>
      </c>
      <c r="C173" s="289">
        <f t="shared" si="17"/>
        <v>46112</v>
      </c>
      <c r="D173" s="70" t="s">
        <v>343</v>
      </c>
      <c r="E173" s="70">
        <v>1</v>
      </c>
      <c r="F173" s="70" t="s">
        <v>342</v>
      </c>
      <c r="G173" s="70" t="s">
        <v>532</v>
      </c>
      <c r="H173" s="70">
        <f>'2-Отчет за доходите'!G35</f>
        <v>0</v>
      </c>
    </row>
    <row r="174" spans="1:8">
      <c r="A174" s="70" t="str">
        <f t="shared" si="15"/>
        <v>Варна плод АД</v>
      </c>
      <c r="B174" s="70" t="str">
        <f t="shared" si="16"/>
        <v>103106697</v>
      </c>
      <c r="C174" s="289">
        <f t="shared" si="17"/>
        <v>46112</v>
      </c>
      <c r="D174" s="70" t="s">
        <v>347</v>
      </c>
      <c r="E174" s="70">
        <v>1</v>
      </c>
      <c r="F174" s="70" t="s">
        <v>346</v>
      </c>
      <c r="G174" s="70" t="s">
        <v>532</v>
      </c>
      <c r="H174" s="70">
        <f>'2-Отчет за доходите'!G36</f>
        <v>945</v>
      </c>
    </row>
    <row r="175" spans="1:8">
      <c r="A175" s="70" t="str">
        <f t="shared" si="15"/>
        <v>Варна плод АД</v>
      </c>
      <c r="B175" s="70" t="str">
        <f t="shared" si="16"/>
        <v>103106697</v>
      </c>
      <c r="C175" s="289">
        <f t="shared" si="17"/>
        <v>46112</v>
      </c>
      <c r="D175" s="70" t="s">
        <v>351</v>
      </c>
      <c r="E175" s="70">
        <v>1</v>
      </c>
      <c r="F175" s="70" t="s">
        <v>350</v>
      </c>
      <c r="G175" s="70" t="s">
        <v>532</v>
      </c>
      <c r="H175" s="70">
        <f>'2-Отчет за доходите'!G37</f>
        <v>0</v>
      </c>
    </row>
    <row r="176" spans="1:8">
      <c r="A176" s="70" t="str">
        <f t="shared" si="15"/>
        <v>Варна плод АД</v>
      </c>
      <c r="B176" s="70" t="str">
        <f t="shared" si="16"/>
        <v>103106697</v>
      </c>
      <c r="C176" s="289">
        <f t="shared" si="17"/>
        <v>46112</v>
      </c>
      <c r="D176" s="70" t="s">
        <v>363</v>
      </c>
      <c r="E176" s="70">
        <v>1</v>
      </c>
      <c r="F176" s="70" t="s">
        <v>362</v>
      </c>
      <c r="G176" s="70" t="s">
        <v>532</v>
      </c>
      <c r="H176" s="70">
        <f>'2-Отчет за доходите'!G42</f>
        <v>0</v>
      </c>
    </row>
    <row r="177" spans="1:8">
      <c r="A177" s="70" t="str">
        <f t="shared" si="15"/>
        <v>Варна плод АД</v>
      </c>
      <c r="B177" s="70" t="str">
        <f t="shared" si="16"/>
        <v>103106697</v>
      </c>
      <c r="C177" s="289">
        <f t="shared" si="17"/>
        <v>46112</v>
      </c>
      <c r="D177" s="70" t="s">
        <v>366</v>
      </c>
      <c r="E177" s="70">
        <v>1</v>
      </c>
      <c r="F177" s="70" t="s">
        <v>364</v>
      </c>
      <c r="G177" s="70" t="s">
        <v>532</v>
      </c>
      <c r="H177" s="70">
        <f>'2-Отчет за доходите'!G43</f>
        <v>0</v>
      </c>
    </row>
    <row r="178" spans="1:8">
      <c r="A178" s="70" t="str">
        <f t="shared" si="15"/>
        <v>Варна плод АД</v>
      </c>
      <c r="B178" s="70" t="str">
        <f t="shared" si="16"/>
        <v>103106697</v>
      </c>
      <c r="C178" s="289">
        <f t="shared" si="17"/>
        <v>46112</v>
      </c>
      <c r="D178" s="70" t="s">
        <v>370</v>
      </c>
      <c r="E178" s="70">
        <v>1</v>
      </c>
      <c r="F178" s="70" t="s">
        <v>369</v>
      </c>
      <c r="G178" s="70" t="s">
        <v>532</v>
      </c>
      <c r="H178" s="70">
        <f>'2-Отчет за доходите'!G44</f>
        <v>0</v>
      </c>
    </row>
    <row r="179" spans="1:8">
      <c r="A179" s="70" t="str">
        <f t="shared" si="15"/>
        <v>Варна плод АД</v>
      </c>
      <c r="B179" s="70" t="str">
        <f t="shared" si="16"/>
        <v>103106697</v>
      </c>
      <c r="C179" s="289">
        <f t="shared" si="17"/>
        <v>46112</v>
      </c>
      <c r="D179" s="70" t="s">
        <v>374</v>
      </c>
      <c r="E179" s="70">
        <v>1</v>
      </c>
      <c r="F179" s="70" t="s">
        <v>373</v>
      </c>
      <c r="G179" s="70" t="s">
        <v>532</v>
      </c>
      <c r="H179" s="70">
        <f>'2-Отчет за доходите'!G45</f>
        <v>945</v>
      </c>
    </row>
    <row r="180" spans="1:8" s="235" customFormat="1">
      <c r="C180" s="288"/>
      <c r="F180" s="238" t="s">
        <v>534</v>
      </c>
    </row>
    <row r="181" spans="1:8">
      <c r="A181" s="70" t="str">
        <f t="shared" ref="A181:A216" si="18">pdeName</f>
        <v>Варна плод АД</v>
      </c>
      <c r="B181" s="70" t="str">
        <f t="shared" ref="B181:B216" si="19">pdeBulstat</f>
        <v>103106697</v>
      </c>
      <c r="C181" s="289">
        <f t="shared" ref="C181:C216" si="20">endDate</f>
        <v>46112</v>
      </c>
      <c r="D181" s="70" t="s">
        <v>379</v>
      </c>
      <c r="E181" s="70">
        <v>1</v>
      </c>
      <c r="F181" s="70" t="s">
        <v>378</v>
      </c>
      <c r="G181" s="70" t="s">
        <v>535</v>
      </c>
      <c r="H181" s="236">
        <f>'3-Отчет за паричния поток'!C11</f>
        <v>1152</v>
      </c>
    </row>
    <row r="182" spans="1:8">
      <c r="A182" s="70" t="str">
        <f t="shared" si="18"/>
        <v>Варна плод АД</v>
      </c>
      <c r="B182" s="70" t="str">
        <f t="shared" si="19"/>
        <v>103106697</v>
      </c>
      <c r="C182" s="289">
        <f t="shared" si="20"/>
        <v>46112</v>
      </c>
      <c r="D182" s="70" t="s">
        <v>381</v>
      </c>
      <c r="E182" s="70">
        <v>1</v>
      </c>
      <c r="F182" s="70" t="s">
        <v>380</v>
      </c>
      <c r="G182" s="70" t="s">
        <v>535</v>
      </c>
      <c r="H182" s="236">
        <f>'3-Отчет за паричния поток'!C12</f>
        <v>-889</v>
      </c>
    </row>
    <row r="183" spans="1:8">
      <c r="A183" s="70" t="str">
        <f t="shared" si="18"/>
        <v>Варна плод АД</v>
      </c>
      <c r="B183" s="70" t="str">
        <f t="shared" si="19"/>
        <v>103106697</v>
      </c>
      <c r="C183" s="289">
        <f t="shared" si="20"/>
        <v>46112</v>
      </c>
      <c r="D183" s="70" t="s">
        <v>383</v>
      </c>
      <c r="E183" s="70">
        <v>1</v>
      </c>
      <c r="F183" s="70" t="s">
        <v>382</v>
      </c>
      <c r="G183" s="70" t="s">
        <v>535</v>
      </c>
      <c r="H183" s="236">
        <f>'3-Отчет за паричния поток'!C13</f>
        <v>0</v>
      </c>
    </row>
    <row r="184" spans="1:8">
      <c r="A184" s="70" t="str">
        <f t="shared" si="18"/>
        <v>Варна плод АД</v>
      </c>
      <c r="B184" s="70" t="str">
        <f t="shared" si="19"/>
        <v>103106697</v>
      </c>
      <c r="C184" s="289">
        <f t="shared" si="20"/>
        <v>46112</v>
      </c>
      <c r="D184" s="70" t="s">
        <v>385</v>
      </c>
      <c r="E184" s="70">
        <v>1</v>
      </c>
      <c r="F184" s="70" t="s">
        <v>384</v>
      </c>
      <c r="G184" s="70" t="s">
        <v>535</v>
      </c>
      <c r="H184" s="236">
        <f>'3-Отчет за паричния поток'!C14</f>
        <v>-268</v>
      </c>
    </row>
    <row r="185" spans="1:8">
      <c r="A185" s="70" t="str">
        <f t="shared" si="18"/>
        <v>Варна плод АД</v>
      </c>
      <c r="B185" s="70" t="str">
        <f t="shared" si="19"/>
        <v>103106697</v>
      </c>
      <c r="C185" s="289">
        <f t="shared" si="20"/>
        <v>46112</v>
      </c>
      <c r="D185" s="70" t="s">
        <v>387</v>
      </c>
      <c r="E185" s="70">
        <v>1</v>
      </c>
      <c r="F185" s="70" t="s">
        <v>386</v>
      </c>
      <c r="G185" s="70" t="s">
        <v>535</v>
      </c>
      <c r="H185" s="236">
        <f>'3-Отчет за паричния поток'!C15</f>
        <v>-128</v>
      </c>
    </row>
    <row r="186" spans="1:8">
      <c r="A186" s="70" t="str">
        <f t="shared" si="18"/>
        <v>Варна плод АД</v>
      </c>
      <c r="B186" s="70" t="str">
        <f t="shared" si="19"/>
        <v>103106697</v>
      </c>
      <c r="C186" s="289">
        <f t="shared" si="20"/>
        <v>46112</v>
      </c>
      <c r="D186" s="70" t="s">
        <v>389</v>
      </c>
      <c r="E186" s="70">
        <v>1</v>
      </c>
      <c r="F186" s="70" t="s">
        <v>388</v>
      </c>
      <c r="G186" s="70" t="s">
        <v>535</v>
      </c>
      <c r="H186" s="236">
        <f>'3-Отчет за паричния поток'!C16</f>
        <v>-50</v>
      </c>
    </row>
    <row r="187" spans="1:8">
      <c r="A187" s="70" t="str">
        <f t="shared" si="18"/>
        <v>Варна плод АД</v>
      </c>
      <c r="B187" s="70" t="str">
        <f t="shared" si="19"/>
        <v>103106697</v>
      </c>
      <c r="C187" s="289">
        <f t="shared" si="20"/>
        <v>46112</v>
      </c>
      <c r="D187" s="70" t="s">
        <v>391</v>
      </c>
      <c r="E187" s="70">
        <v>1</v>
      </c>
      <c r="F187" s="70" t="s">
        <v>390</v>
      </c>
      <c r="G187" s="70" t="s">
        <v>535</v>
      </c>
      <c r="H187" s="236">
        <f>'3-Отчет за паричния поток'!C17</f>
        <v>0</v>
      </c>
    </row>
    <row r="188" spans="1:8">
      <c r="A188" s="70" t="str">
        <f t="shared" si="18"/>
        <v>Варна плод АД</v>
      </c>
      <c r="B188" s="70" t="str">
        <f t="shared" si="19"/>
        <v>103106697</v>
      </c>
      <c r="C188" s="289">
        <f t="shared" si="20"/>
        <v>46112</v>
      </c>
      <c r="D188" s="70" t="s">
        <v>393</v>
      </c>
      <c r="E188" s="70">
        <v>1</v>
      </c>
      <c r="F188" s="70" t="s">
        <v>392</v>
      </c>
      <c r="G188" s="70" t="s">
        <v>535</v>
      </c>
      <c r="H188" s="236">
        <f>'3-Отчет за паричния поток'!C18</f>
        <v>0</v>
      </c>
    </row>
    <row r="189" spans="1:8">
      <c r="A189" s="70" t="str">
        <f t="shared" si="18"/>
        <v>Варна плод АД</v>
      </c>
      <c r="B189" s="70" t="str">
        <f t="shared" si="19"/>
        <v>103106697</v>
      </c>
      <c r="C189" s="289">
        <f t="shared" si="20"/>
        <v>46112</v>
      </c>
      <c r="D189" s="70" t="s">
        <v>395</v>
      </c>
      <c r="E189" s="70">
        <v>1</v>
      </c>
      <c r="F189" s="70" t="s">
        <v>394</v>
      </c>
      <c r="G189" s="70" t="s">
        <v>535</v>
      </c>
      <c r="H189" s="236">
        <f>'3-Отчет за паричния поток'!C19</f>
        <v>0</v>
      </c>
    </row>
    <row r="190" spans="1:8">
      <c r="A190" s="70" t="str">
        <f t="shared" si="18"/>
        <v>Варна плод АД</v>
      </c>
      <c r="B190" s="70" t="str">
        <f t="shared" si="19"/>
        <v>103106697</v>
      </c>
      <c r="C190" s="289">
        <f t="shared" si="20"/>
        <v>46112</v>
      </c>
      <c r="D190" s="70" t="s">
        <v>397</v>
      </c>
      <c r="E190" s="70">
        <v>1</v>
      </c>
      <c r="F190" s="70" t="s">
        <v>396</v>
      </c>
      <c r="G190" s="70" t="s">
        <v>535</v>
      </c>
      <c r="H190" s="236">
        <f>'3-Отчет за паричния поток'!C20</f>
        <v>-9</v>
      </c>
    </row>
    <row r="191" spans="1:8">
      <c r="A191" s="70" t="str">
        <f t="shared" si="18"/>
        <v>Варна плод АД</v>
      </c>
      <c r="B191" s="70" t="str">
        <f t="shared" si="19"/>
        <v>103106697</v>
      </c>
      <c r="C191" s="289">
        <f t="shared" si="20"/>
        <v>46112</v>
      </c>
      <c r="D191" s="70" t="s">
        <v>399</v>
      </c>
      <c r="E191" s="70">
        <v>1</v>
      </c>
      <c r="F191" s="70" t="s">
        <v>398</v>
      </c>
      <c r="G191" s="70" t="s">
        <v>535</v>
      </c>
      <c r="H191" s="236">
        <f>'3-Отчет за паричния поток'!C21</f>
        <v>-192</v>
      </c>
    </row>
    <row r="192" spans="1:8">
      <c r="A192" s="70" t="str">
        <f t="shared" si="18"/>
        <v>Варна плод АД</v>
      </c>
      <c r="B192" s="70" t="str">
        <f t="shared" si="19"/>
        <v>103106697</v>
      </c>
      <c r="C192" s="289">
        <f t="shared" si="20"/>
        <v>46112</v>
      </c>
      <c r="D192" s="70" t="s">
        <v>402</v>
      </c>
      <c r="E192" s="70">
        <v>1</v>
      </c>
      <c r="F192" s="70" t="s">
        <v>401</v>
      </c>
      <c r="G192" s="70" t="s">
        <v>536</v>
      </c>
      <c r="H192" s="236">
        <f>'3-Отчет за паричния поток'!C23</f>
        <v>-121</v>
      </c>
    </row>
    <row r="193" spans="1:8">
      <c r="A193" s="70" t="str">
        <f t="shared" si="18"/>
        <v>Варна плод АД</v>
      </c>
      <c r="B193" s="70" t="str">
        <f t="shared" si="19"/>
        <v>103106697</v>
      </c>
      <c r="C193" s="289">
        <f t="shared" si="20"/>
        <v>46112</v>
      </c>
      <c r="D193" s="70" t="s">
        <v>404</v>
      </c>
      <c r="E193" s="70">
        <v>1</v>
      </c>
      <c r="F193" s="70" t="s">
        <v>403</v>
      </c>
      <c r="G193" s="70" t="s">
        <v>536</v>
      </c>
      <c r="H193" s="236">
        <f>'3-Отчет за паричния поток'!C24</f>
        <v>0</v>
      </c>
    </row>
    <row r="194" spans="1:8">
      <c r="A194" s="70" t="str">
        <f t="shared" si="18"/>
        <v>Варна плод АД</v>
      </c>
      <c r="B194" s="70" t="str">
        <f t="shared" si="19"/>
        <v>103106697</v>
      </c>
      <c r="C194" s="289">
        <f t="shared" si="20"/>
        <v>46112</v>
      </c>
      <c r="D194" s="70" t="s">
        <v>406</v>
      </c>
      <c r="E194" s="70">
        <v>1</v>
      </c>
      <c r="F194" s="70" t="s">
        <v>405</v>
      </c>
      <c r="G194" s="70" t="s">
        <v>536</v>
      </c>
      <c r="H194" s="236">
        <f>'3-Отчет за паричния поток'!C25</f>
        <v>0</v>
      </c>
    </row>
    <row r="195" spans="1:8">
      <c r="A195" s="70" t="str">
        <f t="shared" si="18"/>
        <v>Варна плод АД</v>
      </c>
      <c r="B195" s="70" t="str">
        <f t="shared" si="19"/>
        <v>103106697</v>
      </c>
      <c r="C195" s="289">
        <f t="shared" si="20"/>
        <v>46112</v>
      </c>
      <c r="D195" s="70" t="s">
        <v>408</v>
      </c>
      <c r="E195" s="70">
        <v>1</v>
      </c>
      <c r="F195" s="70" t="s">
        <v>407</v>
      </c>
      <c r="G195" s="70" t="s">
        <v>536</v>
      </c>
      <c r="H195" s="236">
        <f>'3-Отчет за паричния поток'!C26</f>
        <v>0</v>
      </c>
    </row>
    <row r="196" spans="1:8">
      <c r="A196" s="70" t="str">
        <f t="shared" si="18"/>
        <v>Варна плод АД</v>
      </c>
      <c r="B196" s="70" t="str">
        <f t="shared" si="19"/>
        <v>103106697</v>
      </c>
      <c r="C196" s="289">
        <f t="shared" si="20"/>
        <v>46112</v>
      </c>
      <c r="D196" s="70" t="s">
        <v>410</v>
      </c>
      <c r="E196" s="70">
        <v>1</v>
      </c>
      <c r="F196" s="70" t="s">
        <v>409</v>
      </c>
      <c r="G196" s="70" t="s">
        <v>536</v>
      </c>
      <c r="H196" s="236">
        <f>'3-Отчет за паричния поток'!C27</f>
        <v>0</v>
      </c>
    </row>
    <row r="197" spans="1:8">
      <c r="A197" s="70" t="str">
        <f t="shared" si="18"/>
        <v>Варна плод АД</v>
      </c>
      <c r="B197" s="70" t="str">
        <f t="shared" si="19"/>
        <v>103106697</v>
      </c>
      <c r="C197" s="289">
        <f t="shared" si="20"/>
        <v>46112</v>
      </c>
      <c r="D197" s="70" t="s">
        <v>412</v>
      </c>
      <c r="E197" s="70">
        <v>1</v>
      </c>
      <c r="F197" s="70" t="s">
        <v>411</v>
      </c>
      <c r="G197" s="70" t="s">
        <v>536</v>
      </c>
      <c r="H197" s="236">
        <f>'3-Отчет за паричния поток'!C28</f>
        <v>0</v>
      </c>
    </row>
    <row r="198" spans="1:8">
      <c r="A198" s="70" t="str">
        <f t="shared" si="18"/>
        <v>Варна плод АД</v>
      </c>
      <c r="B198" s="70" t="str">
        <f t="shared" si="19"/>
        <v>103106697</v>
      </c>
      <c r="C198" s="289">
        <f t="shared" si="20"/>
        <v>46112</v>
      </c>
      <c r="D198" s="70" t="s">
        <v>414</v>
      </c>
      <c r="E198" s="70">
        <v>1</v>
      </c>
      <c r="F198" s="70" t="s">
        <v>413</v>
      </c>
      <c r="G198" s="70" t="s">
        <v>536</v>
      </c>
      <c r="H198" s="236">
        <f>'3-Отчет за паричния поток'!C29</f>
        <v>0</v>
      </c>
    </row>
    <row r="199" spans="1:8">
      <c r="A199" s="70" t="str">
        <f t="shared" si="18"/>
        <v>Варна плод АД</v>
      </c>
      <c r="B199" s="70" t="str">
        <f t="shared" si="19"/>
        <v>103106697</v>
      </c>
      <c r="C199" s="289">
        <f t="shared" si="20"/>
        <v>46112</v>
      </c>
      <c r="D199" s="70" t="s">
        <v>416</v>
      </c>
      <c r="E199" s="70">
        <v>1</v>
      </c>
      <c r="F199" s="70" t="s">
        <v>415</v>
      </c>
      <c r="G199" s="70" t="s">
        <v>536</v>
      </c>
      <c r="H199" s="236">
        <f>'3-Отчет за паричния поток'!C30</f>
        <v>0</v>
      </c>
    </row>
    <row r="200" spans="1:8">
      <c r="A200" s="70" t="str">
        <f t="shared" si="18"/>
        <v>Варна плод АД</v>
      </c>
      <c r="B200" s="70" t="str">
        <f t="shared" si="19"/>
        <v>103106697</v>
      </c>
      <c r="C200" s="289">
        <f t="shared" si="20"/>
        <v>46112</v>
      </c>
      <c r="D200" s="70" t="s">
        <v>417</v>
      </c>
      <c r="E200" s="70">
        <v>1</v>
      </c>
      <c r="F200" s="70" t="s">
        <v>394</v>
      </c>
      <c r="G200" s="70" t="s">
        <v>536</v>
      </c>
      <c r="H200" s="236">
        <f>'3-Отчет за паричния поток'!C31</f>
        <v>0</v>
      </c>
    </row>
    <row r="201" spans="1:8">
      <c r="A201" s="70" t="str">
        <f t="shared" si="18"/>
        <v>Варна плод АД</v>
      </c>
      <c r="B201" s="70" t="str">
        <f t="shared" si="19"/>
        <v>103106697</v>
      </c>
      <c r="C201" s="289">
        <f t="shared" si="20"/>
        <v>46112</v>
      </c>
      <c r="D201" s="70" t="s">
        <v>419</v>
      </c>
      <c r="E201" s="70">
        <v>1</v>
      </c>
      <c r="F201" s="70" t="s">
        <v>418</v>
      </c>
      <c r="G201" s="70" t="s">
        <v>536</v>
      </c>
      <c r="H201" s="236">
        <f>'3-Отчет за паричния поток'!C32</f>
        <v>0</v>
      </c>
    </row>
    <row r="202" spans="1:8">
      <c r="A202" s="70" t="str">
        <f t="shared" si="18"/>
        <v>Варна плод АД</v>
      </c>
      <c r="B202" s="70" t="str">
        <f t="shared" si="19"/>
        <v>103106697</v>
      </c>
      <c r="C202" s="289">
        <f t="shared" si="20"/>
        <v>46112</v>
      </c>
      <c r="D202" s="70" t="s">
        <v>421</v>
      </c>
      <c r="E202" s="70">
        <v>1</v>
      </c>
      <c r="F202" s="70" t="s">
        <v>420</v>
      </c>
      <c r="G202" s="70" t="s">
        <v>536</v>
      </c>
      <c r="H202" s="236">
        <f>'3-Отчет за паричния поток'!C33</f>
        <v>-121</v>
      </c>
    </row>
    <row r="203" spans="1:8">
      <c r="A203" s="70" t="str">
        <f t="shared" si="18"/>
        <v>Варна плод АД</v>
      </c>
      <c r="B203" s="70" t="str">
        <f t="shared" si="19"/>
        <v>103106697</v>
      </c>
      <c r="C203" s="289">
        <f t="shared" si="20"/>
        <v>46112</v>
      </c>
      <c r="D203" s="70" t="s">
        <v>424</v>
      </c>
      <c r="E203" s="70">
        <v>1</v>
      </c>
      <c r="F203" s="70" t="s">
        <v>423</v>
      </c>
      <c r="G203" s="70" t="s">
        <v>537</v>
      </c>
      <c r="H203" s="236">
        <f>'3-Отчет за паричния поток'!C35</f>
        <v>0</v>
      </c>
    </row>
    <row r="204" spans="1:8">
      <c r="A204" s="70" t="str">
        <f t="shared" si="18"/>
        <v>Варна плод АД</v>
      </c>
      <c r="B204" s="70" t="str">
        <f t="shared" si="19"/>
        <v>103106697</v>
      </c>
      <c r="C204" s="289">
        <f t="shared" si="20"/>
        <v>46112</v>
      </c>
      <c r="D204" s="70" t="s">
        <v>426</v>
      </c>
      <c r="E204" s="70">
        <v>1</v>
      </c>
      <c r="F204" s="70" t="s">
        <v>425</v>
      </c>
      <c r="G204" s="70" t="s">
        <v>537</v>
      </c>
      <c r="H204" s="236">
        <f>'3-Отчет за паричния поток'!C36</f>
        <v>0</v>
      </c>
    </row>
    <row r="205" spans="1:8">
      <c r="A205" s="70" t="str">
        <f t="shared" si="18"/>
        <v>Варна плод АД</v>
      </c>
      <c r="B205" s="70" t="str">
        <f t="shared" si="19"/>
        <v>103106697</v>
      </c>
      <c r="C205" s="289">
        <f t="shared" si="20"/>
        <v>46112</v>
      </c>
      <c r="D205" s="70" t="s">
        <v>428</v>
      </c>
      <c r="E205" s="70">
        <v>1</v>
      </c>
      <c r="F205" s="70" t="s">
        <v>427</v>
      </c>
      <c r="G205" s="70" t="s">
        <v>537</v>
      </c>
      <c r="H205" s="236">
        <f>'3-Отчет за паричния поток'!C37</f>
        <v>486</v>
      </c>
    </row>
    <row r="206" spans="1:8">
      <c r="A206" s="70" t="str">
        <f t="shared" si="18"/>
        <v>Варна плод АД</v>
      </c>
      <c r="B206" s="70" t="str">
        <f t="shared" si="19"/>
        <v>103106697</v>
      </c>
      <c r="C206" s="289">
        <f t="shared" si="20"/>
        <v>46112</v>
      </c>
      <c r="D206" s="70" t="s">
        <v>430</v>
      </c>
      <c r="E206" s="70">
        <v>1</v>
      </c>
      <c r="F206" s="70" t="s">
        <v>429</v>
      </c>
      <c r="G206" s="70" t="s">
        <v>537</v>
      </c>
      <c r="H206" s="236">
        <f>'3-Отчет за паричния поток'!C38</f>
        <v>-818</v>
      </c>
    </row>
    <row r="207" spans="1:8">
      <c r="A207" s="70" t="str">
        <f t="shared" si="18"/>
        <v>Варна плод АД</v>
      </c>
      <c r="B207" s="70" t="str">
        <f t="shared" si="19"/>
        <v>103106697</v>
      </c>
      <c r="C207" s="289">
        <f t="shared" si="20"/>
        <v>46112</v>
      </c>
      <c r="D207" s="70" t="s">
        <v>432</v>
      </c>
      <c r="E207" s="70">
        <v>1</v>
      </c>
      <c r="F207" s="70" t="s">
        <v>431</v>
      </c>
      <c r="G207" s="70" t="s">
        <v>537</v>
      </c>
      <c r="H207" s="236">
        <f>'3-Отчет за паричния поток'!C39</f>
        <v>0</v>
      </c>
    </row>
    <row r="208" spans="1:8">
      <c r="A208" s="70" t="str">
        <f t="shared" si="18"/>
        <v>Варна плод АД</v>
      </c>
      <c r="B208" s="70" t="str">
        <f t="shared" si="19"/>
        <v>103106697</v>
      </c>
      <c r="C208" s="289">
        <f t="shared" si="20"/>
        <v>46112</v>
      </c>
      <c r="D208" s="70" t="s">
        <v>434</v>
      </c>
      <c r="E208" s="70">
        <v>1</v>
      </c>
      <c r="F208" s="70" t="s">
        <v>433</v>
      </c>
      <c r="G208" s="70" t="s">
        <v>537</v>
      </c>
      <c r="H208" s="236">
        <f>'3-Отчет за паричния поток'!C40</f>
        <v>-7</v>
      </c>
    </row>
    <row r="209" spans="1:8">
      <c r="A209" s="70" t="str">
        <f t="shared" si="18"/>
        <v>Варна плод АД</v>
      </c>
      <c r="B209" s="70" t="str">
        <f t="shared" si="19"/>
        <v>103106697</v>
      </c>
      <c r="C209" s="289">
        <f t="shared" si="20"/>
        <v>46112</v>
      </c>
      <c r="D209" s="70" t="s">
        <v>436</v>
      </c>
      <c r="E209" s="70">
        <v>1</v>
      </c>
      <c r="F209" s="70" t="s">
        <v>435</v>
      </c>
      <c r="G209" s="70" t="s">
        <v>537</v>
      </c>
      <c r="H209" s="236">
        <f>'3-Отчет за паричния поток'!C41</f>
        <v>0</v>
      </c>
    </row>
    <row r="210" spans="1:8">
      <c r="A210" s="70" t="str">
        <f t="shared" si="18"/>
        <v>Варна плод АД</v>
      </c>
      <c r="B210" s="70" t="str">
        <f t="shared" si="19"/>
        <v>103106697</v>
      </c>
      <c r="C210" s="289">
        <f t="shared" si="20"/>
        <v>46112</v>
      </c>
      <c r="D210" s="70" t="s">
        <v>438</v>
      </c>
      <c r="E210" s="70">
        <v>1</v>
      </c>
      <c r="F210" s="70" t="s">
        <v>437</v>
      </c>
      <c r="G210" s="70" t="s">
        <v>537</v>
      </c>
      <c r="H210" s="236">
        <f>'3-Отчет за паричния поток'!C42</f>
        <v>0</v>
      </c>
    </row>
    <row r="211" spans="1:8">
      <c r="A211" s="70" t="str">
        <f t="shared" si="18"/>
        <v>Варна плод АД</v>
      </c>
      <c r="B211" s="70" t="str">
        <f t="shared" si="19"/>
        <v>103106697</v>
      </c>
      <c r="C211" s="289">
        <f t="shared" si="20"/>
        <v>46112</v>
      </c>
      <c r="D211" s="70" t="s">
        <v>440</v>
      </c>
      <c r="E211" s="70">
        <v>1</v>
      </c>
      <c r="F211" s="70" t="s">
        <v>439</v>
      </c>
      <c r="G211" s="70" t="s">
        <v>537</v>
      </c>
      <c r="H211" s="236">
        <f>'3-Отчет за паричния поток'!C43</f>
        <v>-339</v>
      </c>
    </row>
    <row r="212" spans="1:8">
      <c r="A212" s="70" t="str">
        <f t="shared" si="18"/>
        <v>Варна плод АД</v>
      </c>
      <c r="B212" s="70" t="str">
        <f t="shared" si="19"/>
        <v>103106697</v>
      </c>
      <c r="C212" s="289">
        <f t="shared" si="20"/>
        <v>46112</v>
      </c>
      <c r="D212" s="70" t="s">
        <v>442</v>
      </c>
      <c r="E212" s="70">
        <v>1</v>
      </c>
      <c r="F212" s="70" t="s">
        <v>441</v>
      </c>
      <c r="H212" s="236">
        <f>'3-Отчет за паричния поток'!C44</f>
        <v>-652</v>
      </c>
    </row>
    <row r="213" spans="1:8">
      <c r="A213" s="70" t="str">
        <f t="shared" si="18"/>
        <v>Варна плод АД</v>
      </c>
      <c r="B213" s="70" t="str">
        <f t="shared" si="19"/>
        <v>103106697</v>
      </c>
      <c r="C213" s="289">
        <f t="shared" si="20"/>
        <v>46112</v>
      </c>
      <c r="D213" s="70" t="s">
        <v>444</v>
      </c>
      <c r="E213" s="70">
        <v>1</v>
      </c>
      <c r="F213" s="70" t="s">
        <v>443</v>
      </c>
      <c r="H213" s="236">
        <f>'3-Отчет за паричния поток'!C45</f>
        <v>6779</v>
      </c>
    </row>
    <row r="214" spans="1:8">
      <c r="A214" s="70" t="str">
        <f t="shared" si="18"/>
        <v>Варна плод АД</v>
      </c>
      <c r="B214" s="70" t="str">
        <f t="shared" si="19"/>
        <v>103106697</v>
      </c>
      <c r="C214" s="289">
        <f t="shared" si="20"/>
        <v>46112</v>
      </c>
      <c r="D214" s="70" t="s">
        <v>446</v>
      </c>
      <c r="E214" s="70">
        <v>1</v>
      </c>
      <c r="F214" s="70" t="s">
        <v>445</v>
      </c>
      <c r="H214" s="236">
        <f>'3-Отчет за паричния поток'!C46</f>
        <v>6127</v>
      </c>
    </row>
    <row r="215" spans="1:8">
      <c r="A215" s="70" t="str">
        <f t="shared" si="18"/>
        <v>Варна плод АД</v>
      </c>
      <c r="B215" s="70" t="str">
        <f t="shared" si="19"/>
        <v>103106697</v>
      </c>
      <c r="C215" s="289">
        <f t="shared" si="20"/>
        <v>46112</v>
      </c>
      <c r="D215" s="70" t="s">
        <v>448</v>
      </c>
      <c r="E215" s="70">
        <v>1</v>
      </c>
      <c r="F215" s="70" t="s">
        <v>447</v>
      </c>
      <c r="H215" s="236">
        <f>'3-Отчет за паричния поток'!C47</f>
        <v>6127</v>
      </c>
    </row>
    <row r="216" spans="1:8">
      <c r="A216" s="70" t="str">
        <f t="shared" si="18"/>
        <v>Варна плод АД</v>
      </c>
      <c r="B216" s="70" t="str">
        <f t="shared" si="19"/>
        <v>103106697</v>
      </c>
      <c r="C216" s="289">
        <f t="shared" si="20"/>
        <v>46112</v>
      </c>
      <c r="D216" s="70" t="s">
        <v>450</v>
      </c>
      <c r="E216" s="70">
        <v>1</v>
      </c>
      <c r="F216" s="70" t="s">
        <v>449</v>
      </c>
      <c r="H216" s="236">
        <f>'3-Отчет за паричния поток'!C48</f>
        <v>0</v>
      </c>
    </row>
    <row r="217" spans="1:8" s="235" customFormat="1">
      <c r="C217" s="288"/>
      <c r="F217" s="238" t="s">
        <v>538</v>
      </c>
    </row>
    <row r="218" spans="1:8">
      <c r="A218" s="70" t="str">
        <f t="shared" ref="A218:A281" si="21">pdeName</f>
        <v>Варна плод АД</v>
      </c>
      <c r="B218" s="70" t="str">
        <f t="shared" ref="B218:B281" si="22">pdeBulstat</f>
        <v>103106697</v>
      </c>
      <c r="C218" s="289">
        <f t="shared" ref="C218:C281" si="23">endDate</f>
        <v>46112</v>
      </c>
      <c r="D218" s="70" t="s">
        <v>468</v>
      </c>
      <c r="E218" s="70">
        <v>1</v>
      </c>
      <c r="F218" s="237" t="s">
        <v>467</v>
      </c>
      <c r="H218" s="236">
        <f>'4-Отчет за собствения капитал'!C13</f>
        <v>27</v>
      </c>
    </row>
    <row r="219" spans="1:8">
      <c r="A219" s="70" t="str">
        <f t="shared" si="21"/>
        <v>Варна плод АД</v>
      </c>
      <c r="B219" s="70" t="str">
        <f t="shared" si="22"/>
        <v>103106697</v>
      </c>
      <c r="C219" s="289">
        <f t="shared" si="23"/>
        <v>46112</v>
      </c>
      <c r="D219" s="70" t="s">
        <v>470</v>
      </c>
      <c r="E219" s="70">
        <v>1</v>
      </c>
      <c r="F219" s="237" t="s">
        <v>469</v>
      </c>
      <c r="H219" s="236">
        <f>'4-Отчет за собствения капитал'!C14</f>
        <v>0</v>
      </c>
    </row>
    <row r="220" spans="1:8">
      <c r="A220" s="70" t="str">
        <f t="shared" si="21"/>
        <v>Варна плод АД</v>
      </c>
      <c r="B220" s="70" t="str">
        <f t="shared" si="22"/>
        <v>103106697</v>
      </c>
      <c r="C220" s="289">
        <f t="shared" si="23"/>
        <v>46112</v>
      </c>
      <c r="D220" s="70" t="s">
        <v>472</v>
      </c>
      <c r="E220" s="70">
        <v>1</v>
      </c>
      <c r="F220" s="237" t="s">
        <v>471</v>
      </c>
      <c r="H220" s="236">
        <f>'4-Отчет за собствения капитал'!C15</f>
        <v>0</v>
      </c>
    </row>
    <row r="221" spans="1:8">
      <c r="A221" s="70" t="str">
        <f t="shared" si="21"/>
        <v>Варна плод АД</v>
      </c>
      <c r="B221" s="70" t="str">
        <f t="shared" si="22"/>
        <v>103106697</v>
      </c>
      <c r="C221" s="289">
        <f t="shared" si="23"/>
        <v>46112</v>
      </c>
      <c r="D221" s="70" t="s">
        <v>474</v>
      </c>
      <c r="E221" s="70">
        <v>1</v>
      </c>
      <c r="F221" s="237" t="s">
        <v>473</v>
      </c>
      <c r="H221" s="236">
        <f>'4-Отчет за собствения капитал'!C16</f>
        <v>0</v>
      </c>
    </row>
    <row r="222" spans="1:8">
      <c r="A222" s="70" t="str">
        <f t="shared" si="21"/>
        <v>Варна плод АД</v>
      </c>
      <c r="B222" s="70" t="str">
        <f t="shared" si="22"/>
        <v>103106697</v>
      </c>
      <c r="C222" s="289">
        <f t="shared" si="23"/>
        <v>46112</v>
      </c>
      <c r="D222" s="70" t="s">
        <v>476</v>
      </c>
      <c r="E222" s="70">
        <v>1</v>
      </c>
      <c r="F222" s="237" t="s">
        <v>475</v>
      </c>
      <c r="H222" s="236">
        <f>'4-Отчет за собствения капитал'!C17</f>
        <v>27</v>
      </c>
    </row>
    <row r="223" spans="1:8">
      <c r="A223" s="70" t="str">
        <f t="shared" si="21"/>
        <v>Варна плод АД</v>
      </c>
      <c r="B223" s="70" t="str">
        <f t="shared" si="22"/>
        <v>103106697</v>
      </c>
      <c r="C223" s="289">
        <f t="shared" si="23"/>
        <v>46112</v>
      </c>
      <c r="D223" s="70" t="s">
        <v>478</v>
      </c>
      <c r="E223" s="70">
        <v>1</v>
      </c>
      <c r="F223" s="237" t="s">
        <v>477</v>
      </c>
      <c r="H223" s="236">
        <f>'4-Отчет за собствения капитал'!C18</f>
        <v>0</v>
      </c>
    </row>
    <row r="224" spans="1:8">
      <c r="A224" s="70" t="str">
        <f t="shared" si="21"/>
        <v>Варна плод АД</v>
      </c>
      <c r="B224" s="70" t="str">
        <f t="shared" si="22"/>
        <v>103106697</v>
      </c>
      <c r="C224" s="289">
        <f t="shared" si="23"/>
        <v>46112</v>
      </c>
      <c r="D224" s="70" t="s">
        <v>480</v>
      </c>
      <c r="E224" s="70">
        <v>1</v>
      </c>
      <c r="F224" s="237" t="s">
        <v>479</v>
      </c>
      <c r="H224" s="236">
        <f>'4-Отчет за собствения капитал'!C19</f>
        <v>0</v>
      </c>
    </row>
    <row r="225" spans="1:8">
      <c r="A225" s="70" t="str">
        <f t="shared" si="21"/>
        <v>Варна плод АД</v>
      </c>
      <c r="B225" s="70" t="str">
        <f t="shared" si="22"/>
        <v>103106697</v>
      </c>
      <c r="C225" s="289">
        <f t="shared" si="23"/>
        <v>46112</v>
      </c>
      <c r="D225" s="70" t="s">
        <v>482</v>
      </c>
      <c r="E225" s="70">
        <v>1</v>
      </c>
      <c r="F225" s="237" t="s">
        <v>481</v>
      </c>
      <c r="H225" s="236">
        <f>'4-Отчет за собствения капитал'!C20</f>
        <v>0</v>
      </c>
    </row>
    <row r="226" spans="1:8">
      <c r="A226" s="70" t="str">
        <f t="shared" si="21"/>
        <v>Варна плод АД</v>
      </c>
      <c r="B226" s="70" t="str">
        <f t="shared" si="22"/>
        <v>103106697</v>
      </c>
      <c r="C226" s="289">
        <f t="shared" si="23"/>
        <v>46112</v>
      </c>
      <c r="D226" s="70" t="s">
        <v>484</v>
      </c>
      <c r="E226" s="70">
        <v>1</v>
      </c>
      <c r="F226" s="237" t="s">
        <v>483</v>
      </c>
      <c r="H226" s="236">
        <f>'4-Отчет за собствения капитал'!C21</f>
        <v>0</v>
      </c>
    </row>
    <row r="227" spans="1:8">
      <c r="A227" s="70" t="str">
        <f t="shared" si="21"/>
        <v>Варна плод АД</v>
      </c>
      <c r="B227" s="70" t="str">
        <f t="shared" si="22"/>
        <v>103106697</v>
      </c>
      <c r="C227" s="289">
        <f t="shared" si="23"/>
        <v>46112</v>
      </c>
      <c r="D227" s="70" t="s">
        <v>486</v>
      </c>
      <c r="E227" s="70">
        <v>1</v>
      </c>
      <c r="F227" s="237" t="s">
        <v>485</v>
      </c>
      <c r="H227" s="236">
        <f>'4-Отчет за собствения капитал'!C22</f>
        <v>0</v>
      </c>
    </row>
    <row r="228" spans="1:8">
      <c r="A228" s="70" t="str">
        <f t="shared" si="21"/>
        <v>Варна плод АД</v>
      </c>
      <c r="B228" s="70" t="str">
        <f t="shared" si="22"/>
        <v>103106697</v>
      </c>
      <c r="C228" s="289">
        <f t="shared" si="23"/>
        <v>46112</v>
      </c>
      <c r="D228" s="70" t="s">
        <v>488</v>
      </c>
      <c r="E228" s="70">
        <v>1</v>
      </c>
      <c r="F228" s="237" t="s">
        <v>487</v>
      </c>
      <c r="H228" s="236">
        <f>'4-Отчет за собствения капитал'!C23</f>
        <v>0</v>
      </c>
    </row>
    <row r="229" spans="1:8">
      <c r="A229" s="70" t="str">
        <f t="shared" si="21"/>
        <v>Варна плод АД</v>
      </c>
      <c r="B229" s="70" t="str">
        <f t="shared" si="22"/>
        <v>103106697</v>
      </c>
      <c r="C229" s="289">
        <f t="shared" si="23"/>
        <v>46112</v>
      </c>
      <c r="D229" s="70" t="s">
        <v>490</v>
      </c>
      <c r="E229" s="70">
        <v>1</v>
      </c>
      <c r="F229" s="237" t="s">
        <v>489</v>
      </c>
      <c r="H229" s="236">
        <f>'4-Отчет за собствения капитал'!C24</f>
        <v>0</v>
      </c>
    </row>
    <row r="230" spans="1:8">
      <c r="A230" s="70" t="str">
        <f t="shared" si="21"/>
        <v>Варна плод АД</v>
      </c>
      <c r="B230" s="70" t="str">
        <f t="shared" si="22"/>
        <v>103106697</v>
      </c>
      <c r="C230" s="289">
        <f t="shared" si="23"/>
        <v>46112</v>
      </c>
      <c r="D230" s="70" t="s">
        <v>492</v>
      </c>
      <c r="E230" s="70">
        <v>1</v>
      </c>
      <c r="F230" s="237" t="s">
        <v>491</v>
      </c>
      <c r="H230" s="236">
        <f>'4-Отчет за собствения капитал'!C25</f>
        <v>0</v>
      </c>
    </row>
    <row r="231" spans="1:8">
      <c r="A231" s="70" t="str">
        <f t="shared" si="21"/>
        <v>Варна плод АД</v>
      </c>
      <c r="B231" s="70" t="str">
        <f t="shared" si="22"/>
        <v>103106697</v>
      </c>
      <c r="C231" s="289">
        <f t="shared" si="23"/>
        <v>46112</v>
      </c>
      <c r="D231" s="70" t="s">
        <v>494</v>
      </c>
      <c r="E231" s="70">
        <v>1</v>
      </c>
      <c r="F231" s="237" t="s">
        <v>493</v>
      </c>
      <c r="H231" s="236">
        <f>'4-Отчет за собствения капитал'!C26</f>
        <v>0</v>
      </c>
    </row>
    <row r="232" spans="1:8">
      <c r="A232" s="70" t="str">
        <f t="shared" si="21"/>
        <v>Варна плод АД</v>
      </c>
      <c r="B232" s="70" t="str">
        <f t="shared" si="22"/>
        <v>103106697</v>
      </c>
      <c r="C232" s="289">
        <f t="shared" si="23"/>
        <v>46112</v>
      </c>
      <c r="D232" s="70" t="s">
        <v>495</v>
      </c>
      <c r="E232" s="70">
        <v>1</v>
      </c>
      <c r="F232" s="237" t="s">
        <v>489</v>
      </c>
      <c r="H232" s="236">
        <f>'4-Отчет за собствения капитал'!C27</f>
        <v>0</v>
      </c>
    </row>
    <row r="233" spans="1:8">
      <c r="A233" s="70" t="str">
        <f t="shared" si="21"/>
        <v>Варна плод АД</v>
      </c>
      <c r="B233" s="70" t="str">
        <f t="shared" si="22"/>
        <v>103106697</v>
      </c>
      <c r="C233" s="289">
        <f t="shared" si="23"/>
        <v>46112</v>
      </c>
      <c r="D233" s="70" t="s">
        <v>496</v>
      </c>
      <c r="E233" s="70">
        <v>1</v>
      </c>
      <c r="F233" s="237" t="s">
        <v>491</v>
      </c>
      <c r="H233" s="236">
        <f>'4-Отчет за собствения капитал'!C28</f>
        <v>0</v>
      </c>
    </row>
    <row r="234" spans="1:8">
      <c r="A234" s="70" t="str">
        <f t="shared" si="21"/>
        <v>Варна плод АД</v>
      </c>
      <c r="B234" s="70" t="str">
        <f t="shared" si="22"/>
        <v>103106697</v>
      </c>
      <c r="C234" s="289">
        <f t="shared" si="23"/>
        <v>46112</v>
      </c>
      <c r="D234" s="70" t="s">
        <v>498</v>
      </c>
      <c r="E234" s="70">
        <v>1</v>
      </c>
      <c r="F234" s="237" t="s">
        <v>497</v>
      </c>
      <c r="H234" s="236">
        <f>'4-Отчет за собствения капитал'!C29</f>
        <v>0</v>
      </c>
    </row>
    <row r="235" spans="1:8">
      <c r="A235" s="70" t="str">
        <f t="shared" si="21"/>
        <v>Варна плод АД</v>
      </c>
      <c r="B235" s="70" t="str">
        <f t="shared" si="22"/>
        <v>103106697</v>
      </c>
      <c r="C235" s="289">
        <f t="shared" si="23"/>
        <v>46112</v>
      </c>
      <c r="D235" s="70" t="s">
        <v>500</v>
      </c>
      <c r="E235" s="70">
        <v>1</v>
      </c>
      <c r="F235" s="237" t="s">
        <v>499</v>
      </c>
      <c r="H235" s="236">
        <f>'4-Отчет за собствения капитал'!C30</f>
        <v>0</v>
      </c>
    </row>
    <row r="236" spans="1:8">
      <c r="A236" s="70" t="str">
        <f t="shared" si="21"/>
        <v>Варна плод АД</v>
      </c>
      <c r="B236" s="70" t="str">
        <f t="shared" si="22"/>
        <v>103106697</v>
      </c>
      <c r="C236" s="289">
        <f t="shared" si="23"/>
        <v>46112</v>
      </c>
      <c r="D236" s="70" t="s">
        <v>502</v>
      </c>
      <c r="E236" s="70">
        <v>1</v>
      </c>
      <c r="F236" s="237" t="s">
        <v>501</v>
      </c>
      <c r="H236" s="236">
        <f>'4-Отчет за собствения капитал'!C31</f>
        <v>27</v>
      </c>
    </row>
    <row r="237" spans="1:8">
      <c r="A237" s="70" t="str">
        <f t="shared" si="21"/>
        <v>Варна плод АД</v>
      </c>
      <c r="B237" s="70" t="str">
        <f t="shared" si="22"/>
        <v>103106697</v>
      </c>
      <c r="C237" s="289">
        <f t="shared" si="23"/>
        <v>46112</v>
      </c>
      <c r="D237" s="70" t="s">
        <v>504</v>
      </c>
      <c r="E237" s="70">
        <v>1</v>
      </c>
      <c r="F237" s="237" t="s">
        <v>503</v>
      </c>
      <c r="H237" s="236">
        <f>'4-Отчет за собствения капитал'!C32</f>
        <v>0</v>
      </c>
    </row>
    <row r="238" spans="1:8">
      <c r="A238" s="70" t="str">
        <f t="shared" si="21"/>
        <v>Варна плод АД</v>
      </c>
      <c r="B238" s="70" t="str">
        <f t="shared" si="22"/>
        <v>103106697</v>
      </c>
      <c r="C238" s="289">
        <f t="shared" si="23"/>
        <v>46112</v>
      </c>
      <c r="D238" s="70" t="s">
        <v>506</v>
      </c>
      <c r="E238" s="70">
        <v>1</v>
      </c>
      <c r="F238" s="237" t="s">
        <v>505</v>
      </c>
      <c r="H238" s="236">
        <f>'4-Отчет за собствения капитал'!C33</f>
        <v>0</v>
      </c>
    </row>
    <row r="239" spans="1:8">
      <c r="A239" s="70" t="str">
        <f t="shared" si="21"/>
        <v>Варна плод АД</v>
      </c>
      <c r="B239" s="70" t="str">
        <f t="shared" si="22"/>
        <v>103106697</v>
      </c>
      <c r="C239" s="289">
        <f t="shared" si="23"/>
        <v>46112</v>
      </c>
      <c r="D239" s="70" t="s">
        <v>508</v>
      </c>
      <c r="E239" s="70">
        <v>1</v>
      </c>
      <c r="F239" s="237" t="s">
        <v>507</v>
      </c>
      <c r="H239" s="236">
        <f>'4-Отчет за собствения капитал'!C34</f>
        <v>27</v>
      </c>
    </row>
    <row r="240" spans="1:8">
      <c r="A240" s="70" t="str">
        <f t="shared" si="21"/>
        <v>Варна плод АД</v>
      </c>
      <c r="B240" s="70" t="str">
        <f t="shared" si="22"/>
        <v>103106697</v>
      </c>
      <c r="C240" s="289">
        <f t="shared" si="23"/>
        <v>46112</v>
      </c>
      <c r="D240" s="70" t="s">
        <v>468</v>
      </c>
      <c r="E240" s="70">
        <v>2</v>
      </c>
      <c r="F240" s="237" t="s">
        <v>467</v>
      </c>
      <c r="H240" s="236">
        <f>'4-Отчет за собствения капитал'!D13</f>
        <v>0</v>
      </c>
    </row>
    <row r="241" spans="1:8">
      <c r="A241" s="70" t="str">
        <f t="shared" si="21"/>
        <v>Варна плод АД</v>
      </c>
      <c r="B241" s="70" t="str">
        <f t="shared" si="22"/>
        <v>103106697</v>
      </c>
      <c r="C241" s="289">
        <f t="shared" si="23"/>
        <v>46112</v>
      </c>
      <c r="D241" s="70" t="s">
        <v>470</v>
      </c>
      <c r="E241" s="70">
        <v>2</v>
      </c>
      <c r="F241" s="237" t="s">
        <v>469</v>
      </c>
      <c r="H241" s="236">
        <f>'4-Отчет за собствения капитал'!D14</f>
        <v>0</v>
      </c>
    </row>
    <row r="242" spans="1:8">
      <c r="A242" s="70" t="str">
        <f t="shared" si="21"/>
        <v>Варна плод АД</v>
      </c>
      <c r="B242" s="70" t="str">
        <f t="shared" si="22"/>
        <v>103106697</v>
      </c>
      <c r="C242" s="289">
        <f t="shared" si="23"/>
        <v>46112</v>
      </c>
      <c r="D242" s="70" t="s">
        <v>472</v>
      </c>
      <c r="E242" s="70">
        <v>2</v>
      </c>
      <c r="F242" s="237" t="s">
        <v>471</v>
      </c>
      <c r="H242" s="236">
        <f>'4-Отчет за собствения капитал'!D15</f>
        <v>0</v>
      </c>
    </row>
    <row r="243" spans="1:8">
      <c r="A243" s="70" t="str">
        <f t="shared" si="21"/>
        <v>Варна плод АД</v>
      </c>
      <c r="B243" s="70" t="str">
        <f t="shared" si="22"/>
        <v>103106697</v>
      </c>
      <c r="C243" s="289">
        <f t="shared" si="23"/>
        <v>46112</v>
      </c>
      <c r="D243" s="70" t="s">
        <v>474</v>
      </c>
      <c r="E243" s="70">
        <v>2</v>
      </c>
      <c r="F243" s="237" t="s">
        <v>473</v>
      </c>
      <c r="H243" s="236">
        <f>'4-Отчет за собствения капитал'!D16</f>
        <v>0</v>
      </c>
    </row>
    <row r="244" spans="1:8">
      <c r="A244" s="70" t="str">
        <f t="shared" si="21"/>
        <v>Варна плод АД</v>
      </c>
      <c r="B244" s="70" t="str">
        <f t="shared" si="22"/>
        <v>103106697</v>
      </c>
      <c r="C244" s="289">
        <f t="shared" si="23"/>
        <v>46112</v>
      </c>
      <c r="D244" s="70" t="s">
        <v>476</v>
      </c>
      <c r="E244" s="70">
        <v>2</v>
      </c>
      <c r="F244" s="237" t="s">
        <v>475</v>
      </c>
      <c r="H244" s="236">
        <f>'4-Отчет за собствения капитал'!D17</f>
        <v>0</v>
      </c>
    </row>
    <row r="245" spans="1:8">
      <c r="A245" s="70" t="str">
        <f t="shared" si="21"/>
        <v>Варна плод АД</v>
      </c>
      <c r="B245" s="70" t="str">
        <f t="shared" si="22"/>
        <v>103106697</v>
      </c>
      <c r="C245" s="289">
        <f t="shared" si="23"/>
        <v>46112</v>
      </c>
      <c r="D245" s="70" t="s">
        <v>478</v>
      </c>
      <c r="E245" s="70">
        <v>2</v>
      </c>
      <c r="F245" s="237" t="s">
        <v>477</v>
      </c>
      <c r="H245" s="236">
        <f>'4-Отчет за собствения капитал'!D18</f>
        <v>0</v>
      </c>
    </row>
    <row r="246" spans="1:8">
      <c r="A246" s="70" t="str">
        <f t="shared" si="21"/>
        <v>Варна плод АД</v>
      </c>
      <c r="B246" s="70" t="str">
        <f t="shared" si="22"/>
        <v>103106697</v>
      </c>
      <c r="C246" s="289">
        <f t="shared" si="23"/>
        <v>46112</v>
      </c>
      <c r="D246" s="70" t="s">
        <v>480</v>
      </c>
      <c r="E246" s="70">
        <v>2</v>
      </c>
      <c r="F246" s="237" t="s">
        <v>479</v>
      </c>
      <c r="H246" s="236">
        <f>'4-Отчет за собствения капитал'!D19</f>
        <v>0</v>
      </c>
    </row>
    <row r="247" spans="1:8">
      <c r="A247" s="70" t="str">
        <f t="shared" si="21"/>
        <v>Варна плод АД</v>
      </c>
      <c r="B247" s="70" t="str">
        <f t="shared" si="22"/>
        <v>103106697</v>
      </c>
      <c r="C247" s="289">
        <f t="shared" si="23"/>
        <v>46112</v>
      </c>
      <c r="D247" s="70" t="s">
        <v>482</v>
      </c>
      <c r="E247" s="70">
        <v>2</v>
      </c>
      <c r="F247" s="237" t="s">
        <v>481</v>
      </c>
      <c r="H247" s="236">
        <f>'4-Отчет за собствения капитал'!D20</f>
        <v>0</v>
      </c>
    </row>
    <row r="248" spans="1:8">
      <c r="A248" s="70" t="str">
        <f t="shared" si="21"/>
        <v>Варна плод АД</v>
      </c>
      <c r="B248" s="70" t="str">
        <f t="shared" si="22"/>
        <v>103106697</v>
      </c>
      <c r="C248" s="289">
        <f t="shared" si="23"/>
        <v>46112</v>
      </c>
      <c r="D248" s="70" t="s">
        <v>484</v>
      </c>
      <c r="E248" s="70">
        <v>2</v>
      </c>
      <c r="F248" s="237" t="s">
        <v>483</v>
      </c>
      <c r="H248" s="236">
        <f>'4-Отчет за собствения капитал'!D21</f>
        <v>0</v>
      </c>
    </row>
    <row r="249" spans="1:8">
      <c r="A249" s="70" t="str">
        <f t="shared" si="21"/>
        <v>Варна плод АД</v>
      </c>
      <c r="B249" s="70" t="str">
        <f t="shared" si="22"/>
        <v>103106697</v>
      </c>
      <c r="C249" s="289">
        <f t="shared" si="23"/>
        <v>46112</v>
      </c>
      <c r="D249" s="70" t="s">
        <v>486</v>
      </c>
      <c r="E249" s="70">
        <v>2</v>
      </c>
      <c r="F249" s="237" t="s">
        <v>485</v>
      </c>
      <c r="H249" s="236">
        <f>'4-Отчет за собствения капитал'!D22</f>
        <v>0</v>
      </c>
    </row>
    <row r="250" spans="1:8">
      <c r="A250" s="70" t="str">
        <f t="shared" si="21"/>
        <v>Варна плод АД</v>
      </c>
      <c r="B250" s="70" t="str">
        <f t="shared" si="22"/>
        <v>103106697</v>
      </c>
      <c r="C250" s="289">
        <f t="shared" si="23"/>
        <v>46112</v>
      </c>
      <c r="D250" s="70" t="s">
        <v>488</v>
      </c>
      <c r="E250" s="70">
        <v>2</v>
      </c>
      <c r="F250" s="237" t="s">
        <v>487</v>
      </c>
      <c r="H250" s="236">
        <f>'4-Отчет за собствения капитал'!D23</f>
        <v>0</v>
      </c>
    </row>
    <row r="251" spans="1:8">
      <c r="A251" s="70" t="str">
        <f t="shared" si="21"/>
        <v>Варна плод АД</v>
      </c>
      <c r="B251" s="70" t="str">
        <f t="shared" si="22"/>
        <v>103106697</v>
      </c>
      <c r="C251" s="289">
        <f t="shared" si="23"/>
        <v>46112</v>
      </c>
      <c r="D251" s="70" t="s">
        <v>490</v>
      </c>
      <c r="E251" s="70">
        <v>2</v>
      </c>
      <c r="F251" s="237" t="s">
        <v>489</v>
      </c>
      <c r="H251" s="236">
        <f>'4-Отчет за собствения капитал'!D24</f>
        <v>0</v>
      </c>
    </row>
    <row r="252" spans="1:8">
      <c r="A252" s="70" t="str">
        <f t="shared" si="21"/>
        <v>Варна плод АД</v>
      </c>
      <c r="B252" s="70" t="str">
        <f t="shared" si="22"/>
        <v>103106697</v>
      </c>
      <c r="C252" s="289">
        <f t="shared" si="23"/>
        <v>46112</v>
      </c>
      <c r="D252" s="70" t="s">
        <v>492</v>
      </c>
      <c r="E252" s="70">
        <v>2</v>
      </c>
      <c r="F252" s="237" t="s">
        <v>491</v>
      </c>
      <c r="H252" s="236">
        <f>'4-Отчет за собствения капитал'!D25</f>
        <v>0</v>
      </c>
    </row>
    <row r="253" spans="1:8">
      <c r="A253" s="70" t="str">
        <f t="shared" si="21"/>
        <v>Варна плод АД</v>
      </c>
      <c r="B253" s="70" t="str">
        <f t="shared" si="22"/>
        <v>103106697</v>
      </c>
      <c r="C253" s="289">
        <f t="shared" si="23"/>
        <v>46112</v>
      </c>
      <c r="D253" s="70" t="s">
        <v>494</v>
      </c>
      <c r="E253" s="70">
        <v>2</v>
      </c>
      <c r="F253" s="237" t="s">
        <v>493</v>
      </c>
      <c r="H253" s="236">
        <f>'4-Отчет за собствения капитал'!D26</f>
        <v>0</v>
      </c>
    </row>
    <row r="254" spans="1:8">
      <c r="A254" s="70" t="str">
        <f t="shared" si="21"/>
        <v>Варна плод АД</v>
      </c>
      <c r="B254" s="70" t="str">
        <f t="shared" si="22"/>
        <v>103106697</v>
      </c>
      <c r="C254" s="289">
        <f t="shared" si="23"/>
        <v>46112</v>
      </c>
      <c r="D254" s="70" t="s">
        <v>495</v>
      </c>
      <c r="E254" s="70">
        <v>2</v>
      </c>
      <c r="F254" s="237" t="s">
        <v>489</v>
      </c>
      <c r="H254" s="236">
        <f>'4-Отчет за собствения капитал'!D27</f>
        <v>0</v>
      </c>
    </row>
    <row r="255" spans="1:8">
      <c r="A255" s="70" t="str">
        <f t="shared" si="21"/>
        <v>Варна плод АД</v>
      </c>
      <c r="B255" s="70" t="str">
        <f t="shared" si="22"/>
        <v>103106697</v>
      </c>
      <c r="C255" s="289">
        <f t="shared" si="23"/>
        <v>46112</v>
      </c>
      <c r="D255" s="70" t="s">
        <v>496</v>
      </c>
      <c r="E255" s="70">
        <v>2</v>
      </c>
      <c r="F255" s="237" t="s">
        <v>491</v>
      </c>
      <c r="H255" s="236">
        <f>'4-Отчет за собствения капитал'!D28</f>
        <v>0</v>
      </c>
    </row>
    <row r="256" spans="1:8">
      <c r="A256" s="70" t="str">
        <f t="shared" si="21"/>
        <v>Варна плод АД</v>
      </c>
      <c r="B256" s="70" t="str">
        <f t="shared" si="22"/>
        <v>103106697</v>
      </c>
      <c r="C256" s="289">
        <f t="shared" si="23"/>
        <v>46112</v>
      </c>
      <c r="D256" s="70" t="s">
        <v>498</v>
      </c>
      <c r="E256" s="70">
        <v>2</v>
      </c>
      <c r="F256" s="237" t="s">
        <v>497</v>
      </c>
      <c r="H256" s="236">
        <f>'4-Отчет за собствения капитал'!D29</f>
        <v>0</v>
      </c>
    </row>
    <row r="257" spans="1:8">
      <c r="A257" s="70" t="str">
        <f t="shared" si="21"/>
        <v>Варна плод АД</v>
      </c>
      <c r="B257" s="70" t="str">
        <f t="shared" si="22"/>
        <v>103106697</v>
      </c>
      <c r="C257" s="289">
        <f t="shared" si="23"/>
        <v>46112</v>
      </c>
      <c r="D257" s="70" t="s">
        <v>500</v>
      </c>
      <c r="E257" s="70">
        <v>2</v>
      </c>
      <c r="F257" s="237" t="s">
        <v>499</v>
      </c>
      <c r="H257" s="236">
        <f>'4-Отчет за собствения капитал'!D30</f>
        <v>0</v>
      </c>
    </row>
    <row r="258" spans="1:8">
      <c r="A258" s="70" t="str">
        <f t="shared" si="21"/>
        <v>Варна плод АД</v>
      </c>
      <c r="B258" s="70" t="str">
        <f t="shared" si="22"/>
        <v>103106697</v>
      </c>
      <c r="C258" s="289">
        <f t="shared" si="23"/>
        <v>46112</v>
      </c>
      <c r="D258" s="70" t="s">
        <v>502</v>
      </c>
      <c r="E258" s="70">
        <v>2</v>
      </c>
      <c r="F258" s="237" t="s">
        <v>501</v>
      </c>
      <c r="H258" s="236">
        <f>'4-Отчет за собствения капитал'!D31</f>
        <v>0</v>
      </c>
    </row>
    <row r="259" spans="1:8">
      <c r="A259" s="70" t="str">
        <f t="shared" si="21"/>
        <v>Варна плод АД</v>
      </c>
      <c r="B259" s="70" t="str">
        <f t="shared" si="22"/>
        <v>103106697</v>
      </c>
      <c r="C259" s="289">
        <f t="shared" si="23"/>
        <v>46112</v>
      </c>
      <c r="D259" s="70" t="s">
        <v>504</v>
      </c>
      <c r="E259" s="70">
        <v>2</v>
      </c>
      <c r="F259" s="237" t="s">
        <v>503</v>
      </c>
      <c r="H259" s="236">
        <f>'4-Отчет за собствения капитал'!D32</f>
        <v>0</v>
      </c>
    </row>
    <row r="260" spans="1:8">
      <c r="A260" s="70" t="str">
        <f t="shared" si="21"/>
        <v>Варна плод АД</v>
      </c>
      <c r="B260" s="70" t="str">
        <f t="shared" si="22"/>
        <v>103106697</v>
      </c>
      <c r="C260" s="289">
        <f t="shared" si="23"/>
        <v>46112</v>
      </c>
      <c r="D260" s="70" t="s">
        <v>506</v>
      </c>
      <c r="E260" s="70">
        <v>2</v>
      </c>
      <c r="F260" s="237" t="s">
        <v>505</v>
      </c>
      <c r="H260" s="236">
        <f>'4-Отчет за собствения капитал'!D33</f>
        <v>0</v>
      </c>
    </row>
    <row r="261" spans="1:8">
      <c r="A261" s="70" t="str">
        <f t="shared" si="21"/>
        <v>Варна плод АД</v>
      </c>
      <c r="B261" s="70" t="str">
        <f t="shared" si="22"/>
        <v>103106697</v>
      </c>
      <c r="C261" s="289">
        <f t="shared" si="23"/>
        <v>46112</v>
      </c>
      <c r="D261" s="70" t="s">
        <v>508</v>
      </c>
      <c r="E261" s="70">
        <v>2</v>
      </c>
      <c r="F261" s="237" t="s">
        <v>507</v>
      </c>
      <c r="H261" s="236">
        <f>'4-Отчет за собствения капитал'!D34</f>
        <v>0</v>
      </c>
    </row>
    <row r="262" spans="1:8">
      <c r="A262" s="70" t="str">
        <f t="shared" si="21"/>
        <v>Варна плод АД</v>
      </c>
      <c r="B262" s="70" t="str">
        <f t="shared" si="22"/>
        <v>103106697</v>
      </c>
      <c r="C262" s="289">
        <f t="shared" si="23"/>
        <v>46112</v>
      </c>
      <c r="D262" s="70" t="s">
        <v>468</v>
      </c>
      <c r="E262" s="70">
        <v>3</v>
      </c>
      <c r="F262" s="237" t="s">
        <v>467</v>
      </c>
      <c r="H262" s="236">
        <f>'4-Отчет за собствения капитал'!E13</f>
        <v>189</v>
      </c>
    </row>
    <row r="263" spans="1:8">
      <c r="A263" s="70" t="str">
        <f t="shared" si="21"/>
        <v>Варна плод АД</v>
      </c>
      <c r="B263" s="70" t="str">
        <f t="shared" si="22"/>
        <v>103106697</v>
      </c>
      <c r="C263" s="289">
        <f t="shared" si="23"/>
        <v>46112</v>
      </c>
      <c r="D263" s="70" t="s">
        <v>470</v>
      </c>
      <c r="E263" s="70">
        <v>3</v>
      </c>
      <c r="F263" s="237" t="s">
        <v>469</v>
      </c>
      <c r="H263" s="236">
        <f>'4-Отчет за собствения капитал'!E14</f>
        <v>0</v>
      </c>
    </row>
    <row r="264" spans="1:8">
      <c r="A264" s="70" t="str">
        <f t="shared" si="21"/>
        <v>Варна плод АД</v>
      </c>
      <c r="B264" s="70" t="str">
        <f t="shared" si="22"/>
        <v>103106697</v>
      </c>
      <c r="C264" s="289">
        <f t="shared" si="23"/>
        <v>46112</v>
      </c>
      <c r="D264" s="70" t="s">
        <v>472</v>
      </c>
      <c r="E264" s="70">
        <v>3</v>
      </c>
      <c r="F264" s="237" t="s">
        <v>471</v>
      </c>
      <c r="H264" s="236">
        <f>'4-Отчет за собствения капитал'!E15</f>
        <v>0</v>
      </c>
    </row>
    <row r="265" spans="1:8">
      <c r="A265" s="70" t="str">
        <f t="shared" si="21"/>
        <v>Варна плод АД</v>
      </c>
      <c r="B265" s="70" t="str">
        <f t="shared" si="22"/>
        <v>103106697</v>
      </c>
      <c r="C265" s="289">
        <f t="shared" si="23"/>
        <v>46112</v>
      </c>
      <c r="D265" s="70" t="s">
        <v>474</v>
      </c>
      <c r="E265" s="70">
        <v>3</v>
      </c>
      <c r="F265" s="237" t="s">
        <v>473</v>
      </c>
      <c r="H265" s="236">
        <f>'4-Отчет за собствения капитал'!E16</f>
        <v>0</v>
      </c>
    </row>
    <row r="266" spans="1:8">
      <c r="A266" s="70" t="str">
        <f t="shared" si="21"/>
        <v>Варна плод АД</v>
      </c>
      <c r="B266" s="70" t="str">
        <f t="shared" si="22"/>
        <v>103106697</v>
      </c>
      <c r="C266" s="289">
        <f t="shared" si="23"/>
        <v>46112</v>
      </c>
      <c r="D266" s="70" t="s">
        <v>476</v>
      </c>
      <c r="E266" s="70">
        <v>3</v>
      </c>
      <c r="F266" s="237" t="s">
        <v>475</v>
      </c>
      <c r="H266" s="236">
        <f>'4-Отчет за собствения капитал'!E17</f>
        <v>189</v>
      </c>
    </row>
    <row r="267" spans="1:8">
      <c r="A267" s="70" t="str">
        <f t="shared" si="21"/>
        <v>Варна плод АД</v>
      </c>
      <c r="B267" s="70" t="str">
        <f t="shared" si="22"/>
        <v>103106697</v>
      </c>
      <c r="C267" s="289">
        <f t="shared" si="23"/>
        <v>46112</v>
      </c>
      <c r="D267" s="70" t="s">
        <v>478</v>
      </c>
      <c r="E267" s="70">
        <v>3</v>
      </c>
      <c r="F267" s="237" t="s">
        <v>477</v>
      </c>
      <c r="H267" s="236">
        <f>'4-Отчет за собствения капитал'!E18</f>
        <v>0</v>
      </c>
    </row>
    <row r="268" spans="1:8">
      <c r="A268" s="70" t="str">
        <f t="shared" si="21"/>
        <v>Варна плод АД</v>
      </c>
      <c r="B268" s="70" t="str">
        <f t="shared" si="22"/>
        <v>103106697</v>
      </c>
      <c r="C268" s="289">
        <f t="shared" si="23"/>
        <v>46112</v>
      </c>
      <c r="D268" s="70" t="s">
        <v>480</v>
      </c>
      <c r="E268" s="70">
        <v>3</v>
      </c>
      <c r="F268" s="237" t="s">
        <v>479</v>
      </c>
      <c r="H268" s="236">
        <f>'4-Отчет за собствения капитал'!E19</f>
        <v>0</v>
      </c>
    </row>
    <row r="269" spans="1:8">
      <c r="A269" s="70" t="str">
        <f t="shared" si="21"/>
        <v>Варна плод АД</v>
      </c>
      <c r="B269" s="70" t="str">
        <f t="shared" si="22"/>
        <v>103106697</v>
      </c>
      <c r="C269" s="289">
        <f t="shared" si="23"/>
        <v>46112</v>
      </c>
      <c r="D269" s="70" t="s">
        <v>482</v>
      </c>
      <c r="E269" s="70">
        <v>3</v>
      </c>
      <c r="F269" s="237" t="s">
        <v>481</v>
      </c>
      <c r="H269" s="236">
        <f>'4-Отчет за собствения капитал'!E20</f>
        <v>0</v>
      </c>
    </row>
    <row r="270" spans="1:8">
      <c r="A270" s="70" t="str">
        <f t="shared" si="21"/>
        <v>Варна плод АД</v>
      </c>
      <c r="B270" s="70" t="str">
        <f t="shared" si="22"/>
        <v>103106697</v>
      </c>
      <c r="C270" s="289">
        <f t="shared" si="23"/>
        <v>46112</v>
      </c>
      <c r="D270" s="70" t="s">
        <v>484</v>
      </c>
      <c r="E270" s="70">
        <v>3</v>
      </c>
      <c r="F270" s="237" t="s">
        <v>483</v>
      </c>
      <c r="H270" s="236">
        <f>'4-Отчет за собствения капитал'!E21</f>
        <v>0</v>
      </c>
    </row>
    <row r="271" spans="1:8">
      <c r="A271" s="70" t="str">
        <f t="shared" si="21"/>
        <v>Варна плод АД</v>
      </c>
      <c r="B271" s="70" t="str">
        <f t="shared" si="22"/>
        <v>103106697</v>
      </c>
      <c r="C271" s="289">
        <f t="shared" si="23"/>
        <v>46112</v>
      </c>
      <c r="D271" s="70" t="s">
        <v>486</v>
      </c>
      <c r="E271" s="70">
        <v>3</v>
      </c>
      <c r="F271" s="237" t="s">
        <v>485</v>
      </c>
      <c r="H271" s="236">
        <f>'4-Отчет за собствения капитал'!E22</f>
        <v>0</v>
      </c>
    </row>
    <row r="272" spans="1:8">
      <c r="A272" s="70" t="str">
        <f t="shared" si="21"/>
        <v>Варна плод АД</v>
      </c>
      <c r="B272" s="70" t="str">
        <f t="shared" si="22"/>
        <v>103106697</v>
      </c>
      <c r="C272" s="289">
        <f t="shared" si="23"/>
        <v>46112</v>
      </c>
      <c r="D272" s="70" t="s">
        <v>488</v>
      </c>
      <c r="E272" s="70">
        <v>3</v>
      </c>
      <c r="F272" s="237" t="s">
        <v>487</v>
      </c>
      <c r="H272" s="236">
        <f>'4-Отчет за собствения капитал'!E23</f>
        <v>0</v>
      </c>
    </row>
    <row r="273" spans="1:8">
      <c r="A273" s="70" t="str">
        <f t="shared" si="21"/>
        <v>Варна плод АД</v>
      </c>
      <c r="B273" s="70" t="str">
        <f t="shared" si="22"/>
        <v>103106697</v>
      </c>
      <c r="C273" s="289">
        <f t="shared" si="23"/>
        <v>46112</v>
      </c>
      <c r="D273" s="70" t="s">
        <v>490</v>
      </c>
      <c r="E273" s="70">
        <v>3</v>
      </c>
      <c r="F273" s="237" t="s">
        <v>489</v>
      </c>
      <c r="H273" s="236">
        <f>'4-Отчет за собствения капитал'!E24</f>
        <v>0</v>
      </c>
    </row>
    <row r="274" spans="1:8">
      <c r="A274" s="70" t="str">
        <f t="shared" si="21"/>
        <v>Варна плод АД</v>
      </c>
      <c r="B274" s="70" t="str">
        <f t="shared" si="22"/>
        <v>103106697</v>
      </c>
      <c r="C274" s="289">
        <f t="shared" si="23"/>
        <v>46112</v>
      </c>
      <c r="D274" s="70" t="s">
        <v>492</v>
      </c>
      <c r="E274" s="70">
        <v>3</v>
      </c>
      <c r="F274" s="237" t="s">
        <v>491</v>
      </c>
      <c r="H274" s="236">
        <f>'4-Отчет за собствения капитал'!E25</f>
        <v>0</v>
      </c>
    </row>
    <row r="275" spans="1:8">
      <c r="A275" s="70" t="str">
        <f t="shared" si="21"/>
        <v>Варна плод АД</v>
      </c>
      <c r="B275" s="70" t="str">
        <f t="shared" si="22"/>
        <v>103106697</v>
      </c>
      <c r="C275" s="289">
        <f t="shared" si="23"/>
        <v>46112</v>
      </c>
      <c r="D275" s="70" t="s">
        <v>494</v>
      </c>
      <c r="E275" s="70">
        <v>3</v>
      </c>
      <c r="F275" s="237" t="s">
        <v>493</v>
      </c>
      <c r="H275" s="236">
        <f>'4-Отчет за собствения капитал'!E26</f>
        <v>0</v>
      </c>
    </row>
    <row r="276" spans="1:8">
      <c r="A276" s="70" t="str">
        <f t="shared" si="21"/>
        <v>Варна плод АД</v>
      </c>
      <c r="B276" s="70" t="str">
        <f t="shared" si="22"/>
        <v>103106697</v>
      </c>
      <c r="C276" s="289">
        <f t="shared" si="23"/>
        <v>46112</v>
      </c>
      <c r="D276" s="70" t="s">
        <v>495</v>
      </c>
      <c r="E276" s="70">
        <v>3</v>
      </c>
      <c r="F276" s="237" t="s">
        <v>489</v>
      </c>
      <c r="H276" s="236">
        <f>'4-Отчет за собствения капитал'!E27</f>
        <v>0</v>
      </c>
    </row>
    <row r="277" spans="1:8">
      <c r="A277" s="70" t="str">
        <f t="shared" si="21"/>
        <v>Варна плод АД</v>
      </c>
      <c r="B277" s="70" t="str">
        <f t="shared" si="22"/>
        <v>103106697</v>
      </c>
      <c r="C277" s="289">
        <f t="shared" si="23"/>
        <v>46112</v>
      </c>
      <c r="D277" s="70" t="s">
        <v>496</v>
      </c>
      <c r="E277" s="70">
        <v>3</v>
      </c>
      <c r="F277" s="237" t="s">
        <v>491</v>
      </c>
      <c r="H277" s="236">
        <f>'4-Отчет за собствения капитал'!E28</f>
        <v>0</v>
      </c>
    </row>
    <row r="278" spans="1:8">
      <c r="A278" s="70" t="str">
        <f t="shared" si="21"/>
        <v>Варна плод АД</v>
      </c>
      <c r="B278" s="70" t="str">
        <f t="shared" si="22"/>
        <v>103106697</v>
      </c>
      <c r="C278" s="289">
        <f t="shared" si="23"/>
        <v>46112</v>
      </c>
      <c r="D278" s="70" t="s">
        <v>498</v>
      </c>
      <c r="E278" s="70">
        <v>3</v>
      </c>
      <c r="F278" s="237" t="s">
        <v>497</v>
      </c>
      <c r="H278" s="236">
        <f>'4-Отчет за собствения капитал'!E29</f>
        <v>0</v>
      </c>
    </row>
    <row r="279" spans="1:8">
      <c r="A279" s="70" t="str">
        <f t="shared" si="21"/>
        <v>Варна плод АД</v>
      </c>
      <c r="B279" s="70" t="str">
        <f t="shared" si="22"/>
        <v>103106697</v>
      </c>
      <c r="C279" s="289">
        <f t="shared" si="23"/>
        <v>46112</v>
      </c>
      <c r="D279" s="70" t="s">
        <v>500</v>
      </c>
      <c r="E279" s="70">
        <v>3</v>
      </c>
      <c r="F279" s="237" t="s">
        <v>499</v>
      </c>
      <c r="H279" s="236">
        <f>'4-Отчет за собствения капитал'!E30</f>
        <v>0</v>
      </c>
    </row>
    <row r="280" spans="1:8">
      <c r="A280" s="70" t="str">
        <f t="shared" si="21"/>
        <v>Варна плод АД</v>
      </c>
      <c r="B280" s="70" t="str">
        <f t="shared" si="22"/>
        <v>103106697</v>
      </c>
      <c r="C280" s="289">
        <f t="shared" si="23"/>
        <v>46112</v>
      </c>
      <c r="D280" s="70" t="s">
        <v>502</v>
      </c>
      <c r="E280" s="70">
        <v>3</v>
      </c>
      <c r="F280" s="237" t="s">
        <v>501</v>
      </c>
      <c r="H280" s="236">
        <f>'4-Отчет за собствения капитал'!E31</f>
        <v>189</v>
      </c>
    </row>
    <row r="281" spans="1:8">
      <c r="A281" s="70" t="str">
        <f t="shared" si="21"/>
        <v>Варна плод АД</v>
      </c>
      <c r="B281" s="70" t="str">
        <f t="shared" si="22"/>
        <v>103106697</v>
      </c>
      <c r="C281" s="289">
        <f t="shared" si="23"/>
        <v>46112</v>
      </c>
      <c r="D281" s="70" t="s">
        <v>504</v>
      </c>
      <c r="E281" s="70">
        <v>3</v>
      </c>
      <c r="F281" s="237" t="s">
        <v>503</v>
      </c>
      <c r="H281" s="236">
        <f>'4-Отчет за собствения капитал'!E32</f>
        <v>0</v>
      </c>
    </row>
    <row r="282" spans="1:8">
      <c r="A282" s="70" t="str">
        <f t="shared" ref="A282:A345" si="24">pdeName</f>
        <v>Варна плод АД</v>
      </c>
      <c r="B282" s="70" t="str">
        <f t="shared" ref="B282:B345" si="25">pdeBulstat</f>
        <v>103106697</v>
      </c>
      <c r="C282" s="289">
        <f t="shared" ref="C282:C345" si="26">endDate</f>
        <v>46112</v>
      </c>
      <c r="D282" s="70" t="s">
        <v>506</v>
      </c>
      <c r="E282" s="70">
        <v>3</v>
      </c>
      <c r="F282" s="237" t="s">
        <v>505</v>
      </c>
      <c r="H282" s="236">
        <f>'4-Отчет за собствения капитал'!E33</f>
        <v>0</v>
      </c>
    </row>
    <row r="283" spans="1:8">
      <c r="A283" s="70" t="str">
        <f t="shared" si="24"/>
        <v>Варна плод АД</v>
      </c>
      <c r="B283" s="70" t="str">
        <f t="shared" si="25"/>
        <v>103106697</v>
      </c>
      <c r="C283" s="289">
        <f t="shared" si="26"/>
        <v>46112</v>
      </c>
      <c r="D283" s="70" t="s">
        <v>508</v>
      </c>
      <c r="E283" s="70">
        <v>3</v>
      </c>
      <c r="F283" s="237" t="s">
        <v>507</v>
      </c>
      <c r="H283" s="236">
        <f>'4-Отчет за собствения капитал'!E34</f>
        <v>189</v>
      </c>
    </row>
    <row r="284" spans="1:8">
      <c r="A284" s="70" t="str">
        <f t="shared" si="24"/>
        <v>Варна плод АД</v>
      </c>
      <c r="B284" s="70" t="str">
        <f t="shared" si="25"/>
        <v>103106697</v>
      </c>
      <c r="C284" s="289">
        <f t="shared" si="26"/>
        <v>46112</v>
      </c>
      <c r="D284" s="70" t="s">
        <v>468</v>
      </c>
      <c r="E284" s="70">
        <v>4</v>
      </c>
      <c r="F284" s="237" t="s">
        <v>467</v>
      </c>
      <c r="H284" s="236">
        <f>'4-Отчет за собствения капитал'!F13</f>
        <v>7</v>
      </c>
    </row>
    <row r="285" spans="1:8">
      <c r="A285" s="70" t="str">
        <f t="shared" si="24"/>
        <v>Варна плод АД</v>
      </c>
      <c r="B285" s="70" t="str">
        <f t="shared" si="25"/>
        <v>103106697</v>
      </c>
      <c r="C285" s="289">
        <f t="shared" si="26"/>
        <v>46112</v>
      </c>
      <c r="D285" s="70" t="s">
        <v>470</v>
      </c>
      <c r="E285" s="70">
        <v>4</v>
      </c>
      <c r="F285" s="237" t="s">
        <v>469</v>
      </c>
      <c r="H285" s="236">
        <f>'4-Отчет за собствения капитал'!F14</f>
        <v>0</v>
      </c>
    </row>
    <row r="286" spans="1:8">
      <c r="A286" s="70" t="str">
        <f t="shared" si="24"/>
        <v>Варна плод АД</v>
      </c>
      <c r="B286" s="70" t="str">
        <f t="shared" si="25"/>
        <v>103106697</v>
      </c>
      <c r="C286" s="289">
        <f t="shared" si="26"/>
        <v>46112</v>
      </c>
      <c r="D286" s="70" t="s">
        <v>472</v>
      </c>
      <c r="E286" s="70">
        <v>4</v>
      </c>
      <c r="F286" s="237" t="s">
        <v>471</v>
      </c>
      <c r="H286" s="236">
        <f>'4-Отчет за собствения капитал'!F15</f>
        <v>0</v>
      </c>
    </row>
    <row r="287" spans="1:8">
      <c r="A287" s="70" t="str">
        <f t="shared" si="24"/>
        <v>Варна плод АД</v>
      </c>
      <c r="B287" s="70" t="str">
        <f t="shared" si="25"/>
        <v>103106697</v>
      </c>
      <c r="C287" s="289">
        <f t="shared" si="26"/>
        <v>46112</v>
      </c>
      <c r="D287" s="70" t="s">
        <v>474</v>
      </c>
      <c r="E287" s="70">
        <v>4</v>
      </c>
      <c r="F287" s="237" t="s">
        <v>473</v>
      </c>
      <c r="H287" s="236">
        <f>'4-Отчет за собствения капитал'!F16</f>
        <v>0</v>
      </c>
    </row>
    <row r="288" spans="1:8">
      <c r="A288" s="70" t="str">
        <f t="shared" si="24"/>
        <v>Варна плод АД</v>
      </c>
      <c r="B288" s="70" t="str">
        <f t="shared" si="25"/>
        <v>103106697</v>
      </c>
      <c r="C288" s="289">
        <f t="shared" si="26"/>
        <v>46112</v>
      </c>
      <c r="D288" s="70" t="s">
        <v>476</v>
      </c>
      <c r="E288" s="70">
        <v>4</v>
      </c>
      <c r="F288" s="237" t="s">
        <v>475</v>
      </c>
      <c r="H288" s="236">
        <f>'4-Отчет за собствения капитал'!F17</f>
        <v>7</v>
      </c>
    </row>
    <row r="289" spans="1:8">
      <c r="A289" s="70" t="str">
        <f t="shared" si="24"/>
        <v>Варна плод АД</v>
      </c>
      <c r="B289" s="70" t="str">
        <f t="shared" si="25"/>
        <v>103106697</v>
      </c>
      <c r="C289" s="289">
        <f t="shared" si="26"/>
        <v>46112</v>
      </c>
      <c r="D289" s="70" t="s">
        <v>478</v>
      </c>
      <c r="E289" s="70">
        <v>4</v>
      </c>
      <c r="F289" s="237" t="s">
        <v>477</v>
      </c>
      <c r="H289" s="236">
        <f>'4-Отчет за собствения капитал'!F18</f>
        <v>0</v>
      </c>
    </row>
    <row r="290" spans="1:8">
      <c r="A290" s="70" t="str">
        <f t="shared" si="24"/>
        <v>Варна плод АД</v>
      </c>
      <c r="B290" s="70" t="str">
        <f t="shared" si="25"/>
        <v>103106697</v>
      </c>
      <c r="C290" s="289">
        <f t="shared" si="26"/>
        <v>46112</v>
      </c>
      <c r="D290" s="70" t="s">
        <v>480</v>
      </c>
      <c r="E290" s="70">
        <v>4</v>
      </c>
      <c r="F290" s="237" t="s">
        <v>479</v>
      </c>
      <c r="H290" s="236">
        <f>'4-Отчет за собствения капитал'!F19</f>
        <v>0</v>
      </c>
    </row>
    <row r="291" spans="1:8">
      <c r="A291" s="70" t="str">
        <f t="shared" si="24"/>
        <v>Варна плод АД</v>
      </c>
      <c r="B291" s="70" t="str">
        <f t="shared" si="25"/>
        <v>103106697</v>
      </c>
      <c r="C291" s="289">
        <f t="shared" si="26"/>
        <v>46112</v>
      </c>
      <c r="D291" s="70" t="s">
        <v>482</v>
      </c>
      <c r="E291" s="70">
        <v>4</v>
      </c>
      <c r="F291" s="237" t="s">
        <v>481</v>
      </c>
      <c r="H291" s="236">
        <f>'4-Отчет за собствения капитал'!F20</f>
        <v>0</v>
      </c>
    </row>
    <row r="292" spans="1:8">
      <c r="A292" s="70" t="str">
        <f t="shared" si="24"/>
        <v>Варна плод АД</v>
      </c>
      <c r="B292" s="70" t="str">
        <f t="shared" si="25"/>
        <v>103106697</v>
      </c>
      <c r="C292" s="289">
        <f t="shared" si="26"/>
        <v>46112</v>
      </c>
      <c r="D292" s="70" t="s">
        <v>484</v>
      </c>
      <c r="E292" s="70">
        <v>4</v>
      </c>
      <c r="F292" s="237" t="s">
        <v>483</v>
      </c>
      <c r="H292" s="236">
        <f>'4-Отчет за собствения капитал'!F21</f>
        <v>0</v>
      </c>
    </row>
    <row r="293" spans="1:8">
      <c r="A293" s="70" t="str">
        <f t="shared" si="24"/>
        <v>Варна плод АД</v>
      </c>
      <c r="B293" s="70" t="str">
        <f t="shared" si="25"/>
        <v>103106697</v>
      </c>
      <c r="C293" s="289">
        <f t="shared" si="26"/>
        <v>46112</v>
      </c>
      <c r="D293" s="70" t="s">
        <v>486</v>
      </c>
      <c r="E293" s="70">
        <v>4</v>
      </c>
      <c r="F293" s="237" t="s">
        <v>485</v>
      </c>
      <c r="H293" s="236">
        <f>'4-Отчет за собствения капитал'!F22</f>
        <v>0</v>
      </c>
    </row>
    <row r="294" spans="1:8">
      <c r="A294" s="70" t="str">
        <f t="shared" si="24"/>
        <v>Варна плод АД</v>
      </c>
      <c r="B294" s="70" t="str">
        <f t="shared" si="25"/>
        <v>103106697</v>
      </c>
      <c r="C294" s="289">
        <f t="shared" si="26"/>
        <v>46112</v>
      </c>
      <c r="D294" s="70" t="s">
        <v>488</v>
      </c>
      <c r="E294" s="70">
        <v>4</v>
      </c>
      <c r="F294" s="237" t="s">
        <v>487</v>
      </c>
      <c r="H294" s="236">
        <f>'4-Отчет за собствения капитал'!F23</f>
        <v>0</v>
      </c>
    </row>
    <row r="295" spans="1:8">
      <c r="A295" s="70" t="str">
        <f t="shared" si="24"/>
        <v>Варна плод АД</v>
      </c>
      <c r="B295" s="70" t="str">
        <f t="shared" si="25"/>
        <v>103106697</v>
      </c>
      <c r="C295" s="289">
        <f t="shared" si="26"/>
        <v>46112</v>
      </c>
      <c r="D295" s="70" t="s">
        <v>490</v>
      </c>
      <c r="E295" s="70">
        <v>4</v>
      </c>
      <c r="F295" s="237" t="s">
        <v>489</v>
      </c>
      <c r="H295" s="236">
        <f>'4-Отчет за собствения капитал'!F24</f>
        <v>0</v>
      </c>
    </row>
    <row r="296" spans="1:8">
      <c r="A296" s="70" t="str">
        <f t="shared" si="24"/>
        <v>Варна плод АД</v>
      </c>
      <c r="B296" s="70" t="str">
        <f t="shared" si="25"/>
        <v>103106697</v>
      </c>
      <c r="C296" s="289">
        <f t="shared" si="26"/>
        <v>46112</v>
      </c>
      <c r="D296" s="70" t="s">
        <v>492</v>
      </c>
      <c r="E296" s="70">
        <v>4</v>
      </c>
      <c r="F296" s="237" t="s">
        <v>491</v>
      </c>
      <c r="H296" s="236">
        <f>'4-Отчет за собствения капитал'!F25</f>
        <v>0</v>
      </c>
    </row>
    <row r="297" spans="1:8">
      <c r="A297" s="70" t="str">
        <f t="shared" si="24"/>
        <v>Варна плод АД</v>
      </c>
      <c r="B297" s="70" t="str">
        <f t="shared" si="25"/>
        <v>103106697</v>
      </c>
      <c r="C297" s="289">
        <f t="shared" si="26"/>
        <v>46112</v>
      </c>
      <c r="D297" s="70" t="s">
        <v>494</v>
      </c>
      <c r="E297" s="70">
        <v>4</v>
      </c>
      <c r="F297" s="237" t="s">
        <v>493</v>
      </c>
      <c r="H297" s="236">
        <f>'4-Отчет за собствения капитал'!F26</f>
        <v>0</v>
      </c>
    </row>
    <row r="298" spans="1:8">
      <c r="A298" s="70" t="str">
        <f t="shared" si="24"/>
        <v>Варна плод АД</v>
      </c>
      <c r="B298" s="70" t="str">
        <f t="shared" si="25"/>
        <v>103106697</v>
      </c>
      <c r="C298" s="289">
        <f t="shared" si="26"/>
        <v>46112</v>
      </c>
      <c r="D298" s="70" t="s">
        <v>495</v>
      </c>
      <c r="E298" s="70">
        <v>4</v>
      </c>
      <c r="F298" s="237" t="s">
        <v>489</v>
      </c>
      <c r="H298" s="236">
        <f>'4-Отчет за собствения капитал'!F27</f>
        <v>0</v>
      </c>
    </row>
    <row r="299" spans="1:8">
      <c r="A299" s="70" t="str">
        <f t="shared" si="24"/>
        <v>Варна плод АД</v>
      </c>
      <c r="B299" s="70" t="str">
        <f t="shared" si="25"/>
        <v>103106697</v>
      </c>
      <c r="C299" s="289">
        <f t="shared" si="26"/>
        <v>46112</v>
      </c>
      <c r="D299" s="70" t="s">
        <v>496</v>
      </c>
      <c r="E299" s="70">
        <v>4</v>
      </c>
      <c r="F299" s="237" t="s">
        <v>491</v>
      </c>
      <c r="H299" s="236">
        <f>'4-Отчет за собствения капитал'!F28</f>
        <v>0</v>
      </c>
    </row>
    <row r="300" spans="1:8">
      <c r="A300" s="70" t="str">
        <f t="shared" si="24"/>
        <v>Варна плод АД</v>
      </c>
      <c r="B300" s="70" t="str">
        <f t="shared" si="25"/>
        <v>103106697</v>
      </c>
      <c r="C300" s="289">
        <f t="shared" si="26"/>
        <v>46112</v>
      </c>
      <c r="D300" s="70" t="s">
        <v>498</v>
      </c>
      <c r="E300" s="70">
        <v>4</v>
      </c>
      <c r="F300" s="237" t="s">
        <v>497</v>
      </c>
      <c r="H300" s="236">
        <f>'4-Отчет за собствения капитал'!F29</f>
        <v>0</v>
      </c>
    </row>
    <row r="301" spans="1:8">
      <c r="A301" s="70" t="str">
        <f t="shared" si="24"/>
        <v>Варна плод АД</v>
      </c>
      <c r="B301" s="70" t="str">
        <f t="shared" si="25"/>
        <v>103106697</v>
      </c>
      <c r="C301" s="289">
        <f t="shared" si="26"/>
        <v>46112</v>
      </c>
      <c r="D301" s="70" t="s">
        <v>500</v>
      </c>
      <c r="E301" s="70">
        <v>4</v>
      </c>
      <c r="F301" s="237" t="s">
        <v>499</v>
      </c>
      <c r="H301" s="236">
        <f>'4-Отчет за собствения капитал'!F30</f>
        <v>0</v>
      </c>
    </row>
    <row r="302" spans="1:8">
      <c r="A302" s="70" t="str">
        <f t="shared" si="24"/>
        <v>Варна плод АД</v>
      </c>
      <c r="B302" s="70" t="str">
        <f t="shared" si="25"/>
        <v>103106697</v>
      </c>
      <c r="C302" s="289">
        <f t="shared" si="26"/>
        <v>46112</v>
      </c>
      <c r="D302" s="70" t="s">
        <v>502</v>
      </c>
      <c r="E302" s="70">
        <v>4</v>
      </c>
      <c r="F302" s="237" t="s">
        <v>501</v>
      </c>
      <c r="H302" s="236">
        <f>'4-Отчет за собствения капитал'!F31</f>
        <v>7</v>
      </c>
    </row>
    <row r="303" spans="1:8">
      <c r="A303" s="70" t="str">
        <f t="shared" si="24"/>
        <v>Варна плод АД</v>
      </c>
      <c r="B303" s="70" t="str">
        <f t="shared" si="25"/>
        <v>103106697</v>
      </c>
      <c r="C303" s="289">
        <f t="shared" si="26"/>
        <v>46112</v>
      </c>
      <c r="D303" s="70" t="s">
        <v>504</v>
      </c>
      <c r="E303" s="70">
        <v>4</v>
      </c>
      <c r="F303" s="237" t="s">
        <v>503</v>
      </c>
      <c r="H303" s="236">
        <f>'4-Отчет за собствения капитал'!F32</f>
        <v>0</v>
      </c>
    </row>
    <row r="304" spans="1:8">
      <c r="A304" s="70" t="str">
        <f t="shared" si="24"/>
        <v>Варна плод АД</v>
      </c>
      <c r="B304" s="70" t="str">
        <f t="shared" si="25"/>
        <v>103106697</v>
      </c>
      <c r="C304" s="289">
        <f t="shared" si="26"/>
        <v>46112</v>
      </c>
      <c r="D304" s="70" t="s">
        <v>506</v>
      </c>
      <c r="E304" s="70">
        <v>4</v>
      </c>
      <c r="F304" s="237" t="s">
        <v>505</v>
      </c>
      <c r="H304" s="236">
        <f>'4-Отчет за собствения капитал'!F33</f>
        <v>0</v>
      </c>
    </row>
    <row r="305" spans="1:8">
      <c r="A305" s="70" t="str">
        <f t="shared" si="24"/>
        <v>Варна плод АД</v>
      </c>
      <c r="B305" s="70" t="str">
        <f t="shared" si="25"/>
        <v>103106697</v>
      </c>
      <c r="C305" s="289">
        <f t="shared" si="26"/>
        <v>46112</v>
      </c>
      <c r="D305" s="70" t="s">
        <v>508</v>
      </c>
      <c r="E305" s="70">
        <v>4</v>
      </c>
      <c r="F305" s="237" t="s">
        <v>507</v>
      </c>
      <c r="H305" s="236">
        <f>'4-Отчет за собствения капитал'!F34</f>
        <v>7</v>
      </c>
    </row>
    <row r="306" spans="1:8">
      <c r="A306" s="70" t="str">
        <f t="shared" si="24"/>
        <v>Варна плод АД</v>
      </c>
      <c r="B306" s="70" t="str">
        <f t="shared" si="25"/>
        <v>103106697</v>
      </c>
      <c r="C306" s="289">
        <f t="shared" si="26"/>
        <v>46112</v>
      </c>
      <c r="D306" s="70" t="s">
        <v>468</v>
      </c>
      <c r="E306" s="70">
        <v>5</v>
      </c>
      <c r="F306" s="237" t="s">
        <v>467</v>
      </c>
      <c r="H306" s="236">
        <f>'4-Отчет за собствения капитал'!G13</f>
        <v>0</v>
      </c>
    </row>
    <row r="307" spans="1:8">
      <c r="A307" s="70" t="str">
        <f t="shared" si="24"/>
        <v>Варна плод АД</v>
      </c>
      <c r="B307" s="70" t="str">
        <f t="shared" si="25"/>
        <v>103106697</v>
      </c>
      <c r="C307" s="289">
        <f t="shared" si="26"/>
        <v>46112</v>
      </c>
      <c r="D307" s="70" t="s">
        <v>470</v>
      </c>
      <c r="E307" s="70">
        <v>5</v>
      </c>
      <c r="F307" s="237" t="s">
        <v>469</v>
      </c>
      <c r="H307" s="236">
        <f>'4-Отчет за собствения капитал'!G14</f>
        <v>0</v>
      </c>
    </row>
    <row r="308" spans="1:8">
      <c r="A308" s="70" t="str">
        <f t="shared" si="24"/>
        <v>Варна плод АД</v>
      </c>
      <c r="B308" s="70" t="str">
        <f t="shared" si="25"/>
        <v>103106697</v>
      </c>
      <c r="C308" s="289">
        <f t="shared" si="26"/>
        <v>46112</v>
      </c>
      <c r="D308" s="70" t="s">
        <v>472</v>
      </c>
      <c r="E308" s="70">
        <v>5</v>
      </c>
      <c r="F308" s="237" t="s">
        <v>471</v>
      </c>
      <c r="H308" s="236">
        <f>'4-Отчет за собствения капитал'!G15</f>
        <v>0</v>
      </c>
    </row>
    <row r="309" spans="1:8">
      <c r="A309" s="70" t="str">
        <f t="shared" si="24"/>
        <v>Варна плод АД</v>
      </c>
      <c r="B309" s="70" t="str">
        <f t="shared" si="25"/>
        <v>103106697</v>
      </c>
      <c r="C309" s="289">
        <f t="shared" si="26"/>
        <v>46112</v>
      </c>
      <c r="D309" s="70" t="s">
        <v>474</v>
      </c>
      <c r="E309" s="70">
        <v>5</v>
      </c>
      <c r="F309" s="237" t="s">
        <v>473</v>
      </c>
      <c r="H309" s="236">
        <f>'4-Отчет за собствения капитал'!G16</f>
        <v>0</v>
      </c>
    </row>
    <row r="310" spans="1:8">
      <c r="A310" s="70" t="str">
        <f t="shared" si="24"/>
        <v>Варна плод АД</v>
      </c>
      <c r="B310" s="70" t="str">
        <f t="shared" si="25"/>
        <v>103106697</v>
      </c>
      <c r="C310" s="289">
        <f t="shared" si="26"/>
        <v>46112</v>
      </c>
      <c r="D310" s="70" t="s">
        <v>476</v>
      </c>
      <c r="E310" s="70">
        <v>5</v>
      </c>
      <c r="F310" s="237" t="s">
        <v>475</v>
      </c>
      <c r="H310" s="236">
        <f>'4-Отчет за собствения капитал'!G17</f>
        <v>0</v>
      </c>
    </row>
    <row r="311" spans="1:8">
      <c r="A311" s="70" t="str">
        <f t="shared" si="24"/>
        <v>Варна плод АД</v>
      </c>
      <c r="B311" s="70" t="str">
        <f t="shared" si="25"/>
        <v>103106697</v>
      </c>
      <c r="C311" s="289">
        <f t="shared" si="26"/>
        <v>46112</v>
      </c>
      <c r="D311" s="70" t="s">
        <v>478</v>
      </c>
      <c r="E311" s="70">
        <v>5</v>
      </c>
      <c r="F311" s="237" t="s">
        <v>477</v>
      </c>
      <c r="H311" s="236">
        <f>'4-Отчет за собствения капитал'!G18</f>
        <v>0</v>
      </c>
    </row>
    <row r="312" spans="1:8">
      <c r="A312" s="70" t="str">
        <f t="shared" si="24"/>
        <v>Варна плод АД</v>
      </c>
      <c r="B312" s="70" t="str">
        <f t="shared" si="25"/>
        <v>103106697</v>
      </c>
      <c r="C312" s="289">
        <f t="shared" si="26"/>
        <v>46112</v>
      </c>
      <c r="D312" s="70" t="s">
        <v>480</v>
      </c>
      <c r="E312" s="70">
        <v>5</v>
      </c>
      <c r="F312" s="237" t="s">
        <v>479</v>
      </c>
      <c r="H312" s="236">
        <f>'4-Отчет за собствения капитал'!G19</f>
        <v>0</v>
      </c>
    </row>
    <row r="313" spans="1:8">
      <c r="A313" s="70" t="str">
        <f t="shared" si="24"/>
        <v>Варна плод АД</v>
      </c>
      <c r="B313" s="70" t="str">
        <f t="shared" si="25"/>
        <v>103106697</v>
      </c>
      <c r="C313" s="289">
        <f t="shared" si="26"/>
        <v>46112</v>
      </c>
      <c r="D313" s="70" t="s">
        <v>482</v>
      </c>
      <c r="E313" s="70">
        <v>5</v>
      </c>
      <c r="F313" s="237" t="s">
        <v>481</v>
      </c>
      <c r="H313" s="236">
        <f>'4-Отчет за собствения капитал'!G20</f>
        <v>0</v>
      </c>
    </row>
    <row r="314" spans="1:8">
      <c r="A314" s="70" t="str">
        <f t="shared" si="24"/>
        <v>Варна плод АД</v>
      </c>
      <c r="B314" s="70" t="str">
        <f t="shared" si="25"/>
        <v>103106697</v>
      </c>
      <c r="C314" s="289">
        <f t="shared" si="26"/>
        <v>46112</v>
      </c>
      <c r="D314" s="70" t="s">
        <v>484</v>
      </c>
      <c r="E314" s="70">
        <v>5</v>
      </c>
      <c r="F314" s="237" t="s">
        <v>483</v>
      </c>
      <c r="H314" s="236">
        <f>'4-Отчет за собствения капитал'!G21</f>
        <v>0</v>
      </c>
    </row>
    <row r="315" spans="1:8">
      <c r="A315" s="70" t="str">
        <f t="shared" si="24"/>
        <v>Варна плод АД</v>
      </c>
      <c r="B315" s="70" t="str">
        <f t="shared" si="25"/>
        <v>103106697</v>
      </c>
      <c r="C315" s="289">
        <f t="shared" si="26"/>
        <v>46112</v>
      </c>
      <c r="D315" s="70" t="s">
        <v>486</v>
      </c>
      <c r="E315" s="70">
        <v>5</v>
      </c>
      <c r="F315" s="237" t="s">
        <v>485</v>
      </c>
      <c r="H315" s="236">
        <f>'4-Отчет за собствения капитал'!G22</f>
        <v>0</v>
      </c>
    </row>
    <row r="316" spans="1:8">
      <c r="A316" s="70" t="str">
        <f t="shared" si="24"/>
        <v>Варна плод АД</v>
      </c>
      <c r="B316" s="70" t="str">
        <f t="shared" si="25"/>
        <v>103106697</v>
      </c>
      <c r="C316" s="289">
        <f t="shared" si="26"/>
        <v>46112</v>
      </c>
      <c r="D316" s="70" t="s">
        <v>488</v>
      </c>
      <c r="E316" s="70">
        <v>5</v>
      </c>
      <c r="F316" s="237" t="s">
        <v>487</v>
      </c>
      <c r="H316" s="236">
        <f>'4-Отчет за собствения капитал'!G23</f>
        <v>0</v>
      </c>
    </row>
    <row r="317" spans="1:8">
      <c r="A317" s="70" t="str">
        <f t="shared" si="24"/>
        <v>Варна плод АД</v>
      </c>
      <c r="B317" s="70" t="str">
        <f t="shared" si="25"/>
        <v>103106697</v>
      </c>
      <c r="C317" s="289">
        <f t="shared" si="26"/>
        <v>46112</v>
      </c>
      <c r="D317" s="70" t="s">
        <v>490</v>
      </c>
      <c r="E317" s="70">
        <v>5</v>
      </c>
      <c r="F317" s="237" t="s">
        <v>489</v>
      </c>
      <c r="H317" s="236">
        <f>'4-Отчет за собствения капитал'!G24</f>
        <v>0</v>
      </c>
    </row>
    <row r="318" spans="1:8">
      <c r="A318" s="70" t="str">
        <f t="shared" si="24"/>
        <v>Варна плод АД</v>
      </c>
      <c r="B318" s="70" t="str">
        <f t="shared" si="25"/>
        <v>103106697</v>
      </c>
      <c r="C318" s="289">
        <f t="shared" si="26"/>
        <v>46112</v>
      </c>
      <c r="D318" s="70" t="s">
        <v>492</v>
      </c>
      <c r="E318" s="70">
        <v>5</v>
      </c>
      <c r="F318" s="237" t="s">
        <v>491</v>
      </c>
      <c r="H318" s="236">
        <f>'4-Отчет за собствения капитал'!G25</f>
        <v>0</v>
      </c>
    </row>
    <row r="319" spans="1:8">
      <c r="A319" s="70" t="str">
        <f t="shared" si="24"/>
        <v>Варна плод АД</v>
      </c>
      <c r="B319" s="70" t="str">
        <f t="shared" si="25"/>
        <v>103106697</v>
      </c>
      <c r="C319" s="289">
        <f t="shared" si="26"/>
        <v>46112</v>
      </c>
      <c r="D319" s="70" t="s">
        <v>494</v>
      </c>
      <c r="E319" s="70">
        <v>5</v>
      </c>
      <c r="F319" s="237" t="s">
        <v>493</v>
      </c>
      <c r="H319" s="236">
        <f>'4-Отчет за собствения капитал'!G26</f>
        <v>0</v>
      </c>
    </row>
    <row r="320" spans="1:8">
      <c r="A320" s="70" t="str">
        <f t="shared" si="24"/>
        <v>Варна плод АД</v>
      </c>
      <c r="B320" s="70" t="str">
        <f t="shared" si="25"/>
        <v>103106697</v>
      </c>
      <c r="C320" s="289">
        <f t="shared" si="26"/>
        <v>46112</v>
      </c>
      <c r="D320" s="70" t="s">
        <v>495</v>
      </c>
      <c r="E320" s="70">
        <v>5</v>
      </c>
      <c r="F320" s="237" t="s">
        <v>489</v>
      </c>
      <c r="H320" s="236">
        <f>'4-Отчет за собствения капитал'!G27</f>
        <v>0</v>
      </c>
    </row>
    <row r="321" spans="1:8">
      <c r="A321" s="70" t="str">
        <f t="shared" si="24"/>
        <v>Варна плод АД</v>
      </c>
      <c r="B321" s="70" t="str">
        <f t="shared" si="25"/>
        <v>103106697</v>
      </c>
      <c r="C321" s="289">
        <f t="shared" si="26"/>
        <v>46112</v>
      </c>
      <c r="D321" s="70" t="s">
        <v>496</v>
      </c>
      <c r="E321" s="70">
        <v>5</v>
      </c>
      <c r="F321" s="237" t="s">
        <v>491</v>
      </c>
      <c r="H321" s="236">
        <f>'4-Отчет за собствения капитал'!G28</f>
        <v>0</v>
      </c>
    </row>
    <row r="322" spans="1:8">
      <c r="A322" s="70" t="str">
        <f t="shared" si="24"/>
        <v>Варна плод АД</v>
      </c>
      <c r="B322" s="70" t="str">
        <f t="shared" si="25"/>
        <v>103106697</v>
      </c>
      <c r="C322" s="289">
        <f t="shared" si="26"/>
        <v>46112</v>
      </c>
      <c r="D322" s="70" t="s">
        <v>498</v>
      </c>
      <c r="E322" s="70">
        <v>5</v>
      </c>
      <c r="F322" s="237" t="s">
        <v>497</v>
      </c>
      <c r="H322" s="236">
        <f>'4-Отчет за собствения капитал'!G29</f>
        <v>0</v>
      </c>
    </row>
    <row r="323" spans="1:8">
      <c r="A323" s="70" t="str">
        <f t="shared" si="24"/>
        <v>Варна плод АД</v>
      </c>
      <c r="B323" s="70" t="str">
        <f t="shared" si="25"/>
        <v>103106697</v>
      </c>
      <c r="C323" s="289">
        <f t="shared" si="26"/>
        <v>46112</v>
      </c>
      <c r="D323" s="70" t="s">
        <v>500</v>
      </c>
      <c r="E323" s="70">
        <v>5</v>
      </c>
      <c r="F323" s="237" t="s">
        <v>499</v>
      </c>
      <c r="H323" s="236">
        <f>'4-Отчет за собствения капитал'!G30</f>
        <v>0</v>
      </c>
    </row>
    <row r="324" spans="1:8">
      <c r="A324" s="70" t="str">
        <f t="shared" si="24"/>
        <v>Варна плод АД</v>
      </c>
      <c r="B324" s="70" t="str">
        <f t="shared" si="25"/>
        <v>103106697</v>
      </c>
      <c r="C324" s="289">
        <f t="shared" si="26"/>
        <v>46112</v>
      </c>
      <c r="D324" s="70" t="s">
        <v>502</v>
      </c>
      <c r="E324" s="70">
        <v>5</v>
      </c>
      <c r="F324" s="237" t="s">
        <v>501</v>
      </c>
      <c r="H324" s="236">
        <f>'4-Отчет за собствения капитал'!G31</f>
        <v>0</v>
      </c>
    </row>
    <row r="325" spans="1:8">
      <c r="A325" s="70" t="str">
        <f t="shared" si="24"/>
        <v>Варна плод АД</v>
      </c>
      <c r="B325" s="70" t="str">
        <f t="shared" si="25"/>
        <v>103106697</v>
      </c>
      <c r="C325" s="289">
        <f t="shared" si="26"/>
        <v>46112</v>
      </c>
      <c r="D325" s="70" t="s">
        <v>504</v>
      </c>
      <c r="E325" s="70">
        <v>5</v>
      </c>
      <c r="F325" s="237" t="s">
        <v>503</v>
      </c>
      <c r="H325" s="236">
        <f>'4-Отчет за собствения капитал'!G32</f>
        <v>0</v>
      </c>
    </row>
    <row r="326" spans="1:8">
      <c r="A326" s="70" t="str">
        <f t="shared" si="24"/>
        <v>Варна плод АД</v>
      </c>
      <c r="B326" s="70" t="str">
        <f t="shared" si="25"/>
        <v>103106697</v>
      </c>
      <c r="C326" s="289">
        <f t="shared" si="26"/>
        <v>46112</v>
      </c>
      <c r="D326" s="70" t="s">
        <v>506</v>
      </c>
      <c r="E326" s="70">
        <v>5</v>
      </c>
      <c r="F326" s="237" t="s">
        <v>505</v>
      </c>
      <c r="H326" s="236">
        <f>'4-Отчет за собствения капитал'!G33</f>
        <v>0</v>
      </c>
    </row>
    <row r="327" spans="1:8">
      <c r="A327" s="70" t="str">
        <f t="shared" si="24"/>
        <v>Варна плод АД</v>
      </c>
      <c r="B327" s="70" t="str">
        <f t="shared" si="25"/>
        <v>103106697</v>
      </c>
      <c r="C327" s="289">
        <f t="shared" si="26"/>
        <v>46112</v>
      </c>
      <c r="D327" s="70" t="s">
        <v>508</v>
      </c>
      <c r="E327" s="70">
        <v>5</v>
      </c>
      <c r="F327" s="237" t="s">
        <v>507</v>
      </c>
      <c r="H327" s="236">
        <f>'4-Отчет за собствения капитал'!G34</f>
        <v>0</v>
      </c>
    </row>
    <row r="328" spans="1:8">
      <c r="A328" s="70" t="str">
        <f t="shared" si="24"/>
        <v>Варна плод АД</v>
      </c>
      <c r="B328" s="70" t="str">
        <f t="shared" si="25"/>
        <v>103106697</v>
      </c>
      <c r="C328" s="289">
        <f t="shared" si="26"/>
        <v>46112</v>
      </c>
      <c r="D328" s="70" t="s">
        <v>468</v>
      </c>
      <c r="E328" s="70">
        <v>6</v>
      </c>
      <c r="F328" s="237" t="s">
        <v>467</v>
      </c>
      <c r="H328" s="236">
        <f>'4-Отчет за собствения капитал'!H13</f>
        <v>12622</v>
      </c>
    </row>
    <row r="329" spans="1:8">
      <c r="A329" s="70" t="str">
        <f t="shared" si="24"/>
        <v>Варна плод АД</v>
      </c>
      <c r="B329" s="70" t="str">
        <f t="shared" si="25"/>
        <v>103106697</v>
      </c>
      <c r="C329" s="289">
        <f t="shared" si="26"/>
        <v>46112</v>
      </c>
      <c r="D329" s="70" t="s">
        <v>470</v>
      </c>
      <c r="E329" s="70">
        <v>6</v>
      </c>
      <c r="F329" s="237" t="s">
        <v>469</v>
      </c>
      <c r="H329" s="236">
        <f>'4-Отчет за собствения капитал'!H14</f>
        <v>0</v>
      </c>
    </row>
    <row r="330" spans="1:8">
      <c r="A330" s="70" t="str">
        <f t="shared" si="24"/>
        <v>Варна плод АД</v>
      </c>
      <c r="B330" s="70" t="str">
        <f t="shared" si="25"/>
        <v>103106697</v>
      </c>
      <c r="C330" s="289">
        <f t="shared" si="26"/>
        <v>46112</v>
      </c>
      <c r="D330" s="70" t="s">
        <v>472</v>
      </c>
      <c r="E330" s="70">
        <v>6</v>
      </c>
      <c r="F330" s="237" t="s">
        <v>471</v>
      </c>
      <c r="H330" s="236">
        <f>'4-Отчет за собствения капитал'!H15</f>
        <v>0</v>
      </c>
    </row>
    <row r="331" spans="1:8">
      <c r="A331" s="70" t="str">
        <f t="shared" si="24"/>
        <v>Варна плод АД</v>
      </c>
      <c r="B331" s="70" t="str">
        <f t="shared" si="25"/>
        <v>103106697</v>
      </c>
      <c r="C331" s="289">
        <f t="shared" si="26"/>
        <v>46112</v>
      </c>
      <c r="D331" s="70" t="s">
        <v>474</v>
      </c>
      <c r="E331" s="70">
        <v>6</v>
      </c>
      <c r="F331" s="237" t="s">
        <v>473</v>
      </c>
      <c r="H331" s="236">
        <f>'4-Отчет за собствения капитал'!H16</f>
        <v>0</v>
      </c>
    </row>
    <row r="332" spans="1:8">
      <c r="A332" s="70" t="str">
        <f t="shared" si="24"/>
        <v>Варна плод АД</v>
      </c>
      <c r="B332" s="70" t="str">
        <f t="shared" si="25"/>
        <v>103106697</v>
      </c>
      <c r="C332" s="289">
        <f t="shared" si="26"/>
        <v>46112</v>
      </c>
      <c r="D332" s="70" t="s">
        <v>476</v>
      </c>
      <c r="E332" s="70">
        <v>6</v>
      </c>
      <c r="F332" s="237" t="s">
        <v>475</v>
      </c>
      <c r="H332" s="236">
        <f>'4-Отчет за собствения капитал'!H17</f>
        <v>12622</v>
      </c>
    </row>
    <row r="333" spans="1:8">
      <c r="A333" s="70" t="str">
        <f t="shared" si="24"/>
        <v>Варна плод АД</v>
      </c>
      <c r="B333" s="70" t="str">
        <f t="shared" si="25"/>
        <v>103106697</v>
      </c>
      <c r="C333" s="289">
        <f t="shared" si="26"/>
        <v>46112</v>
      </c>
      <c r="D333" s="70" t="s">
        <v>478</v>
      </c>
      <c r="E333" s="70">
        <v>6</v>
      </c>
      <c r="F333" s="237" t="s">
        <v>477</v>
      </c>
      <c r="H333" s="236">
        <f>'4-Отчет за собствения капитал'!H18</f>
        <v>0</v>
      </c>
    </row>
    <row r="334" spans="1:8">
      <c r="A334" s="70" t="str">
        <f t="shared" si="24"/>
        <v>Варна плод АД</v>
      </c>
      <c r="B334" s="70" t="str">
        <f t="shared" si="25"/>
        <v>103106697</v>
      </c>
      <c r="C334" s="289">
        <f t="shared" si="26"/>
        <v>46112</v>
      </c>
      <c r="D334" s="70" t="s">
        <v>480</v>
      </c>
      <c r="E334" s="70">
        <v>6</v>
      </c>
      <c r="F334" s="237" t="s">
        <v>479</v>
      </c>
      <c r="H334" s="236">
        <f>'4-Отчет за собствения капитал'!H19</f>
        <v>684</v>
      </c>
    </row>
    <row r="335" spans="1:8">
      <c r="A335" s="70" t="str">
        <f t="shared" si="24"/>
        <v>Варна плод АД</v>
      </c>
      <c r="B335" s="70" t="str">
        <f t="shared" si="25"/>
        <v>103106697</v>
      </c>
      <c r="C335" s="289">
        <f t="shared" si="26"/>
        <v>46112</v>
      </c>
      <c r="D335" s="70" t="s">
        <v>482</v>
      </c>
      <c r="E335" s="70">
        <v>6</v>
      </c>
      <c r="F335" s="237" t="s">
        <v>481</v>
      </c>
      <c r="H335" s="236">
        <f>'4-Отчет за собствения капитал'!H20</f>
        <v>0</v>
      </c>
    </row>
    <row r="336" spans="1:8">
      <c r="A336" s="70" t="str">
        <f t="shared" si="24"/>
        <v>Варна плод АД</v>
      </c>
      <c r="B336" s="70" t="str">
        <f t="shared" si="25"/>
        <v>103106697</v>
      </c>
      <c r="C336" s="289">
        <f t="shared" si="26"/>
        <v>46112</v>
      </c>
      <c r="D336" s="70" t="s">
        <v>484</v>
      </c>
      <c r="E336" s="70">
        <v>6</v>
      </c>
      <c r="F336" s="237" t="s">
        <v>483</v>
      </c>
      <c r="H336" s="236">
        <f>'4-Отчет за собствения капитал'!H21</f>
        <v>684</v>
      </c>
    </row>
    <row r="337" spans="1:8">
      <c r="A337" s="70" t="str">
        <f t="shared" si="24"/>
        <v>Варна плод АД</v>
      </c>
      <c r="B337" s="70" t="str">
        <f t="shared" si="25"/>
        <v>103106697</v>
      </c>
      <c r="C337" s="289">
        <f t="shared" si="26"/>
        <v>46112</v>
      </c>
      <c r="D337" s="70" t="s">
        <v>486</v>
      </c>
      <c r="E337" s="70">
        <v>6</v>
      </c>
      <c r="F337" s="237" t="s">
        <v>485</v>
      </c>
      <c r="H337" s="236">
        <f>'4-Отчет за собствения капитал'!H22</f>
        <v>0</v>
      </c>
    </row>
    <row r="338" spans="1:8">
      <c r="A338" s="70" t="str">
        <f t="shared" si="24"/>
        <v>Варна плод АД</v>
      </c>
      <c r="B338" s="70" t="str">
        <f t="shared" si="25"/>
        <v>103106697</v>
      </c>
      <c r="C338" s="289">
        <f t="shared" si="26"/>
        <v>46112</v>
      </c>
      <c r="D338" s="70" t="s">
        <v>488</v>
      </c>
      <c r="E338" s="70">
        <v>6</v>
      </c>
      <c r="F338" s="237" t="s">
        <v>487</v>
      </c>
      <c r="H338" s="236">
        <f>'4-Отчет за собствения капитал'!H23</f>
        <v>0</v>
      </c>
    </row>
    <row r="339" spans="1:8">
      <c r="A339" s="70" t="str">
        <f t="shared" si="24"/>
        <v>Варна плод АД</v>
      </c>
      <c r="B339" s="70" t="str">
        <f t="shared" si="25"/>
        <v>103106697</v>
      </c>
      <c r="C339" s="289">
        <f t="shared" si="26"/>
        <v>46112</v>
      </c>
      <c r="D339" s="70" t="s">
        <v>490</v>
      </c>
      <c r="E339" s="70">
        <v>6</v>
      </c>
      <c r="F339" s="237" t="s">
        <v>489</v>
      </c>
      <c r="H339" s="236">
        <f>'4-Отчет за собствения капитал'!H24</f>
        <v>0</v>
      </c>
    </row>
    <row r="340" spans="1:8">
      <c r="A340" s="70" t="str">
        <f t="shared" si="24"/>
        <v>Варна плод АД</v>
      </c>
      <c r="B340" s="70" t="str">
        <f t="shared" si="25"/>
        <v>103106697</v>
      </c>
      <c r="C340" s="289">
        <f t="shared" si="26"/>
        <v>46112</v>
      </c>
      <c r="D340" s="70" t="s">
        <v>492</v>
      </c>
      <c r="E340" s="70">
        <v>6</v>
      </c>
      <c r="F340" s="237" t="s">
        <v>491</v>
      </c>
      <c r="H340" s="236">
        <f>'4-Отчет за собствения капитал'!H25</f>
        <v>0</v>
      </c>
    </row>
    <row r="341" spans="1:8">
      <c r="A341" s="70" t="str">
        <f t="shared" si="24"/>
        <v>Варна плод АД</v>
      </c>
      <c r="B341" s="70" t="str">
        <f t="shared" si="25"/>
        <v>103106697</v>
      </c>
      <c r="C341" s="289">
        <f t="shared" si="26"/>
        <v>46112</v>
      </c>
      <c r="D341" s="70" t="s">
        <v>494</v>
      </c>
      <c r="E341" s="70">
        <v>6</v>
      </c>
      <c r="F341" s="237" t="s">
        <v>493</v>
      </c>
      <c r="H341" s="236">
        <f>'4-Отчет за собствения капитал'!H26</f>
        <v>0</v>
      </c>
    </row>
    <row r="342" spans="1:8">
      <c r="A342" s="70" t="str">
        <f t="shared" si="24"/>
        <v>Варна плод АД</v>
      </c>
      <c r="B342" s="70" t="str">
        <f t="shared" si="25"/>
        <v>103106697</v>
      </c>
      <c r="C342" s="289">
        <f t="shared" si="26"/>
        <v>46112</v>
      </c>
      <c r="D342" s="70" t="s">
        <v>495</v>
      </c>
      <c r="E342" s="70">
        <v>6</v>
      </c>
      <c r="F342" s="237" t="s">
        <v>489</v>
      </c>
      <c r="H342" s="236">
        <f>'4-Отчет за собствения капитал'!H27</f>
        <v>0</v>
      </c>
    </row>
    <row r="343" spans="1:8">
      <c r="A343" s="70" t="str">
        <f t="shared" si="24"/>
        <v>Варна плод АД</v>
      </c>
      <c r="B343" s="70" t="str">
        <f t="shared" si="25"/>
        <v>103106697</v>
      </c>
      <c r="C343" s="289">
        <f t="shared" si="26"/>
        <v>46112</v>
      </c>
      <c r="D343" s="70" t="s">
        <v>496</v>
      </c>
      <c r="E343" s="70">
        <v>6</v>
      </c>
      <c r="F343" s="237" t="s">
        <v>491</v>
      </c>
      <c r="H343" s="236">
        <f>'4-Отчет за собствения капитал'!H28</f>
        <v>0</v>
      </c>
    </row>
    <row r="344" spans="1:8">
      <c r="A344" s="70" t="str">
        <f t="shared" si="24"/>
        <v>Варна плод АД</v>
      </c>
      <c r="B344" s="70" t="str">
        <f t="shared" si="25"/>
        <v>103106697</v>
      </c>
      <c r="C344" s="289">
        <f t="shared" si="26"/>
        <v>46112</v>
      </c>
      <c r="D344" s="70" t="s">
        <v>498</v>
      </c>
      <c r="E344" s="70">
        <v>6</v>
      </c>
      <c r="F344" s="237" t="s">
        <v>497</v>
      </c>
      <c r="H344" s="236">
        <f>'4-Отчет за собствения капитал'!H29</f>
        <v>0</v>
      </c>
    </row>
    <row r="345" spans="1:8">
      <c r="A345" s="70" t="str">
        <f t="shared" si="24"/>
        <v>Варна плод АД</v>
      </c>
      <c r="B345" s="70" t="str">
        <f t="shared" si="25"/>
        <v>103106697</v>
      </c>
      <c r="C345" s="289">
        <f t="shared" si="26"/>
        <v>46112</v>
      </c>
      <c r="D345" s="70" t="s">
        <v>500</v>
      </c>
      <c r="E345" s="70">
        <v>6</v>
      </c>
      <c r="F345" s="237" t="s">
        <v>499</v>
      </c>
      <c r="H345" s="236">
        <f>'4-Отчет за собствения капитал'!H30</f>
        <v>0</v>
      </c>
    </row>
    <row r="346" spans="1:8">
      <c r="A346" s="70" t="str">
        <f t="shared" ref="A346:A409" si="27">pdeName</f>
        <v>Варна плод АД</v>
      </c>
      <c r="B346" s="70" t="str">
        <f t="shared" ref="B346:B409" si="28">pdeBulstat</f>
        <v>103106697</v>
      </c>
      <c r="C346" s="289">
        <f t="shared" ref="C346:C409" si="29">endDate</f>
        <v>46112</v>
      </c>
      <c r="D346" s="70" t="s">
        <v>502</v>
      </c>
      <c r="E346" s="70">
        <v>6</v>
      </c>
      <c r="F346" s="237" t="s">
        <v>501</v>
      </c>
      <c r="H346" s="236">
        <f>'4-Отчет за собствения капитал'!H31</f>
        <v>13306</v>
      </c>
    </row>
    <row r="347" spans="1:8">
      <c r="A347" s="70" t="str">
        <f t="shared" si="27"/>
        <v>Варна плод АД</v>
      </c>
      <c r="B347" s="70" t="str">
        <f t="shared" si="28"/>
        <v>103106697</v>
      </c>
      <c r="C347" s="289">
        <f t="shared" si="29"/>
        <v>46112</v>
      </c>
      <c r="D347" s="70" t="s">
        <v>504</v>
      </c>
      <c r="E347" s="70">
        <v>6</v>
      </c>
      <c r="F347" s="237" t="s">
        <v>503</v>
      </c>
      <c r="H347" s="236">
        <f>'4-Отчет за собствения капитал'!H32</f>
        <v>0</v>
      </c>
    </row>
    <row r="348" spans="1:8">
      <c r="A348" s="70" t="str">
        <f t="shared" si="27"/>
        <v>Варна плод АД</v>
      </c>
      <c r="B348" s="70" t="str">
        <f t="shared" si="28"/>
        <v>103106697</v>
      </c>
      <c r="C348" s="289">
        <f t="shared" si="29"/>
        <v>46112</v>
      </c>
      <c r="D348" s="70" t="s">
        <v>506</v>
      </c>
      <c r="E348" s="70">
        <v>6</v>
      </c>
      <c r="F348" s="237" t="s">
        <v>505</v>
      </c>
      <c r="H348" s="236">
        <f>'4-Отчет за собствения капитал'!H33</f>
        <v>0</v>
      </c>
    </row>
    <row r="349" spans="1:8">
      <c r="A349" s="70" t="str">
        <f t="shared" si="27"/>
        <v>Варна плод АД</v>
      </c>
      <c r="B349" s="70" t="str">
        <f t="shared" si="28"/>
        <v>103106697</v>
      </c>
      <c r="C349" s="289">
        <f t="shared" si="29"/>
        <v>46112</v>
      </c>
      <c r="D349" s="70" t="s">
        <v>508</v>
      </c>
      <c r="E349" s="70">
        <v>6</v>
      </c>
      <c r="F349" s="237" t="s">
        <v>507</v>
      </c>
      <c r="H349" s="236">
        <f>'4-Отчет за собствения капитал'!H34</f>
        <v>13306</v>
      </c>
    </row>
    <row r="350" spans="1:8">
      <c r="A350" s="70" t="str">
        <f t="shared" si="27"/>
        <v>Варна плод АД</v>
      </c>
      <c r="B350" s="70" t="str">
        <f t="shared" si="28"/>
        <v>103106697</v>
      </c>
      <c r="C350" s="289">
        <f t="shared" si="29"/>
        <v>46112</v>
      </c>
      <c r="D350" s="70" t="s">
        <v>468</v>
      </c>
      <c r="E350" s="70">
        <v>7</v>
      </c>
      <c r="F350" s="237" t="s">
        <v>467</v>
      </c>
      <c r="H350" s="236">
        <f>'4-Отчет за собствения капитал'!I13</f>
        <v>2002</v>
      </c>
    </row>
    <row r="351" spans="1:8">
      <c r="A351" s="70" t="str">
        <f t="shared" si="27"/>
        <v>Варна плод АД</v>
      </c>
      <c r="B351" s="70" t="str">
        <f t="shared" si="28"/>
        <v>103106697</v>
      </c>
      <c r="C351" s="289">
        <f t="shared" si="29"/>
        <v>46112</v>
      </c>
      <c r="D351" s="70" t="s">
        <v>470</v>
      </c>
      <c r="E351" s="70">
        <v>7</v>
      </c>
      <c r="F351" s="237" t="s">
        <v>469</v>
      </c>
      <c r="H351" s="236">
        <f>'4-Отчет за собствения капитал'!I14</f>
        <v>0</v>
      </c>
    </row>
    <row r="352" spans="1:8">
      <c r="A352" s="70" t="str">
        <f t="shared" si="27"/>
        <v>Варна плод АД</v>
      </c>
      <c r="B352" s="70" t="str">
        <f t="shared" si="28"/>
        <v>103106697</v>
      </c>
      <c r="C352" s="289">
        <f t="shared" si="29"/>
        <v>46112</v>
      </c>
      <c r="D352" s="70" t="s">
        <v>472</v>
      </c>
      <c r="E352" s="70">
        <v>7</v>
      </c>
      <c r="F352" s="237" t="s">
        <v>471</v>
      </c>
      <c r="H352" s="236">
        <f>'4-Отчет за собствения капитал'!I15</f>
        <v>0</v>
      </c>
    </row>
    <row r="353" spans="1:8">
      <c r="A353" s="70" t="str">
        <f t="shared" si="27"/>
        <v>Варна плод АД</v>
      </c>
      <c r="B353" s="70" t="str">
        <f t="shared" si="28"/>
        <v>103106697</v>
      </c>
      <c r="C353" s="289">
        <f t="shared" si="29"/>
        <v>46112</v>
      </c>
      <c r="D353" s="70" t="s">
        <v>474</v>
      </c>
      <c r="E353" s="70">
        <v>7</v>
      </c>
      <c r="F353" s="237" t="s">
        <v>473</v>
      </c>
      <c r="H353" s="236">
        <f>'4-Отчет за собствения капитал'!I16</f>
        <v>0</v>
      </c>
    </row>
    <row r="354" spans="1:8">
      <c r="A354" s="70" t="str">
        <f t="shared" si="27"/>
        <v>Варна плод АД</v>
      </c>
      <c r="B354" s="70" t="str">
        <f t="shared" si="28"/>
        <v>103106697</v>
      </c>
      <c r="C354" s="289">
        <f t="shared" si="29"/>
        <v>46112</v>
      </c>
      <c r="D354" s="70" t="s">
        <v>476</v>
      </c>
      <c r="E354" s="70">
        <v>7</v>
      </c>
      <c r="F354" s="237" t="s">
        <v>475</v>
      </c>
      <c r="H354" s="236">
        <f>'4-Отчет за собствения капитал'!I17</f>
        <v>2002</v>
      </c>
    </row>
    <row r="355" spans="1:8">
      <c r="A355" s="70" t="str">
        <f t="shared" si="27"/>
        <v>Варна плод АД</v>
      </c>
      <c r="B355" s="70" t="str">
        <f t="shared" si="28"/>
        <v>103106697</v>
      </c>
      <c r="C355" s="289">
        <f t="shared" si="29"/>
        <v>46112</v>
      </c>
      <c r="D355" s="70" t="s">
        <v>478</v>
      </c>
      <c r="E355" s="70">
        <v>7</v>
      </c>
      <c r="F355" s="237" t="s">
        <v>477</v>
      </c>
      <c r="H355" s="236">
        <f>'4-Отчет за собствения капитал'!I18</f>
        <v>131</v>
      </c>
    </row>
    <row r="356" spans="1:8">
      <c r="A356" s="70" t="str">
        <f t="shared" si="27"/>
        <v>Варна плод АД</v>
      </c>
      <c r="B356" s="70" t="str">
        <f t="shared" si="28"/>
        <v>103106697</v>
      </c>
      <c r="C356" s="289">
        <f t="shared" si="29"/>
        <v>46112</v>
      </c>
      <c r="D356" s="70" t="s">
        <v>480</v>
      </c>
      <c r="E356" s="70">
        <v>7</v>
      </c>
      <c r="F356" s="237" t="s">
        <v>479</v>
      </c>
      <c r="H356" s="236">
        <f>'4-Отчет за собствения капитал'!I19</f>
        <v>-684</v>
      </c>
    </row>
    <row r="357" spans="1:8">
      <c r="A357" s="70" t="str">
        <f t="shared" si="27"/>
        <v>Варна плод АД</v>
      </c>
      <c r="B357" s="70" t="str">
        <f t="shared" si="28"/>
        <v>103106697</v>
      </c>
      <c r="C357" s="289">
        <f t="shared" si="29"/>
        <v>46112</v>
      </c>
      <c r="D357" s="70" t="s">
        <v>482</v>
      </c>
      <c r="E357" s="70">
        <v>7</v>
      </c>
      <c r="F357" s="237" t="s">
        <v>481</v>
      </c>
      <c r="H357" s="236">
        <f>'4-Отчет за собствения капитал'!I20</f>
        <v>0</v>
      </c>
    </row>
    <row r="358" spans="1:8">
      <c r="A358" s="70" t="str">
        <f t="shared" si="27"/>
        <v>Варна плод АД</v>
      </c>
      <c r="B358" s="70" t="str">
        <f t="shared" si="28"/>
        <v>103106697</v>
      </c>
      <c r="C358" s="289">
        <f t="shared" si="29"/>
        <v>46112</v>
      </c>
      <c r="D358" s="70" t="s">
        <v>484</v>
      </c>
      <c r="E358" s="70">
        <v>7</v>
      </c>
      <c r="F358" s="237" t="s">
        <v>483</v>
      </c>
      <c r="H358" s="236">
        <f>'4-Отчет за собствения капитал'!I21</f>
        <v>-684</v>
      </c>
    </row>
    <row r="359" spans="1:8">
      <c r="A359" s="70" t="str">
        <f t="shared" si="27"/>
        <v>Варна плод АД</v>
      </c>
      <c r="B359" s="70" t="str">
        <f t="shared" si="28"/>
        <v>103106697</v>
      </c>
      <c r="C359" s="289">
        <f t="shared" si="29"/>
        <v>46112</v>
      </c>
      <c r="D359" s="70" t="s">
        <v>486</v>
      </c>
      <c r="E359" s="70">
        <v>7</v>
      </c>
      <c r="F359" s="237" t="s">
        <v>485</v>
      </c>
      <c r="H359" s="236">
        <f>'4-Отчет за собствения капитал'!I22</f>
        <v>0</v>
      </c>
    </row>
    <row r="360" spans="1:8">
      <c r="A360" s="70" t="str">
        <f t="shared" si="27"/>
        <v>Варна плод АД</v>
      </c>
      <c r="B360" s="70" t="str">
        <f t="shared" si="28"/>
        <v>103106697</v>
      </c>
      <c r="C360" s="289">
        <f t="shared" si="29"/>
        <v>46112</v>
      </c>
      <c r="D360" s="70" t="s">
        <v>488</v>
      </c>
      <c r="E360" s="70">
        <v>7</v>
      </c>
      <c r="F360" s="237" t="s">
        <v>487</v>
      </c>
      <c r="H360" s="236">
        <f>'4-Отчет за собствения капитал'!I23</f>
        <v>0</v>
      </c>
    </row>
    <row r="361" spans="1:8">
      <c r="A361" s="70" t="str">
        <f t="shared" si="27"/>
        <v>Варна плод АД</v>
      </c>
      <c r="B361" s="70" t="str">
        <f t="shared" si="28"/>
        <v>103106697</v>
      </c>
      <c r="C361" s="289">
        <f t="shared" si="29"/>
        <v>46112</v>
      </c>
      <c r="D361" s="70" t="s">
        <v>490</v>
      </c>
      <c r="E361" s="70">
        <v>7</v>
      </c>
      <c r="F361" s="237" t="s">
        <v>489</v>
      </c>
      <c r="H361" s="236">
        <f>'4-Отчет за собствения капитал'!I24</f>
        <v>0</v>
      </c>
    </row>
    <row r="362" spans="1:8">
      <c r="A362" s="70" t="str">
        <f t="shared" si="27"/>
        <v>Варна плод АД</v>
      </c>
      <c r="B362" s="70" t="str">
        <f t="shared" si="28"/>
        <v>103106697</v>
      </c>
      <c r="C362" s="289">
        <f t="shared" si="29"/>
        <v>46112</v>
      </c>
      <c r="D362" s="70" t="s">
        <v>492</v>
      </c>
      <c r="E362" s="70">
        <v>7</v>
      </c>
      <c r="F362" s="237" t="s">
        <v>491</v>
      </c>
      <c r="H362" s="236">
        <f>'4-Отчет за собствения капитал'!I25</f>
        <v>0</v>
      </c>
    </row>
    <row r="363" spans="1:8">
      <c r="A363" s="70" t="str">
        <f t="shared" si="27"/>
        <v>Варна плод АД</v>
      </c>
      <c r="B363" s="70" t="str">
        <f t="shared" si="28"/>
        <v>103106697</v>
      </c>
      <c r="C363" s="289">
        <f t="shared" si="29"/>
        <v>46112</v>
      </c>
      <c r="D363" s="70" t="s">
        <v>494</v>
      </c>
      <c r="E363" s="70">
        <v>7</v>
      </c>
      <c r="F363" s="237" t="s">
        <v>493</v>
      </c>
      <c r="H363" s="236">
        <f>'4-Отчет за собствения капитал'!I26</f>
        <v>0</v>
      </c>
    </row>
    <row r="364" spans="1:8">
      <c r="A364" s="70" t="str">
        <f t="shared" si="27"/>
        <v>Варна плод АД</v>
      </c>
      <c r="B364" s="70" t="str">
        <f t="shared" si="28"/>
        <v>103106697</v>
      </c>
      <c r="C364" s="289">
        <f t="shared" si="29"/>
        <v>46112</v>
      </c>
      <c r="D364" s="70" t="s">
        <v>495</v>
      </c>
      <c r="E364" s="70">
        <v>7</v>
      </c>
      <c r="F364" s="237" t="s">
        <v>489</v>
      </c>
      <c r="H364" s="236">
        <f>'4-Отчет за собствения капитал'!I27</f>
        <v>0</v>
      </c>
    </row>
    <row r="365" spans="1:8">
      <c r="A365" s="70" t="str">
        <f t="shared" si="27"/>
        <v>Варна плод АД</v>
      </c>
      <c r="B365" s="70" t="str">
        <f t="shared" si="28"/>
        <v>103106697</v>
      </c>
      <c r="C365" s="289">
        <f t="shared" si="29"/>
        <v>46112</v>
      </c>
      <c r="D365" s="70" t="s">
        <v>496</v>
      </c>
      <c r="E365" s="70">
        <v>7</v>
      </c>
      <c r="F365" s="237" t="s">
        <v>491</v>
      </c>
      <c r="H365" s="236">
        <f>'4-Отчет за собствения капитал'!I28</f>
        <v>0</v>
      </c>
    </row>
    <row r="366" spans="1:8">
      <c r="A366" s="70" t="str">
        <f t="shared" si="27"/>
        <v>Варна плод АД</v>
      </c>
      <c r="B366" s="70" t="str">
        <f t="shared" si="28"/>
        <v>103106697</v>
      </c>
      <c r="C366" s="289">
        <f t="shared" si="29"/>
        <v>46112</v>
      </c>
      <c r="D366" s="70" t="s">
        <v>498</v>
      </c>
      <c r="E366" s="70">
        <v>7</v>
      </c>
      <c r="F366" s="237" t="s">
        <v>497</v>
      </c>
      <c r="H366" s="236">
        <f>'4-Отчет за собствения капитал'!I29</f>
        <v>0</v>
      </c>
    </row>
    <row r="367" spans="1:8">
      <c r="A367" s="70" t="str">
        <f t="shared" si="27"/>
        <v>Варна плод АД</v>
      </c>
      <c r="B367" s="70" t="str">
        <f t="shared" si="28"/>
        <v>103106697</v>
      </c>
      <c r="C367" s="289">
        <f t="shared" si="29"/>
        <v>46112</v>
      </c>
      <c r="D367" s="70" t="s">
        <v>500</v>
      </c>
      <c r="E367" s="70">
        <v>7</v>
      </c>
      <c r="F367" s="237" t="s">
        <v>499</v>
      </c>
      <c r="H367" s="236">
        <f>'4-Отчет за собствения капитал'!I30</f>
        <v>0</v>
      </c>
    </row>
    <row r="368" spans="1:8">
      <c r="A368" s="70" t="str">
        <f t="shared" si="27"/>
        <v>Варна плод АД</v>
      </c>
      <c r="B368" s="70" t="str">
        <f t="shared" si="28"/>
        <v>103106697</v>
      </c>
      <c r="C368" s="289">
        <f t="shared" si="29"/>
        <v>46112</v>
      </c>
      <c r="D368" s="70" t="s">
        <v>502</v>
      </c>
      <c r="E368" s="70">
        <v>7</v>
      </c>
      <c r="F368" s="237" t="s">
        <v>501</v>
      </c>
      <c r="H368" s="236">
        <f>'4-Отчет за собствения капитал'!I31</f>
        <v>1449</v>
      </c>
    </row>
    <row r="369" spans="1:8">
      <c r="A369" s="70" t="str">
        <f t="shared" si="27"/>
        <v>Варна плод АД</v>
      </c>
      <c r="B369" s="70" t="str">
        <f t="shared" si="28"/>
        <v>103106697</v>
      </c>
      <c r="C369" s="289">
        <f t="shared" si="29"/>
        <v>46112</v>
      </c>
      <c r="D369" s="70" t="s">
        <v>504</v>
      </c>
      <c r="E369" s="70">
        <v>7</v>
      </c>
      <c r="F369" s="237" t="s">
        <v>503</v>
      </c>
      <c r="H369" s="236">
        <f>'4-Отчет за собствения капитал'!I32</f>
        <v>0</v>
      </c>
    </row>
    <row r="370" spans="1:8">
      <c r="A370" s="70" t="str">
        <f t="shared" si="27"/>
        <v>Варна плод АД</v>
      </c>
      <c r="B370" s="70" t="str">
        <f t="shared" si="28"/>
        <v>103106697</v>
      </c>
      <c r="C370" s="289">
        <f t="shared" si="29"/>
        <v>46112</v>
      </c>
      <c r="D370" s="70" t="s">
        <v>506</v>
      </c>
      <c r="E370" s="70">
        <v>7</v>
      </c>
      <c r="F370" s="237" t="s">
        <v>505</v>
      </c>
      <c r="H370" s="236">
        <f>'4-Отчет за собствения капитал'!I33</f>
        <v>0</v>
      </c>
    </row>
    <row r="371" spans="1:8">
      <c r="A371" s="70" t="str">
        <f t="shared" si="27"/>
        <v>Варна плод АД</v>
      </c>
      <c r="B371" s="70" t="str">
        <f t="shared" si="28"/>
        <v>103106697</v>
      </c>
      <c r="C371" s="289">
        <f t="shared" si="29"/>
        <v>46112</v>
      </c>
      <c r="D371" s="70" t="s">
        <v>508</v>
      </c>
      <c r="E371" s="70">
        <v>7</v>
      </c>
      <c r="F371" s="237" t="s">
        <v>507</v>
      </c>
      <c r="H371" s="236">
        <f>'4-Отчет за собствения капитал'!I34</f>
        <v>1449</v>
      </c>
    </row>
    <row r="372" spans="1:8">
      <c r="A372" s="70" t="str">
        <f t="shared" si="27"/>
        <v>Варна плод АД</v>
      </c>
      <c r="B372" s="70" t="str">
        <f t="shared" si="28"/>
        <v>103106697</v>
      </c>
      <c r="C372" s="289">
        <f t="shared" si="29"/>
        <v>46112</v>
      </c>
      <c r="D372" s="70" t="s">
        <v>468</v>
      </c>
      <c r="E372" s="70">
        <v>8</v>
      </c>
      <c r="F372" s="237" t="s">
        <v>467</v>
      </c>
      <c r="H372" s="236">
        <f>'4-Отчет за собствения капитал'!J13</f>
        <v>-358</v>
      </c>
    </row>
    <row r="373" spans="1:8">
      <c r="A373" s="70" t="str">
        <f t="shared" si="27"/>
        <v>Варна плод АД</v>
      </c>
      <c r="B373" s="70" t="str">
        <f t="shared" si="28"/>
        <v>103106697</v>
      </c>
      <c r="C373" s="289">
        <f t="shared" si="29"/>
        <v>46112</v>
      </c>
      <c r="D373" s="70" t="s">
        <v>470</v>
      </c>
      <c r="E373" s="70">
        <v>8</v>
      </c>
      <c r="F373" s="237" t="s">
        <v>469</v>
      </c>
      <c r="H373" s="236">
        <f>'4-Отчет за собствения капитал'!J14</f>
        <v>0</v>
      </c>
    </row>
    <row r="374" spans="1:8">
      <c r="A374" s="70" t="str">
        <f t="shared" si="27"/>
        <v>Варна плод АД</v>
      </c>
      <c r="B374" s="70" t="str">
        <f t="shared" si="28"/>
        <v>103106697</v>
      </c>
      <c r="C374" s="289">
        <f t="shared" si="29"/>
        <v>46112</v>
      </c>
      <c r="D374" s="70" t="s">
        <v>472</v>
      </c>
      <c r="E374" s="70">
        <v>8</v>
      </c>
      <c r="F374" s="237" t="s">
        <v>471</v>
      </c>
      <c r="H374" s="236">
        <f>'4-Отчет за собствения капитал'!J15</f>
        <v>0</v>
      </c>
    </row>
    <row r="375" spans="1:8">
      <c r="A375" s="70" t="str">
        <f t="shared" si="27"/>
        <v>Варна плод АД</v>
      </c>
      <c r="B375" s="70" t="str">
        <f t="shared" si="28"/>
        <v>103106697</v>
      </c>
      <c r="C375" s="289">
        <f t="shared" si="29"/>
        <v>46112</v>
      </c>
      <c r="D375" s="70" t="s">
        <v>474</v>
      </c>
      <c r="E375" s="70">
        <v>8</v>
      </c>
      <c r="F375" s="237" t="s">
        <v>473</v>
      </c>
      <c r="H375" s="236">
        <f>'4-Отчет за собствения капитал'!J16</f>
        <v>0</v>
      </c>
    </row>
    <row r="376" spans="1:8">
      <c r="A376" s="70" t="str">
        <f t="shared" si="27"/>
        <v>Варна плод АД</v>
      </c>
      <c r="B376" s="70" t="str">
        <f t="shared" si="28"/>
        <v>103106697</v>
      </c>
      <c r="C376" s="289">
        <f t="shared" si="29"/>
        <v>46112</v>
      </c>
      <c r="D376" s="70" t="s">
        <v>476</v>
      </c>
      <c r="E376" s="70">
        <v>8</v>
      </c>
      <c r="F376" s="237" t="s">
        <v>475</v>
      </c>
      <c r="H376" s="236">
        <f>'4-Отчет за собствения капитал'!J17</f>
        <v>-358</v>
      </c>
    </row>
    <row r="377" spans="1:8">
      <c r="A377" s="70" t="str">
        <f t="shared" si="27"/>
        <v>Варна плод АД</v>
      </c>
      <c r="B377" s="70" t="str">
        <f t="shared" si="28"/>
        <v>103106697</v>
      </c>
      <c r="C377" s="289">
        <f t="shared" si="29"/>
        <v>46112</v>
      </c>
      <c r="D377" s="70" t="s">
        <v>478</v>
      </c>
      <c r="E377" s="70">
        <v>8</v>
      </c>
      <c r="F377" s="237" t="s">
        <v>477</v>
      </c>
      <c r="H377" s="236">
        <f>'4-Отчет за собствения капитал'!J18</f>
        <v>0</v>
      </c>
    </row>
    <row r="378" spans="1:8">
      <c r="A378" s="70" t="str">
        <f t="shared" si="27"/>
        <v>Варна плод АД</v>
      </c>
      <c r="B378" s="70" t="str">
        <f t="shared" si="28"/>
        <v>103106697</v>
      </c>
      <c r="C378" s="289">
        <f t="shared" si="29"/>
        <v>46112</v>
      </c>
      <c r="D378" s="70" t="s">
        <v>480</v>
      </c>
      <c r="E378" s="70">
        <v>8</v>
      </c>
      <c r="F378" s="237" t="s">
        <v>479</v>
      </c>
      <c r="H378" s="236">
        <f>'4-Отчет за собствения капитал'!J19</f>
        <v>0</v>
      </c>
    </row>
    <row r="379" spans="1:8">
      <c r="A379" s="70" t="str">
        <f t="shared" si="27"/>
        <v>Варна плод АД</v>
      </c>
      <c r="B379" s="70" t="str">
        <f t="shared" si="28"/>
        <v>103106697</v>
      </c>
      <c r="C379" s="289">
        <f t="shared" si="29"/>
        <v>46112</v>
      </c>
      <c r="D379" s="70" t="s">
        <v>482</v>
      </c>
      <c r="E379" s="70">
        <v>8</v>
      </c>
      <c r="F379" s="237" t="s">
        <v>481</v>
      </c>
      <c r="H379" s="236">
        <f>'4-Отчет за собствения капитал'!J20</f>
        <v>0</v>
      </c>
    </row>
    <row r="380" spans="1:8">
      <c r="A380" s="70" t="str">
        <f t="shared" si="27"/>
        <v>Варна плод АД</v>
      </c>
      <c r="B380" s="70" t="str">
        <f t="shared" si="28"/>
        <v>103106697</v>
      </c>
      <c r="C380" s="289">
        <f t="shared" si="29"/>
        <v>46112</v>
      </c>
      <c r="D380" s="70" t="s">
        <v>484</v>
      </c>
      <c r="E380" s="70">
        <v>8</v>
      </c>
      <c r="F380" s="237" t="s">
        <v>483</v>
      </c>
      <c r="H380" s="236">
        <f>'4-Отчет за собствения капитал'!J21</f>
        <v>0</v>
      </c>
    </row>
    <row r="381" spans="1:8">
      <c r="A381" s="70" t="str">
        <f t="shared" si="27"/>
        <v>Варна плод АД</v>
      </c>
      <c r="B381" s="70" t="str">
        <f t="shared" si="28"/>
        <v>103106697</v>
      </c>
      <c r="C381" s="289">
        <f t="shared" si="29"/>
        <v>46112</v>
      </c>
      <c r="D381" s="70" t="s">
        <v>486</v>
      </c>
      <c r="E381" s="70">
        <v>8</v>
      </c>
      <c r="F381" s="237" t="s">
        <v>485</v>
      </c>
      <c r="H381" s="236">
        <f>'4-Отчет за собствения капитал'!J22</f>
        <v>0</v>
      </c>
    </row>
    <row r="382" spans="1:8">
      <c r="A382" s="70" t="str">
        <f t="shared" si="27"/>
        <v>Варна плод АД</v>
      </c>
      <c r="B382" s="70" t="str">
        <f t="shared" si="28"/>
        <v>103106697</v>
      </c>
      <c r="C382" s="289">
        <f t="shared" si="29"/>
        <v>46112</v>
      </c>
      <c r="D382" s="70" t="s">
        <v>488</v>
      </c>
      <c r="E382" s="70">
        <v>8</v>
      </c>
      <c r="F382" s="237" t="s">
        <v>487</v>
      </c>
      <c r="H382" s="236">
        <f>'4-Отчет за собствения капитал'!J23</f>
        <v>0</v>
      </c>
    </row>
    <row r="383" spans="1:8">
      <c r="A383" s="70" t="str">
        <f t="shared" si="27"/>
        <v>Варна плод АД</v>
      </c>
      <c r="B383" s="70" t="str">
        <f t="shared" si="28"/>
        <v>103106697</v>
      </c>
      <c r="C383" s="289">
        <f t="shared" si="29"/>
        <v>46112</v>
      </c>
      <c r="D383" s="70" t="s">
        <v>490</v>
      </c>
      <c r="E383" s="70">
        <v>8</v>
      </c>
      <c r="F383" s="237" t="s">
        <v>489</v>
      </c>
      <c r="H383" s="236">
        <f>'4-Отчет за собствения капитал'!J24</f>
        <v>0</v>
      </c>
    </row>
    <row r="384" spans="1:8">
      <c r="A384" s="70" t="str">
        <f t="shared" si="27"/>
        <v>Варна плод АД</v>
      </c>
      <c r="B384" s="70" t="str">
        <f t="shared" si="28"/>
        <v>103106697</v>
      </c>
      <c r="C384" s="289">
        <f t="shared" si="29"/>
        <v>46112</v>
      </c>
      <c r="D384" s="70" t="s">
        <v>492</v>
      </c>
      <c r="E384" s="70">
        <v>8</v>
      </c>
      <c r="F384" s="237" t="s">
        <v>491</v>
      </c>
      <c r="H384" s="236">
        <f>'4-Отчет за собствения капитал'!J25</f>
        <v>0</v>
      </c>
    </row>
    <row r="385" spans="1:8">
      <c r="A385" s="70" t="str">
        <f t="shared" si="27"/>
        <v>Варна плод АД</v>
      </c>
      <c r="B385" s="70" t="str">
        <f t="shared" si="28"/>
        <v>103106697</v>
      </c>
      <c r="C385" s="289">
        <f t="shared" si="29"/>
        <v>46112</v>
      </c>
      <c r="D385" s="70" t="s">
        <v>494</v>
      </c>
      <c r="E385" s="70">
        <v>8</v>
      </c>
      <c r="F385" s="237" t="s">
        <v>493</v>
      </c>
      <c r="H385" s="236">
        <f>'4-Отчет за собствения капитал'!J26</f>
        <v>0</v>
      </c>
    </row>
    <row r="386" spans="1:8">
      <c r="A386" s="70" t="str">
        <f t="shared" si="27"/>
        <v>Варна плод АД</v>
      </c>
      <c r="B386" s="70" t="str">
        <f t="shared" si="28"/>
        <v>103106697</v>
      </c>
      <c r="C386" s="289">
        <f t="shared" si="29"/>
        <v>46112</v>
      </c>
      <c r="D386" s="70" t="s">
        <v>495</v>
      </c>
      <c r="E386" s="70">
        <v>8</v>
      </c>
      <c r="F386" s="237" t="s">
        <v>489</v>
      </c>
      <c r="H386" s="236">
        <f>'4-Отчет за собствения капитал'!J27</f>
        <v>0</v>
      </c>
    </row>
    <row r="387" spans="1:8">
      <c r="A387" s="70" t="str">
        <f t="shared" si="27"/>
        <v>Варна плод АД</v>
      </c>
      <c r="B387" s="70" t="str">
        <f t="shared" si="28"/>
        <v>103106697</v>
      </c>
      <c r="C387" s="289">
        <f t="shared" si="29"/>
        <v>46112</v>
      </c>
      <c r="D387" s="70" t="s">
        <v>496</v>
      </c>
      <c r="E387" s="70">
        <v>8</v>
      </c>
      <c r="F387" s="237" t="s">
        <v>491</v>
      </c>
      <c r="H387" s="236">
        <f>'4-Отчет за собствения капитал'!J28</f>
        <v>0</v>
      </c>
    </row>
    <row r="388" spans="1:8">
      <c r="A388" s="70" t="str">
        <f t="shared" si="27"/>
        <v>Варна плод АД</v>
      </c>
      <c r="B388" s="70" t="str">
        <f t="shared" si="28"/>
        <v>103106697</v>
      </c>
      <c r="C388" s="289">
        <f t="shared" si="29"/>
        <v>46112</v>
      </c>
      <c r="D388" s="70" t="s">
        <v>498</v>
      </c>
      <c r="E388" s="70">
        <v>8</v>
      </c>
      <c r="F388" s="237" t="s">
        <v>497</v>
      </c>
      <c r="H388" s="236">
        <f>'4-Отчет за собствения капитал'!J29</f>
        <v>0</v>
      </c>
    </row>
    <row r="389" spans="1:8">
      <c r="A389" s="70" t="str">
        <f t="shared" si="27"/>
        <v>Варна плод АД</v>
      </c>
      <c r="B389" s="70" t="str">
        <f t="shared" si="28"/>
        <v>103106697</v>
      </c>
      <c r="C389" s="289">
        <f t="shared" si="29"/>
        <v>46112</v>
      </c>
      <c r="D389" s="70" t="s">
        <v>500</v>
      </c>
      <c r="E389" s="70">
        <v>8</v>
      </c>
      <c r="F389" s="237" t="s">
        <v>499</v>
      </c>
      <c r="H389" s="236">
        <f>'4-Отчет за собствения капитал'!J30</f>
        <v>0</v>
      </c>
    </row>
    <row r="390" spans="1:8">
      <c r="A390" s="70" t="str">
        <f t="shared" si="27"/>
        <v>Варна плод АД</v>
      </c>
      <c r="B390" s="70" t="str">
        <f t="shared" si="28"/>
        <v>103106697</v>
      </c>
      <c r="C390" s="289">
        <f t="shared" si="29"/>
        <v>46112</v>
      </c>
      <c r="D390" s="70" t="s">
        <v>502</v>
      </c>
      <c r="E390" s="70">
        <v>8</v>
      </c>
      <c r="F390" s="237" t="s">
        <v>501</v>
      </c>
      <c r="H390" s="236">
        <f>'4-Отчет за собствения капитал'!J31</f>
        <v>-358</v>
      </c>
    </row>
    <row r="391" spans="1:8">
      <c r="A391" s="70" t="str">
        <f t="shared" si="27"/>
        <v>Варна плод АД</v>
      </c>
      <c r="B391" s="70" t="str">
        <f t="shared" si="28"/>
        <v>103106697</v>
      </c>
      <c r="C391" s="289">
        <f t="shared" si="29"/>
        <v>46112</v>
      </c>
      <c r="D391" s="70" t="s">
        <v>504</v>
      </c>
      <c r="E391" s="70">
        <v>8</v>
      </c>
      <c r="F391" s="237" t="s">
        <v>503</v>
      </c>
      <c r="H391" s="236">
        <f>'4-Отчет за собствения капитал'!J32</f>
        <v>0</v>
      </c>
    </row>
    <row r="392" spans="1:8">
      <c r="A392" s="70" t="str">
        <f t="shared" si="27"/>
        <v>Варна плод АД</v>
      </c>
      <c r="B392" s="70" t="str">
        <f t="shared" si="28"/>
        <v>103106697</v>
      </c>
      <c r="C392" s="289">
        <f t="shared" si="29"/>
        <v>46112</v>
      </c>
      <c r="D392" s="70" t="s">
        <v>506</v>
      </c>
      <c r="E392" s="70">
        <v>8</v>
      </c>
      <c r="F392" s="237" t="s">
        <v>505</v>
      </c>
      <c r="H392" s="236">
        <f>'4-Отчет за собствения капитал'!J33</f>
        <v>0</v>
      </c>
    </row>
    <row r="393" spans="1:8">
      <c r="A393" s="70" t="str">
        <f t="shared" si="27"/>
        <v>Варна плод АД</v>
      </c>
      <c r="B393" s="70" t="str">
        <f t="shared" si="28"/>
        <v>103106697</v>
      </c>
      <c r="C393" s="289">
        <f t="shared" si="29"/>
        <v>46112</v>
      </c>
      <c r="D393" s="70" t="s">
        <v>508</v>
      </c>
      <c r="E393" s="70">
        <v>8</v>
      </c>
      <c r="F393" s="237" t="s">
        <v>507</v>
      </c>
      <c r="H393" s="236">
        <f>'4-Отчет за собствения капитал'!J34</f>
        <v>-358</v>
      </c>
    </row>
    <row r="394" spans="1:8">
      <c r="A394" s="70" t="str">
        <f t="shared" si="27"/>
        <v>Варна плод АД</v>
      </c>
      <c r="B394" s="70" t="str">
        <f t="shared" si="28"/>
        <v>103106697</v>
      </c>
      <c r="C394" s="289">
        <f t="shared" si="29"/>
        <v>46112</v>
      </c>
      <c r="D394" s="70" t="s">
        <v>468</v>
      </c>
      <c r="E394" s="70">
        <v>9</v>
      </c>
      <c r="F394" s="237" t="s">
        <v>467</v>
      </c>
      <c r="H394" s="236">
        <f>'4-Отчет за собствения капитал'!K13</f>
        <v>0</v>
      </c>
    </row>
    <row r="395" spans="1:8">
      <c r="A395" s="70" t="str">
        <f t="shared" si="27"/>
        <v>Варна плод АД</v>
      </c>
      <c r="B395" s="70" t="str">
        <f t="shared" si="28"/>
        <v>103106697</v>
      </c>
      <c r="C395" s="289">
        <f t="shared" si="29"/>
        <v>46112</v>
      </c>
      <c r="D395" s="70" t="s">
        <v>470</v>
      </c>
      <c r="E395" s="70">
        <v>9</v>
      </c>
      <c r="F395" s="237" t="s">
        <v>469</v>
      </c>
      <c r="H395" s="236">
        <f>'4-Отчет за собствения капитал'!K14</f>
        <v>0</v>
      </c>
    </row>
    <row r="396" spans="1:8">
      <c r="A396" s="70" t="str">
        <f t="shared" si="27"/>
        <v>Варна плод АД</v>
      </c>
      <c r="B396" s="70" t="str">
        <f t="shared" si="28"/>
        <v>103106697</v>
      </c>
      <c r="C396" s="289">
        <f t="shared" si="29"/>
        <v>46112</v>
      </c>
      <c r="D396" s="70" t="s">
        <v>472</v>
      </c>
      <c r="E396" s="70">
        <v>9</v>
      </c>
      <c r="F396" s="237" t="s">
        <v>471</v>
      </c>
      <c r="H396" s="236">
        <f>'4-Отчет за собствения капитал'!K15</f>
        <v>0</v>
      </c>
    </row>
    <row r="397" spans="1:8">
      <c r="A397" s="70" t="str">
        <f t="shared" si="27"/>
        <v>Варна плод АД</v>
      </c>
      <c r="B397" s="70" t="str">
        <f t="shared" si="28"/>
        <v>103106697</v>
      </c>
      <c r="C397" s="289">
        <f t="shared" si="29"/>
        <v>46112</v>
      </c>
      <c r="D397" s="70" t="s">
        <v>474</v>
      </c>
      <c r="E397" s="70">
        <v>9</v>
      </c>
      <c r="F397" s="237" t="s">
        <v>473</v>
      </c>
      <c r="H397" s="236">
        <f>'4-Отчет за собствения капитал'!K16</f>
        <v>0</v>
      </c>
    </row>
    <row r="398" spans="1:8">
      <c r="A398" s="70" t="str">
        <f t="shared" si="27"/>
        <v>Варна плод АД</v>
      </c>
      <c r="B398" s="70" t="str">
        <f t="shared" si="28"/>
        <v>103106697</v>
      </c>
      <c r="C398" s="289">
        <f t="shared" si="29"/>
        <v>46112</v>
      </c>
      <c r="D398" s="70" t="s">
        <v>476</v>
      </c>
      <c r="E398" s="70">
        <v>9</v>
      </c>
      <c r="F398" s="237" t="s">
        <v>475</v>
      </c>
      <c r="H398" s="236">
        <f>'4-Отчет за собствения капитал'!K17</f>
        <v>0</v>
      </c>
    </row>
    <row r="399" spans="1:8">
      <c r="A399" s="70" t="str">
        <f t="shared" si="27"/>
        <v>Варна плод АД</v>
      </c>
      <c r="B399" s="70" t="str">
        <f t="shared" si="28"/>
        <v>103106697</v>
      </c>
      <c r="C399" s="289">
        <f t="shared" si="29"/>
        <v>46112</v>
      </c>
      <c r="D399" s="70" t="s">
        <v>478</v>
      </c>
      <c r="E399" s="70">
        <v>9</v>
      </c>
      <c r="F399" s="237" t="s">
        <v>477</v>
      </c>
      <c r="H399" s="236">
        <f>'4-Отчет за собствения капитал'!K18</f>
        <v>0</v>
      </c>
    </row>
    <row r="400" spans="1:8">
      <c r="A400" s="70" t="str">
        <f t="shared" si="27"/>
        <v>Варна плод АД</v>
      </c>
      <c r="B400" s="70" t="str">
        <f t="shared" si="28"/>
        <v>103106697</v>
      </c>
      <c r="C400" s="289">
        <f t="shared" si="29"/>
        <v>46112</v>
      </c>
      <c r="D400" s="70" t="s">
        <v>480</v>
      </c>
      <c r="E400" s="70">
        <v>9</v>
      </c>
      <c r="F400" s="237" t="s">
        <v>479</v>
      </c>
      <c r="H400" s="236">
        <f>'4-Отчет за собствения капитал'!K19</f>
        <v>0</v>
      </c>
    </row>
    <row r="401" spans="1:8">
      <c r="A401" s="70" t="str">
        <f t="shared" si="27"/>
        <v>Варна плод АД</v>
      </c>
      <c r="B401" s="70" t="str">
        <f t="shared" si="28"/>
        <v>103106697</v>
      </c>
      <c r="C401" s="289">
        <f t="shared" si="29"/>
        <v>46112</v>
      </c>
      <c r="D401" s="70" t="s">
        <v>482</v>
      </c>
      <c r="E401" s="70">
        <v>9</v>
      </c>
      <c r="F401" s="237" t="s">
        <v>481</v>
      </c>
      <c r="H401" s="236">
        <f>'4-Отчет за собствения капитал'!K20</f>
        <v>0</v>
      </c>
    </row>
    <row r="402" spans="1:8">
      <c r="A402" s="70" t="str">
        <f t="shared" si="27"/>
        <v>Варна плод АД</v>
      </c>
      <c r="B402" s="70" t="str">
        <f t="shared" si="28"/>
        <v>103106697</v>
      </c>
      <c r="C402" s="289">
        <f t="shared" si="29"/>
        <v>46112</v>
      </c>
      <c r="D402" s="70" t="s">
        <v>484</v>
      </c>
      <c r="E402" s="70">
        <v>9</v>
      </c>
      <c r="F402" s="237" t="s">
        <v>483</v>
      </c>
      <c r="H402" s="236">
        <f>'4-Отчет за собствения капитал'!K21</f>
        <v>0</v>
      </c>
    </row>
    <row r="403" spans="1:8">
      <c r="A403" s="70" t="str">
        <f t="shared" si="27"/>
        <v>Варна плод АД</v>
      </c>
      <c r="B403" s="70" t="str">
        <f t="shared" si="28"/>
        <v>103106697</v>
      </c>
      <c r="C403" s="289">
        <f t="shared" si="29"/>
        <v>46112</v>
      </c>
      <c r="D403" s="70" t="s">
        <v>486</v>
      </c>
      <c r="E403" s="70">
        <v>9</v>
      </c>
      <c r="F403" s="237" t="s">
        <v>485</v>
      </c>
      <c r="H403" s="236">
        <f>'4-Отчет за собствения капитал'!K22</f>
        <v>0</v>
      </c>
    </row>
    <row r="404" spans="1:8">
      <c r="A404" s="70" t="str">
        <f t="shared" si="27"/>
        <v>Варна плод АД</v>
      </c>
      <c r="B404" s="70" t="str">
        <f t="shared" si="28"/>
        <v>103106697</v>
      </c>
      <c r="C404" s="289">
        <f t="shared" si="29"/>
        <v>46112</v>
      </c>
      <c r="D404" s="70" t="s">
        <v>488</v>
      </c>
      <c r="E404" s="70">
        <v>9</v>
      </c>
      <c r="F404" s="237" t="s">
        <v>487</v>
      </c>
      <c r="H404" s="236">
        <f>'4-Отчет за собствения капитал'!K23</f>
        <v>0</v>
      </c>
    </row>
    <row r="405" spans="1:8">
      <c r="A405" s="70" t="str">
        <f t="shared" si="27"/>
        <v>Варна плод АД</v>
      </c>
      <c r="B405" s="70" t="str">
        <f t="shared" si="28"/>
        <v>103106697</v>
      </c>
      <c r="C405" s="289">
        <f t="shared" si="29"/>
        <v>46112</v>
      </c>
      <c r="D405" s="70" t="s">
        <v>490</v>
      </c>
      <c r="E405" s="70">
        <v>9</v>
      </c>
      <c r="F405" s="237" t="s">
        <v>489</v>
      </c>
      <c r="H405" s="236">
        <f>'4-Отчет за собствения капитал'!K24</f>
        <v>0</v>
      </c>
    </row>
    <row r="406" spans="1:8">
      <c r="A406" s="70" t="str">
        <f t="shared" si="27"/>
        <v>Варна плод АД</v>
      </c>
      <c r="B406" s="70" t="str">
        <f t="shared" si="28"/>
        <v>103106697</v>
      </c>
      <c r="C406" s="289">
        <f t="shared" si="29"/>
        <v>46112</v>
      </c>
      <c r="D406" s="70" t="s">
        <v>492</v>
      </c>
      <c r="E406" s="70">
        <v>9</v>
      </c>
      <c r="F406" s="237" t="s">
        <v>491</v>
      </c>
      <c r="H406" s="236">
        <f>'4-Отчет за собствения капитал'!K25</f>
        <v>0</v>
      </c>
    </row>
    <row r="407" spans="1:8">
      <c r="A407" s="70" t="str">
        <f t="shared" si="27"/>
        <v>Варна плод АД</v>
      </c>
      <c r="B407" s="70" t="str">
        <f t="shared" si="28"/>
        <v>103106697</v>
      </c>
      <c r="C407" s="289">
        <f t="shared" si="29"/>
        <v>46112</v>
      </c>
      <c r="D407" s="70" t="s">
        <v>494</v>
      </c>
      <c r="E407" s="70">
        <v>9</v>
      </c>
      <c r="F407" s="237" t="s">
        <v>493</v>
      </c>
      <c r="H407" s="236">
        <f>'4-Отчет за собствения капитал'!K26</f>
        <v>0</v>
      </c>
    </row>
    <row r="408" spans="1:8">
      <c r="A408" s="70" t="str">
        <f t="shared" si="27"/>
        <v>Варна плод АД</v>
      </c>
      <c r="B408" s="70" t="str">
        <f t="shared" si="28"/>
        <v>103106697</v>
      </c>
      <c r="C408" s="289">
        <f t="shared" si="29"/>
        <v>46112</v>
      </c>
      <c r="D408" s="70" t="s">
        <v>495</v>
      </c>
      <c r="E408" s="70">
        <v>9</v>
      </c>
      <c r="F408" s="237" t="s">
        <v>489</v>
      </c>
      <c r="H408" s="236">
        <f>'4-Отчет за собствения капитал'!K27</f>
        <v>0</v>
      </c>
    </row>
    <row r="409" spans="1:8">
      <c r="A409" s="70" t="str">
        <f t="shared" si="27"/>
        <v>Варна плод АД</v>
      </c>
      <c r="B409" s="70" t="str">
        <f t="shared" si="28"/>
        <v>103106697</v>
      </c>
      <c r="C409" s="289">
        <f t="shared" si="29"/>
        <v>46112</v>
      </c>
      <c r="D409" s="70" t="s">
        <v>496</v>
      </c>
      <c r="E409" s="70">
        <v>9</v>
      </c>
      <c r="F409" s="237" t="s">
        <v>491</v>
      </c>
      <c r="H409" s="236">
        <f>'4-Отчет за собствения капитал'!K28</f>
        <v>0</v>
      </c>
    </row>
    <row r="410" spans="1:8">
      <c r="A410" s="70" t="str">
        <f t="shared" ref="A410:A459" si="30">pdeName</f>
        <v>Варна плод АД</v>
      </c>
      <c r="B410" s="70" t="str">
        <f t="shared" ref="B410:B459" si="31">pdeBulstat</f>
        <v>103106697</v>
      </c>
      <c r="C410" s="289">
        <f t="shared" ref="C410:C459" si="32">endDate</f>
        <v>46112</v>
      </c>
      <c r="D410" s="70" t="s">
        <v>498</v>
      </c>
      <c r="E410" s="70">
        <v>9</v>
      </c>
      <c r="F410" s="237" t="s">
        <v>497</v>
      </c>
      <c r="H410" s="236">
        <f>'4-Отчет за собствения капитал'!K29</f>
        <v>0</v>
      </c>
    </row>
    <row r="411" spans="1:8">
      <c r="A411" s="70" t="str">
        <f t="shared" si="30"/>
        <v>Варна плод АД</v>
      </c>
      <c r="B411" s="70" t="str">
        <f t="shared" si="31"/>
        <v>103106697</v>
      </c>
      <c r="C411" s="289">
        <f t="shared" si="32"/>
        <v>46112</v>
      </c>
      <c r="D411" s="70" t="s">
        <v>500</v>
      </c>
      <c r="E411" s="70">
        <v>9</v>
      </c>
      <c r="F411" s="237" t="s">
        <v>499</v>
      </c>
      <c r="H411" s="236">
        <f>'4-Отчет за собствения капитал'!K30</f>
        <v>0</v>
      </c>
    </row>
    <row r="412" spans="1:8">
      <c r="A412" s="70" t="str">
        <f t="shared" si="30"/>
        <v>Варна плод АД</v>
      </c>
      <c r="B412" s="70" t="str">
        <f t="shared" si="31"/>
        <v>103106697</v>
      </c>
      <c r="C412" s="289">
        <f t="shared" si="32"/>
        <v>46112</v>
      </c>
      <c r="D412" s="70" t="s">
        <v>502</v>
      </c>
      <c r="E412" s="70">
        <v>9</v>
      </c>
      <c r="F412" s="237" t="s">
        <v>501</v>
      </c>
      <c r="H412" s="236">
        <f>'4-Отчет за собствения капитал'!K31</f>
        <v>0</v>
      </c>
    </row>
    <row r="413" spans="1:8">
      <c r="A413" s="70" t="str">
        <f t="shared" si="30"/>
        <v>Варна плод АД</v>
      </c>
      <c r="B413" s="70" t="str">
        <f t="shared" si="31"/>
        <v>103106697</v>
      </c>
      <c r="C413" s="289">
        <f t="shared" si="32"/>
        <v>46112</v>
      </c>
      <c r="D413" s="70" t="s">
        <v>504</v>
      </c>
      <c r="E413" s="70">
        <v>9</v>
      </c>
      <c r="F413" s="237" t="s">
        <v>503</v>
      </c>
      <c r="H413" s="236">
        <f>'4-Отчет за собствения капитал'!K32</f>
        <v>0</v>
      </c>
    </row>
    <row r="414" spans="1:8">
      <c r="A414" s="70" t="str">
        <f t="shared" si="30"/>
        <v>Варна плод АД</v>
      </c>
      <c r="B414" s="70" t="str">
        <f t="shared" si="31"/>
        <v>103106697</v>
      </c>
      <c r="C414" s="289">
        <f t="shared" si="32"/>
        <v>46112</v>
      </c>
      <c r="D414" s="70" t="s">
        <v>506</v>
      </c>
      <c r="E414" s="70">
        <v>9</v>
      </c>
      <c r="F414" s="237" t="s">
        <v>505</v>
      </c>
      <c r="H414" s="236">
        <f>'4-Отчет за собствения капитал'!K33</f>
        <v>0</v>
      </c>
    </row>
    <row r="415" spans="1:8">
      <c r="A415" s="70" t="str">
        <f t="shared" si="30"/>
        <v>Варна плод АД</v>
      </c>
      <c r="B415" s="70" t="str">
        <f t="shared" si="31"/>
        <v>103106697</v>
      </c>
      <c r="C415" s="289">
        <f t="shared" si="32"/>
        <v>46112</v>
      </c>
      <c r="D415" s="70" t="s">
        <v>508</v>
      </c>
      <c r="E415" s="70">
        <v>9</v>
      </c>
      <c r="F415" s="237" t="s">
        <v>507</v>
      </c>
      <c r="H415" s="236">
        <f>'4-Отчет за собствения капитал'!K34</f>
        <v>0</v>
      </c>
    </row>
    <row r="416" spans="1:8">
      <c r="A416" s="70" t="str">
        <f t="shared" si="30"/>
        <v>Варна плод АД</v>
      </c>
      <c r="B416" s="70" t="str">
        <f t="shared" si="31"/>
        <v>103106697</v>
      </c>
      <c r="C416" s="289">
        <f t="shared" si="32"/>
        <v>46112</v>
      </c>
      <c r="D416" s="70" t="s">
        <v>468</v>
      </c>
      <c r="E416" s="70">
        <v>10</v>
      </c>
      <c r="F416" s="237" t="s">
        <v>467</v>
      </c>
      <c r="H416" s="236">
        <f>'4-Отчет за собствения капитал'!L13</f>
        <v>14489</v>
      </c>
    </row>
    <row r="417" spans="1:8">
      <c r="A417" s="70" t="str">
        <f t="shared" si="30"/>
        <v>Варна плод АД</v>
      </c>
      <c r="B417" s="70" t="str">
        <f t="shared" si="31"/>
        <v>103106697</v>
      </c>
      <c r="C417" s="289">
        <f t="shared" si="32"/>
        <v>46112</v>
      </c>
      <c r="D417" s="70" t="s">
        <v>470</v>
      </c>
      <c r="E417" s="70">
        <v>10</v>
      </c>
      <c r="F417" s="237" t="s">
        <v>469</v>
      </c>
      <c r="H417" s="236">
        <f>'4-Отчет за собствения капитал'!L14</f>
        <v>0</v>
      </c>
    </row>
    <row r="418" spans="1:8">
      <c r="A418" s="70" t="str">
        <f t="shared" si="30"/>
        <v>Варна плод АД</v>
      </c>
      <c r="B418" s="70" t="str">
        <f t="shared" si="31"/>
        <v>103106697</v>
      </c>
      <c r="C418" s="289">
        <f t="shared" si="32"/>
        <v>46112</v>
      </c>
      <c r="D418" s="70" t="s">
        <v>472</v>
      </c>
      <c r="E418" s="70">
        <v>10</v>
      </c>
      <c r="F418" s="237" t="s">
        <v>471</v>
      </c>
      <c r="H418" s="236">
        <f>'4-Отчет за собствения капитал'!L15</f>
        <v>0</v>
      </c>
    </row>
    <row r="419" spans="1:8">
      <c r="A419" s="70" t="str">
        <f t="shared" si="30"/>
        <v>Варна плод АД</v>
      </c>
      <c r="B419" s="70" t="str">
        <f t="shared" si="31"/>
        <v>103106697</v>
      </c>
      <c r="C419" s="289">
        <f t="shared" si="32"/>
        <v>46112</v>
      </c>
      <c r="D419" s="70" t="s">
        <v>474</v>
      </c>
      <c r="E419" s="70">
        <v>10</v>
      </c>
      <c r="F419" s="237" t="s">
        <v>473</v>
      </c>
      <c r="H419" s="236">
        <f>'4-Отчет за собствения капитал'!L16</f>
        <v>0</v>
      </c>
    </row>
    <row r="420" spans="1:8">
      <c r="A420" s="70" t="str">
        <f t="shared" si="30"/>
        <v>Варна плод АД</v>
      </c>
      <c r="B420" s="70" t="str">
        <f t="shared" si="31"/>
        <v>103106697</v>
      </c>
      <c r="C420" s="289">
        <f t="shared" si="32"/>
        <v>46112</v>
      </c>
      <c r="D420" s="70" t="s">
        <v>476</v>
      </c>
      <c r="E420" s="70">
        <v>10</v>
      </c>
      <c r="F420" s="237" t="s">
        <v>475</v>
      </c>
      <c r="H420" s="236">
        <f>'4-Отчет за собствения капитал'!L17</f>
        <v>14489</v>
      </c>
    </row>
    <row r="421" spans="1:8">
      <c r="A421" s="70" t="str">
        <f t="shared" si="30"/>
        <v>Варна плод АД</v>
      </c>
      <c r="B421" s="70" t="str">
        <f t="shared" si="31"/>
        <v>103106697</v>
      </c>
      <c r="C421" s="289">
        <f t="shared" si="32"/>
        <v>46112</v>
      </c>
      <c r="D421" s="70" t="s">
        <v>478</v>
      </c>
      <c r="E421" s="70">
        <v>10</v>
      </c>
      <c r="F421" s="237" t="s">
        <v>477</v>
      </c>
      <c r="H421" s="236">
        <f>'4-Отчет за собствения капитал'!L18</f>
        <v>131</v>
      </c>
    </row>
    <row r="422" spans="1:8">
      <c r="A422" s="70" t="str">
        <f t="shared" si="30"/>
        <v>Варна плод АД</v>
      </c>
      <c r="B422" s="70" t="str">
        <f t="shared" si="31"/>
        <v>103106697</v>
      </c>
      <c r="C422" s="289">
        <f t="shared" si="32"/>
        <v>46112</v>
      </c>
      <c r="D422" s="70" t="s">
        <v>480</v>
      </c>
      <c r="E422" s="70">
        <v>10</v>
      </c>
      <c r="F422" s="237" t="s">
        <v>479</v>
      </c>
      <c r="H422" s="236">
        <f>'4-Отчет за собствения капитал'!L19</f>
        <v>0</v>
      </c>
    </row>
    <row r="423" spans="1:8">
      <c r="A423" s="70" t="str">
        <f t="shared" si="30"/>
        <v>Варна плод АД</v>
      </c>
      <c r="B423" s="70" t="str">
        <f t="shared" si="31"/>
        <v>103106697</v>
      </c>
      <c r="C423" s="289">
        <f t="shared" si="32"/>
        <v>46112</v>
      </c>
      <c r="D423" s="70" t="s">
        <v>482</v>
      </c>
      <c r="E423" s="70">
        <v>10</v>
      </c>
      <c r="F423" s="237" t="s">
        <v>481</v>
      </c>
      <c r="H423" s="236">
        <f>'4-Отчет за собствения капитал'!L20</f>
        <v>0</v>
      </c>
    </row>
    <row r="424" spans="1:8">
      <c r="A424" s="70" t="str">
        <f t="shared" si="30"/>
        <v>Варна плод АД</v>
      </c>
      <c r="B424" s="70" t="str">
        <f t="shared" si="31"/>
        <v>103106697</v>
      </c>
      <c r="C424" s="289">
        <f t="shared" si="32"/>
        <v>46112</v>
      </c>
      <c r="D424" s="70" t="s">
        <v>484</v>
      </c>
      <c r="E424" s="70">
        <v>10</v>
      </c>
      <c r="F424" s="237" t="s">
        <v>483</v>
      </c>
      <c r="H424" s="236">
        <f>'4-Отчет за собствения капитал'!L21</f>
        <v>0</v>
      </c>
    </row>
    <row r="425" spans="1:8">
      <c r="A425" s="70" t="str">
        <f t="shared" si="30"/>
        <v>Варна плод АД</v>
      </c>
      <c r="B425" s="70" t="str">
        <f t="shared" si="31"/>
        <v>103106697</v>
      </c>
      <c r="C425" s="289">
        <f t="shared" si="32"/>
        <v>46112</v>
      </c>
      <c r="D425" s="70" t="s">
        <v>486</v>
      </c>
      <c r="E425" s="70">
        <v>10</v>
      </c>
      <c r="F425" s="237" t="s">
        <v>485</v>
      </c>
      <c r="H425" s="236">
        <f>'4-Отчет за собствения капитал'!L22</f>
        <v>0</v>
      </c>
    </row>
    <row r="426" spans="1:8">
      <c r="A426" s="70" t="str">
        <f t="shared" si="30"/>
        <v>Варна плод АД</v>
      </c>
      <c r="B426" s="70" t="str">
        <f t="shared" si="31"/>
        <v>103106697</v>
      </c>
      <c r="C426" s="289">
        <f t="shared" si="32"/>
        <v>46112</v>
      </c>
      <c r="D426" s="70" t="s">
        <v>488</v>
      </c>
      <c r="E426" s="70">
        <v>10</v>
      </c>
      <c r="F426" s="237" t="s">
        <v>487</v>
      </c>
      <c r="H426" s="236">
        <f>'4-Отчет за собствения капитал'!L23</f>
        <v>0</v>
      </c>
    </row>
    <row r="427" spans="1:8">
      <c r="A427" s="70" t="str">
        <f t="shared" si="30"/>
        <v>Варна плод АД</v>
      </c>
      <c r="B427" s="70" t="str">
        <f t="shared" si="31"/>
        <v>103106697</v>
      </c>
      <c r="C427" s="289">
        <f t="shared" si="32"/>
        <v>46112</v>
      </c>
      <c r="D427" s="70" t="s">
        <v>490</v>
      </c>
      <c r="E427" s="70">
        <v>10</v>
      </c>
      <c r="F427" s="237" t="s">
        <v>489</v>
      </c>
      <c r="H427" s="236">
        <f>'4-Отчет за собствения капитал'!L24</f>
        <v>0</v>
      </c>
    </row>
    <row r="428" spans="1:8">
      <c r="A428" s="70" t="str">
        <f t="shared" si="30"/>
        <v>Варна плод АД</v>
      </c>
      <c r="B428" s="70" t="str">
        <f t="shared" si="31"/>
        <v>103106697</v>
      </c>
      <c r="C428" s="289">
        <f t="shared" si="32"/>
        <v>46112</v>
      </c>
      <c r="D428" s="70" t="s">
        <v>492</v>
      </c>
      <c r="E428" s="70">
        <v>10</v>
      </c>
      <c r="F428" s="237" t="s">
        <v>491</v>
      </c>
      <c r="H428" s="236">
        <f>'4-Отчет за собствения капитал'!L25</f>
        <v>0</v>
      </c>
    </row>
    <row r="429" spans="1:8">
      <c r="A429" s="70" t="str">
        <f t="shared" si="30"/>
        <v>Варна плод АД</v>
      </c>
      <c r="B429" s="70" t="str">
        <f t="shared" si="31"/>
        <v>103106697</v>
      </c>
      <c r="C429" s="289">
        <f t="shared" si="32"/>
        <v>46112</v>
      </c>
      <c r="D429" s="70" t="s">
        <v>494</v>
      </c>
      <c r="E429" s="70">
        <v>10</v>
      </c>
      <c r="F429" s="237" t="s">
        <v>493</v>
      </c>
      <c r="H429" s="236">
        <f>'4-Отчет за собствения капитал'!L26</f>
        <v>0</v>
      </c>
    </row>
    <row r="430" spans="1:8">
      <c r="A430" s="70" t="str">
        <f t="shared" si="30"/>
        <v>Варна плод АД</v>
      </c>
      <c r="B430" s="70" t="str">
        <f t="shared" si="31"/>
        <v>103106697</v>
      </c>
      <c r="C430" s="289">
        <f t="shared" si="32"/>
        <v>46112</v>
      </c>
      <c r="D430" s="70" t="s">
        <v>495</v>
      </c>
      <c r="E430" s="70">
        <v>10</v>
      </c>
      <c r="F430" s="237" t="s">
        <v>489</v>
      </c>
      <c r="H430" s="236">
        <f>'4-Отчет за собствения капитал'!L27</f>
        <v>0</v>
      </c>
    </row>
    <row r="431" spans="1:8">
      <c r="A431" s="70" t="str">
        <f t="shared" si="30"/>
        <v>Варна плод АД</v>
      </c>
      <c r="B431" s="70" t="str">
        <f t="shared" si="31"/>
        <v>103106697</v>
      </c>
      <c r="C431" s="289">
        <f t="shared" si="32"/>
        <v>46112</v>
      </c>
      <c r="D431" s="70" t="s">
        <v>496</v>
      </c>
      <c r="E431" s="70">
        <v>10</v>
      </c>
      <c r="F431" s="237" t="s">
        <v>491</v>
      </c>
      <c r="H431" s="236">
        <f>'4-Отчет за собствения капитал'!L28</f>
        <v>0</v>
      </c>
    </row>
    <row r="432" spans="1:8">
      <c r="A432" s="70" t="str">
        <f t="shared" si="30"/>
        <v>Варна плод АД</v>
      </c>
      <c r="B432" s="70" t="str">
        <f t="shared" si="31"/>
        <v>103106697</v>
      </c>
      <c r="C432" s="289">
        <f t="shared" si="32"/>
        <v>46112</v>
      </c>
      <c r="D432" s="70" t="s">
        <v>498</v>
      </c>
      <c r="E432" s="70">
        <v>10</v>
      </c>
      <c r="F432" s="237" t="s">
        <v>497</v>
      </c>
      <c r="H432" s="236">
        <f>'4-Отчет за собствения капитал'!L29</f>
        <v>0</v>
      </c>
    </row>
    <row r="433" spans="1:8">
      <c r="A433" s="70" t="str">
        <f t="shared" si="30"/>
        <v>Варна плод АД</v>
      </c>
      <c r="B433" s="70" t="str">
        <f t="shared" si="31"/>
        <v>103106697</v>
      </c>
      <c r="C433" s="289">
        <f t="shared" si="32"/>
        <v>46112</v>
      </c>
      <c r="D433" s="70" t="s">
        <v>500</v>
      </c>
      <c r="E433" s="70">
        <v>10</v>
      </c>
      <c r="F433" s="237" t="s">
        <v>499</v>
      </c>
      <c r="H433" s="236">
        <f>'4-Отчет за собствения капитал'!L30</f>
        <v>0</v>
      </c>
    </row>
    <row r="434" spans="1:8">
      <c r="A434" s="70" t="str">
        <f t="shared" si="30"/>
        <v>Варна плод АД</v>
      </c>
      <c r="B434" s="70" t="str">
        <f t="shared" si="31"/>
        <v>103106697</v>
      </c>
      <c r="C434" s="289">
        <f t="shared" si="32"/>
        <v>46112</v>
      </c>
      <c r="D434" s="70" t="s">
        <v>502</v>
      </c>
      <c r="E434" s="70">
        <v>10</v>
      </c>
      <c r="F434" s="237" t="s">
        <v>501</v>
      </c>
      <c r="H434" s="236">
        <f>'4-Отчет за собствения капитал'!L31</f>
        <v>14620</v>
      </c>
    </row>
    <row r="435" spans="1:8">
      <c r="A435" s="70" t="str">
        <f t="shared" si="30"/>
        <v>Варна плод АД</v>
      </c>
      <c r="B435" s="70" t="str">
        <f t="shared" si="31"/>
        <v>103106697</v>
      </c>
      <c r="C435" s="289">
        <f t="shared" si="32"/>
        <v>46112</v>
      </c>
      <c r="D435" s="70" t="s">
        <v>504</v>
      </c>
      <c r="E435" s="70">
        <v>10</v>
      </c>
      <c r="F435" s="237" t="s">
        <v>503</v>
      </c>
      <c r="H435" s="236">
        <f>'4-Отчет за собствения капитал'!L32</f>
        <v>0</v>
      </c>
    </row>
    <row r="436" spans="1:8">
      <c r="A436" s="70" t="str">
        <f t="shared" si="30"/>
        <v>Варна плод АД</v>
      </c>
      <c r="B436" s="70" t="str">
        <f t="shared" si="31"/>
        <v>103106697</v>
      </c>
      <c r="C436" s="289">
        <f t="shared" si="32"/>
        <v>46112</v>
      </c>
      <c r="D436" s="70" t="s">
        <v>506</v>
      </c>
      <c r="E436" s="70">
        <v>10</v>
      </c>
      <c r="F436" s="237" t="s">
        <v>505</v>
      </c>
      <c r="H436" s="236">
        <f>'4-Отчет за собствения капитал'!L33</f>
        <v>0</v>
      </c>
    </row>
    <row r="437" spans="1:8">
      <c r="A437" s="70" t="str">
        <f t="shared" si="30"/>
        <v>Варна плод АД</v>
      </c>
      <c r="B437" s="70" t="str">
        <f t="shared" si="31"/>
        <v>103106697</v>
      </c>
      <c r="C437" s="289">
        <f t="shared" si="32"/>
        <v>46112</v>
      </c>
      <c r="D437" s="70" t="s">
        <v>508</v>
      </c>
      <c r="E437" s="70">
        <v>10</v>
      </c>
      <c r="F437" s="237" t="s">
        <v>507</v>
      </c>
      <c r="H437" s="236">
        <f>'4-Отчет за собствения капитал'!L34</f>
        <v>14620</v>
      </c>
    </row>
    <row r="438" spans="1:8">
      <c r="A438" s="70" t="str">
        <f t="shared" si="30"/>
        <v>Варна плод АД</v>
      </c>
      <c r="B438" s="70" t="str">
        <f t="shared" si="31"/>
        <v>103106697</v>
      </c>
      <c r="C438" s="289">
        <f t="shared" si="32"/>
        <v>46112</v>
      </c>
      <c r="D438" s="70" t="s">
        <v>468</v>
      </c>
      <c r="E438" s="70">
        <v>11</v>
      </c>
      <c r="F438" s="237" t="s">
        <v>467</v>
      </c>
      <c r="H438" s="236">
        <f>'4-Отчет за собствения капитал'!M13</f>
        <v>330</v>
      </c>
    </row>
    <row r="439" spans="1:8">
      <c r="A439" s="70" t="str">
        <f t="shared" si="30"/>
        <v>Варна плод АД</v>
      </c>
      <c r="B439" s="70" t="str">
        <f t="shared" si="31"/>
        <v>103106697</v>
      </c>
      <c r="C439" s="289">
        <f t="shared" si="32"/>
        <v>46112</v>
      </c>
      <c r="D439" s="70" t="s">
        <v>470</v>
      </c>
      <c r="E439" s="70">
        <v>11</v>
      </c>
      <c r="F439" s="237" t="s">
        <v>469</v>
      </c>
      <c r="H439" s="236">
        <f>'4-Отчет за собствения капитал'!M14</f>
        <v>0</v>
      </c>
    </row>
    <row r="440" spans="1:8">
      <c r="A440" s="70" t="str">
        <f t="shared" si="30"/>
        <v>Варна плод АД</v>
      </c>
      <c r="B440" s="70" t="str">
        <f t="shared" si="31"/>
        <v>103106697</v>
      </c>
      <c r="C440" s="289">
        <f t="shared" si="32"/>
        <v>46112</v>
      </c>
      <c r="D440" s="70" t="s">
        <v>472</v>
      </c>
      <c r="E440" s="70">
        <v>11</v>
      </c>
      <c r="F440" s="237" t="s">
        <v>471</v>
      </c>
      <c r="H440" s="236">
        <f>'4-Отчет за собствения капитал'!M15</f>
        <v>0</v>
      </c>
    </row>
    <row r="441" spans="1:8">
      <c r="A441" s="70" t="str">
        <f t="shared" si="30"/>
        <v>Варна плод АД</v>
      </c>
      <c r="B441" s="70" t="str">
        <f t="shared" si="31"/>
        <v>103106697</v>
      </c>
      <c r="C441" s="289">
        <f t="shared" si="32"/>
        <v>46112</v>
      </c>
      <c r="D441" s="70" t="s">
        <v>474</v>
      </c>
      <c r="E441" s="70">
        <v>11</v>
      </c>
      <c r="F441" s="237" t="s">
        <v>473</v>
      </c>
      <c r="H441" s="236">
        <f>'4-Отчет за собствения капитал'!M16</f>
        <v>0</v>
      </c>
    </row>
    <row r="442" spans="1:8">
      <c r="A442" s="70" t="str">
        <f t="shared" si="30"/>
        <v>Варна плод АД</v>
      </c>
      <c r="B442" s="70" t="str">
        <f t="shared" si="31"/>
        <v>103106697</v>
      </c>
      <c r="C442" s="289">
        <f t="shared" si="32"/>
        <v>46112</v>
      </c>
      <c r="D442" s="70" t="s">
        <v>476</v>
      </c>
      <c r="E442" s="70">
        <v>11</v>
      </c>
      <c r="F442" s="237" t="s">
        <v>475</v>
      </c>
      <c r="H442" s="236">
        <f>'4-Отчет за собствения капитал'!M17</f>
        <v>330</v>
      </c>
    </row>
    <row r="443" spans="1:8">
      <c r="A443" s="70" t="str">
        <f t="shared" si="30"/>
        <v>Варна плод АД</v>
      </c>
      <c r="B443" s="70" t="str">
        <f t="shared" si="31"/>
        <v>103106697</v>
      </c>
      <c r="C443" s="289">
        <f t="shared" si="32"/>
        <v>46112</v>
      </c>
      <c r="D443" s="70" t="s">
        <v>478</v>
      </c>
      <c r="E443" s="70">
        <v>11</v>
      </c>
      <c r="F443" s="237" t="s">
        <v>477</v>
      </c>
      <c r="H443" s="236">
        <f>'4-Отчет за собствения капитал'!M18</f>
        <v>0</v>
      </c>
    </row>
    <row r="444" spans="1:8">
      <c r="A444" s="70" t="str">
        <f t="shared" si="30"/>
        <v>Варна плод АД</v>
      </c>
      <c r="B444" s="70" t="str">
        <f t="shared" si="31"/>
        <v>103106697</v>
      </c>
      <c r="C444" s="289">
        <f t="shared" si="32"/>
        <v>46112</v>
      </c>
      <c r="D444" s="70" t="s">
        <v>480</v>
      </c>
      <c r="E444" s="70">
        <v>11</v>
      </c>
      <c r="F444" s="237" t="s">
        <v>479</v>
      </c>
      <c r="H444" s="236">
        <f>'4-Отчет за собствения капитал'!M19</f>
        <v>0</v>
      </c>
    </row>
    <row r="445" spans="1:8">
      <c r="A445" s="70" t="str">
        <f t="shared" si="30"/>
        <v>Варна плод АД</v>
      </c>
      <c r="B445" s="70" t="str">
        <f t="shared" si="31"/>
        <v>103106697</v>
      </c>
      <c r="C445" s="289">
        <f t="shared" si="32"/>
        <v>46112</v>
      </c>
      <c r="D445" s="70" t="s">
        <v>482</v>
      </c>
      <c r="E445" s="70">
        <v>11</v>
      </c>
      <c r="F445" s="237" t="s">
        <v>481</v>
      </c>
      <c r="H445" s="236">
        <f>'4-Отчет за собствения капитал'!M20</f>
        <v>0</v>
      </c>
    </row>
    <row r="446" spans="1:8">
      <c r="A446" s="70" t="str">
        <f t="shared" si="30"/>
        <v>Варна плод АД</v>
      </c>
      <c r="B446" s="70" t="str">
        <f t="shared" si="31"/>
        <v>103106697</v>
      </c>
      <c r="C446" s="289">
        <f t="shared" si="32"/>
        <v>46112</v>
      </c>
      <c r="D446" s="70" t="s">
        <v>484</v>
      </c>
      <c r="E446" s="70">
        <v>11</v>
      </c>
      <c r="F446" s="237" t="s">
        <v>483</v>
      </c>
      <c r="H446" s="236">
        <f>'4-Отчет за собствения капитал'!M21</f>
        <v>0</v>
      </c>
    </row>
    <row r="447" spans="1:8">
      <c r="A447" s="70" t="str">
        <f t="shared" si="30"/>
        <v>Варна плод АД</v>
      </c>
      <c r="B447" s="70" t="str">
        <f t="shared" si="31"/>
        <v>103106697</v>
      </c>
      <c r="C447" s="289">
        <f t="shared" si="32"/>
        <v>46112</v>
      </c>
      <c r="D447" s="70" t="s">
        <v>486</v>
      </c>
      <c r="E447" s="70">
        <v>11</v>
      </c>
      <c r="F447" s="237" t="s">
        <v>485</v>
      </c>
      <c r="H447" s="236">
        <f>'4-Отчет за собствения капитал'!M22</f>
        <v>0</v>
      </c>
    </row>
    <row r="448" spans="1:8">
      <c r="A448" s="70" t="str">
        <f t="shared" si="30"/>
        <v>Варна плод АД</v>
      </c>
      <c r="B448" s="70" t="str">
        <f t="shared" si="31"/>
        <v>103106697</v>
      </c>
      <c r="C448" s="289">
        <f t="shared" si="32"/>
        <v>46112</v>
      </c>
      <c r="D448" s="70" t="s">
        <v>488</v>
      </c>
      <c r="E448" s="70">
        <v>11</v>
      </c>
      <c r="F448" s="237" t="s">
        <v>487</v>
      </c>
      <c r="H448" s="236">
        <f>'4-Отчет за собствения капитал'!M23</f>
        <v>0</v>
      </c>
    </row>
    <row r="449" spans="1:8">
      <c r="A449" s="70" t="str">
        <f t="shared" si="30"/>
        <v>Варна плод АД</v>
      </c>
      <c r="B449" s="70" t="str">
        <f t="shared" si="31"/>
        <v>103106697</v>
      </c>
      <c r="C449" s="289">
        <f t="shared" si="32"/>
        <v>46112</v>
      </c>
      <c r="D449" s="70" t="s">
        <v>490</v>
      </c>
      <c r="E449" s="70">
        <v>11</v>
      </c>
      <c r="F449" s="237" t="s">
        <v>489</v>
      </c>
      <c r="H449" s="236">
        <f>'4-Отчет за собствения капитал'!M24</f>
        <v>0</v>
      </c>
    </row>
    <row r="450" spans="1:8">
      <c r="A450" s="70" t="str">
        <f t="shared" si="30"/>
        <v>Варна плод АД</v>
      </c>
      <c r="B450" s="70" t="str">
        <f t="shared" si="31"/>
        <v>103106697</v>
      </c>
      <c r="C450" s="289">
        <f t="shared" si="32"/>
        <v>46112</v>
      </c>
      <c r="D450" s="70" t="s">
        <v>492</v>
      </c>
      <c r="E450" s="70">
        <v>11</v>
      </c>
      <c r="F450" s="237" t="s">
        <v>491</v>
      </c>
      <c r="H450" s="236">
        <f>'4-Отчет за собствения капитал'!M25</f>
        <v>0</v>
      </c>
    </row>
    <row r="451" spans="1:8">
      <c r="A451" s="70" t="str">
        <f t="shared" si="30"/>
        <v>Варна плод АД</v>
      </c>
      <c r="B451" s="70" t="str">
        <f t="shared" si="31"/>
        <v>103106697</v>
      </c>
      <c r="C451" s="289">
        <f t="shared" si="32"/>
        <v>46112</v>
      </c>
      <c r="D451" s="70" t="s">
        <v>494</v>
      </c>
      <c r="E451" s="70">
        <v>11</v>
      </c>
      <c r="F451" s="237" t="s">
        <v>493</v>
      </c>
      <c r="H451" s="236">
        <f>'4-Отчет за собствения капитал'!M26</f>
        <v>0</v>
      </c>
    </row>
    <row r="452" spans="1:8">
      <c r="A452" s="70" t="str">
        <f t="shared" si="30"/>
        <v>Варна плод АД</v>
      </c>
      <c r="B452" s="70" t="str">
        <f t="shared" si="31"/>
        <v>103106697</v>
      </c>
      <c r="C452" s="289">
        <f t="shared" si="32"/>
        <v>46112</v>
      </c>
      <c r="D452" s="70" t="s">
        <v>495</v>
      </c>
      <c r="E452" s="70">
        <v>11</v>
      </c>
      <c r="F452" s="237" t="s">
        <v>489</v>
      </c>
      <c r="H452" s="236">
        <f>'4-Отчет за собствения капитал'!M27</f>
        <v>0</v>
      </c>
    </row>
    <row r="453" spans="1:8">
      <c r="A453" s="70" t="str">
        <f t="shared" si="30"/>
        <v>Варна плод АД</v>
      </c>
      <c r="B453" s="70" t="str">
        <f t="shared" si="31"/>
        <v>103106697</v>
      </c>
      <c r="C453" s="289">
        <f t="shared" si="32"/>
        <v>46112</v>
      </c>
      <c r="D453" s="70" t="s">
        <v>496</v>
      </c>
      <c r="E453" s="70">
        <v>11</v>
      </c>
      <c r="F453" s="237" t="s">
        <v>491</v>
      </c>
      <c r="H453" s="236">
        <f>'4-Отчет за собствения капитал'!M28</f>
        <v>0</v>
      </c>
    </row>
    <row r="454" spans="1:8">
      <c r="A454" s="70" t="str">
        <f t="shared" si="30"/>
        <v>Варна плод АД</v>
      </c>
      <c r="B454" s="70" t="str">
        <f t="shared" si="31"/>
        <v>103106697</v>
      </c>
      <c r="C454" s="289">
        <f t="shared" si="32"/>
        <v>46112</v>
      </c>
      <c r="D454" s="70" t="s">
        <v>498</v>
      </c>
      <c r="E454" s="70">
        <v>11</v>
      </c>
      <c r="F454" s="237" t="s">
        <v>497</v>
      </c>
      <c r="H454" s="236">
        <f>'4-Отчет за собствения капитал'!M29</f>
        <v>0</v>
      </c>
    </row>
    <row r="455" spans="1:8">
      <c r="A455" s="70" t="str">
        <f t="shared" si="30"/>
        <v>Варна плод АД</v>
      </c>
      <c r="B455" s="70" t="str">
        <f t="shared" si="31"/>
        <v>103106697</v>
      </c>
      <c r="C455" s="289">
        <f t="shared" si="32"/>
        <v>46112</v>
      </c>
      <c r="D455" s="70" t="s">
        <v>500</v>
      </c>
      <c r="E455" s="70">
        <v>11</v>
      </c>
      <c r="F455" s="237" t="s">
        <v>499</v>
      </c>
      <c r="H455" s="236">
        <f>'4-Отчет за собствения капитал'!M30</f>
        <v>0</v>
      </c>
    </row>
    <row r="456" spans="1:8">
      <c r="A456" s="70" t="str">
        <f t="shared" si="30"/>
        <v>Варна плод АД</v>
      </c>
      <c r="B456" s="70" t="str">
        <f t="shared" si="31"/>
        <v>103106697</v>
      </c>
      <c r="C456" s="289">
        <f t="shared" si="32"/>
        <v>46112</v>
      </c>
      <c r="D456" s="70" t="s">
        <v>502</v>
      </c>
      <c r="E456" s="70">
        <v>11</v>
      </c>
      <c r="F456" s="237" t="s">
        <v>501</v>
      </c>
      <c r="H456" s="236">
        <f>'4-Отчет за собствения капитал'!M31</f>
        <v>330</v>
      </c>
    </row>
    <row r="457" spans="1:8">
      <c r="A457" s="70" t="str">
        <f t="shared" si="30"/>
        <v>Варна плод АД</v>
      </c>
      <c r="B457" s="70" t="str">
        <f t="shared" si="31"/>
        <v>103106697</v>
      </c>
      <c r="C457" s="289">
        <f t="shared" si="32"/>
        <v>46112</v>
      </c>
      <c r="D457" s="70" t="s">
        <v>504</v>
      </c>
      <c r="E457" s="70">
        <v>11</v>
      </c>
      <c r="F457" s="237" t="s">
        <v>503</v>
      </c>
      <c r="H457" s="236">
        <f>'4-Отчет за собствения капитал'!M32</f>
        <v>0</v>
      </c>
    </row>
    <row r="458" spans="1:8">
      <c r="A458" s="70" t="str">
        <f t="shared" si="30"/>
        <v>Варна плод АД</v>
      </c>
      <c r="B458" s="70" t="str">
        <f t="shared" si="31"/>
        <v>103106697</v>
      </c>
      <c r="C458" s="289">
        <f t="shared" si="32"/>
        <v>46112</v>
      </c>
      <c r="D458" s="70" t="s">
        <v>506</v>
      </c>
      <c r="E458" s="70">
        <v>11</v>
      </c>
      <c r="F458" s="237" t="s">
        <v>505</v>
      </c>
      <c r="H458" s="236">
        <f>'4-Отчет за собствения капитал'!M33</f>
        <v>0</v>
      </c>
    </row>
    <row r="459" spans="1:8">
      <c r="A459" s="70" t="str">
        <f t="shared" si="30"/>
        <v>Варна плод АД</v>
      </c>
      <c r="B459" s="70" t="str">
        <f t="shared" si="31"/>
        <v>103106697</v>
      </c>
      <c r="C459" s="289">
        <f t="shared" si="32"/>
        <v>46112</v>
      </c>
      <c r="D459" s="70" t="s">
        <v>508</v>
      </c>
      <c r="E459" s="70">
        <v>11</v>
      </c>
      <c r="F459" s="237" t="s">
        <v>507</v>
      </c>
      <c r="H459" s="236">
        <f>'4-Отчет за собствения капитал'!M34</f>
        <v>330</v>
      </c>
    </row>
    <row r="460" spans="1:8" s="235" customFormat="1">
      <c r="C460" s="288"/>
      <c r="F460" s="238" t="s">
        <v>544</v>
      </c>
    </row>
    <row r="461" spans="1:8" s="235" customFormat="1">
      <c r="C461" s="288"/>
      <c r="F461" s="238" t="s">
        <v>541</v>
      </c>
    </row>
    <row r="462" spans="1:8" s="235" customFormat="1">
      <c r="C462" s="288"/>
      <c r="F462" s="238" t="s">
        <v>542</v>
      </c>
    </row>
    <row r="463" spans="1:8" s="235" customFormat="1">
      <c r="C463" s="288"/>
      <c r="F463" s="238" t="s">
        <v>543</v>
      </c>
    </row>
  </sheetData>
  <sheetProtection insertRows="0"/>
  <autoFilter ref="H1:H463" xr:uid="{00000000-0009-0000-0000-000007000000}"/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C000"/>
  </sheetPr>
  <dimension ref="A1:A13"/>
  <sheetViews>
    <sheetView workbookViewId="0">
      <selection activeCell="P38" sqref="P38"/>
    </sheetView>
  </sheetViews>
  <sheetFormatPr defaultRowHeight="15"/>
  <cols>
    <col min="1" max="1" width="13.28515625" customWidth="1"/>
  </cols>
  <sheetData>
    <row r="1" spans="1:1">
      <c r="A1" t="s">
        <v>622</v>
      </c>
    </row>
    <row r="2" spans="1:1">
      <c r="A2" t="s">
        <v>623</v>
      </c>
    </row>
    <row r="5" spans="1:1">
      <c r="A5" t="s">
        <v>586</v>
      </c>
    </row>
    <row r="6" spans="1:1">
      <c r="A6" t="s">
        <v>633</v>
      </c>
    </row>
    <row r="7" spans="1:1">
      <c r="A7" t="s">
        <v>634</v>
      </c>
    </row>
    <row r="8" spans="1:1">
      <c r="A8" t="s">
        <v>591</v>
      </c>
    </row>
    <row r="9" spans="1:1">
      <c r="A9" t="s">
        <v>587</v>
      </c>
    </row>
    <row r="11" spans="1:1">
      <c r="A11" t="s">
        <v>588</v>
      </c>
    </row>
    <row r="12" spans="1:1">
      <c r="A12" t="s">
        <v>589</v>
      </c>
    </row>
    <row r="13" spans="1:1">
      <c r="A13" t="s">
        <v>590</v>
      </c>
    </row>
  </sheetData>
  <sheetProtection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9</vt:i4>
      </vt:variant>
      <vt:variant>
        <vt:lpstr>Наименувани диапазони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'1-Баланс'!Печат_заглавия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2</cp:lastModifiedBy>
  <cp:lastPrinted>2016-09-14T10:20:26Z</cp:lastPrinted>
  <dcterms:created xsi:type="dcterms:W3CDTF">2006-09-16T00:00:00Z</dcterms:created>
  <dcterms:modified xsi:type="dcterms:W3CDTF">2026-05-26T07:54:32Z</dcterms:modified>
</cp:coreProperties>
</file>