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5'!$A$1:$E$162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<sst xmlns="http://schemas.openxmlformats.org/spreadsheetml/2006/main" count="2000" uniqueCount="696">
  <si>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</si>
  <si>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</si>
  <si>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</si>
  <si>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</si>
  <si>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</si>
  <si>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</si>
  <si>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</si>
  <si>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</si>
  <si>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</si>
  <si>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</si>
  <si>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</si>
  <si>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</si>
  <si>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</si>
  <si>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</si>
  <si>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</si>
  <si>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</si>
  <si>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</si>
  <si>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</si>
  <si>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</si>
  <si>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</si>
  <si>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</si>
  <si>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</si>
  <si>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</si>
  <si>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</si>
  <si>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</si>
  <si>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</si>
  <si>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</si>
  <si>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</si>
  <si>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</si>
  <si>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</si>
  <si>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</si>
  <si>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</si>
  <si>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</si>
  <si>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</si>
  <si>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</si>
  <si>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</si>
  <si>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</si>
  <si>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</si>
  <si>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</si>
  <si>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</si>
  <si>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</si>
  <si>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</si>
  <si>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</si>
  <si>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</si>
  <si>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</si>
  <si>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</si>
  <si>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</si>
  <si>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</si>
  <si>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</si>
  <si>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</si>
  <si>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</si>
  <si>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</si>
  <si>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</si>
  <si>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</si>
  <si>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</si>
  <si>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</si>
  <si>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</si>
  <si>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</si>
  <si>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</si>
  <si>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</si>
  <si>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</si>
  <si>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</si>
  <si>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</si>
  <si>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</si>
  <si>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</si>
  <si>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</si>
  <si>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</si>
  <si>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</si>
  <si>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</si>
  <si>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</si>
  <si>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</si>
  <si>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</si>
  <si>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</si>
  <si>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</si>
  <si>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</si>
  <si>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</si>
  <si>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</si>
  <si>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</si>
  <si>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</si>
  <si>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</si>
  <si>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</si>
  <si>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</si>
  <si>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</si>
  <si>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</si>
  <si>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</si>
  <si>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</si>
  <si>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</si>
  <si>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</si>
  <si>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</si>
  <si>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</si>
  <si>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</si>
  <si>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</si>
  <si>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</si>
  <si>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</si>
  <si>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</si>
  <si>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</si>
  <si>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</si>
  <si>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</si>
  <si>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</si>
  <si>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</si>
  <si>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</si>
  <si>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</si>
  <si>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</si>
  <si>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</si>
  <si>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</si>
  <si>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</si>
  <si>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</si>
  <si>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</si>
  <si>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</si>
  <si>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</si>
  <si>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</si>
  <si>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</si>
  <si>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</si>
  <si>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</si>
  <si>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</si>
  <si>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</si>
  <si>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</si>
  <si>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</si>
  <si>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</si>
  <si>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</si>
  <si>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</si>
  <si>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</si>
  <si>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</si>
  <si>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</si>
  <si>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</si>
  <si>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</si>
  <si>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</si>
  <si>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</si>
  <si>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</si>
  <si>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</si>
  <si>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</si>
  <si>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</si>
  <si>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</si>
  <si>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</si>
  <si>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</si>
  <si>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</si>
  <si>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</si>
  <si>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</si>
  <si>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</si>
  <si>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</si>
  <si>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</si>
  <si>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</si>
  <si>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</si>
  <si>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</si>
  <si>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</si>
  <si>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</si>
  <si>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</si>
  <si>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</si>
  <si>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</si>
  <si>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</si>
  <si>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</si>
  <si>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</si>
  <si>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</si>
  <si>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</si>
  <si>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</si>
  <si>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</si>
  <si>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</si>
  <si>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</si>
  <si>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</si>
  <si>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</si>
  <si>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</si>
  <si>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</si>
  <si>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</si>
  <si>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</si>
  <si>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</si>
  <si>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</si>
  <si>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</si>
  <si>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</si>
  <si>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</si>
  <si>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</si>
  <si>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</si>
  <si>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</si>
  <si>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</si>
  <si>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</si>
  <si>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</si>
  <si>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</si>
  <si>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</si>
  <si>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</si>
  <si>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</si>
  <si>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</si>
  <si>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</si>
  <si>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</si>
  <si>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</si>
  <si>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</si>
  <si>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</si>
  <si>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</si>
  <si>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</si>
  <si>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</si>
  <si>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</si>
  <si>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</si>
  <si>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</si>
  <si>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</si>
  <si>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</si>
  <si>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</si>
  <si>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</si>
  <si>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</si>
  <si>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</si>
  <si>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</si>
  <si>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</si>
  <si>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</si>
  <si>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</si>
  <si>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</si>
  <si>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</si>
  <si>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</si>
  <si>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</si>
  <si>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</si>
  <si>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</si>
  <si>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</si>
  <si>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</si>
  <si>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</si>
  <si>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</si>
  <si>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</si>
  <si>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</si>
  <si>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</si>
  <si>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</si>
  <si>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</si>
  <si>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</si>
  <si>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</si>
  <si>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</si>
  <si>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</si>
  <si>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</si>
  <si>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</si>
  <si>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</si>
  <si>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</si>
  <si>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</si>
  <si>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</si>
  <si>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</si>
  <si>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</si>
  <si>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</si>
  <si>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</si>
  <si>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</si>
  <si>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</si>
  <si>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</si>
  <si>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</si>
  <si>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</si>
  <si>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</si>
  <si>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</si>
  <si>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</si>
  <si>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</si>
  <si>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</si>
  <si>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</si>
  <si>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</si>
  <si>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</si>
  <si>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</si>
  <si>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</si>
  <si>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</si>
  <si>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</si>
  <si>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</si>
  <si>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</si>
  <si>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</si>
  <si>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</si>
  <si>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</si>
  <si>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</si>
  <si>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</si>
  <si>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</si>
  <si>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</si>
  <si>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</si>
  <si>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</si>
  <si>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</si>
  <si>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</si>
  <si>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</si>
  <si>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</si>
  <si>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</si>
  <si>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</si>
  <si>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</si>
  <si>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</si>
  <si>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</si>
  <si>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</si>
  <si>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</si>
  <si>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</si>
  <si>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</si>
  <si>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</si>
  <si>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</si>
  <si>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</si>
  <si>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</si>
  <si>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</si>
  <si>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</si>
  <si>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</si>
  <si>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</si>
  <si>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</si>
  <si>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</si>
  <si>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</si>
  <si>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</si>
  <si>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</si>
  <si>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</si>
  <si>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</si>
  <si>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</si>
  <si>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</si>
  <si>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</si>
  <si>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</si>
  <si>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</si>
  <si>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</si>
  <si>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</si>
  <si>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</si>
  <si>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</si>
  <si>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</si>
  <si>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</si>
  <si>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</si>
  <si>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</si>
  <si>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</si>
  <si>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</si>
  <si>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</si>
  <si>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</si>
  <si>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</si>
  <si>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</si>
  <si>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</si>
  <si>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</si>
  <si>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</si>
  <si>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</si>
  <si>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</si>
  <si>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</si>
  <si>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</si>
  <si>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</si>
  <si>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</si>
  <si>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</si>
  <si>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</si>
  <si>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</si>
  <si>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</si>
  <si>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</si>
  <si>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</si>
  <si>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</si>
  <si>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</si>
  <si>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</si>
  <si>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</si>
  <si>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</si>
  <si>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</si>
  <si>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</si>
  <si>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</si>
  <si>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</si>
  <si>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</si>
  <si>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</si>
  <si>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</si>
  <si>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</si>
  <si>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</si>
  <si>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</si>
  <si>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</si>
  <si>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</si>
  <si>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</si>
  <si>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</si>
  <si>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</si>
  <si>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</si>
  <si>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</si>
  <si>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</si>
  <si>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</si>
  <si>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</si>
  <si>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</si>
  <si>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</si>
  <si>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</si>
  <si>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</si>
  <si>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</si>
  <si>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</si>
  <si>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</si>
  <si>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</si>
  <si>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</si>
  <si>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</si>
  <si>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</si>
  <si>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</si>
  <si>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</si>
  <si>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</si>
  <si>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</si>
  <si>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</si>
  <si>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</si>
  <si>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</si>
  <si>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</si>
  <si>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</si>
  <si>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</si>
  <si>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</si>
  <si>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</si>
  <si>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</si>
  <si>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</si>
  <si>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</si>
  <si>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</si>
  <si>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</si>
  <si>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</si>
  <si>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</si>
  <si>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</si>
  <si>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</si>
  <si>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</si>
  <si>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</si>
  <si>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</si>
  <si>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</si>
  <si>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</si>
  <si>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</si>
  <si>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</si>
  <si>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</si>
  <si>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</si>
  <si>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</si>
  <si>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</si>
  <si>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</si>
  <si>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</si>
  <si>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</si>
  <si>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</si>
  <si>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</si>
  <si>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</si>
  <si>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</si>
  <si>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</si>
  <si>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</si>
  <si>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</si>
  <si>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</si>
  <si>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</si>
  <si>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</si>
  <si>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</si>
  <si>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</si>
  <si>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</si>
  <si>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</si>
  <si>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</si>
  <si>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</si>
  <si>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</si>
  <si>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</si>
  <si>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</si>
  <si>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</si>
  <si>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</si>
  <si>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</si>
  <si>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</si>
  <si>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</si>
  <si>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</si>
  <si>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</si>
  <si>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</si>
  <si>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</si>
  <si>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</si>
  <si>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</si>
  <si>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</si>
  <si>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</si>
  <si>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</si>
  <si>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</si>
  <si>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</si>
  <si>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</si>
  <si>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</si>
  <si>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</si>
  <si>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</si>
  <si>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</si>
  <si>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</si>
  <si>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</si>
  <si>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</si>
  <si>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</si>
  <si>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</si>
  <si>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</si>
  <si>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</si>
  <si>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</si>
  <si>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</si>
  <si>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</si>
  <si>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</si>
  <si>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</si>
  <si>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</si>
  <si>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</si>
  <si>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</si>
  <si>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</si>
  <si>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</si>
  <si>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</si>
  <si>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</si>
  <si>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</si>
  <si>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</si>
  <si>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</si>
  <si>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</si>
  <si>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</si>
  <si>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</si>
  <si>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</si>
  <si>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</si>
  <si>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</si>
  <si>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</si>
  <si>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</si>
  <si>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</si>
  <si>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</si>
  <si>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</si>
  <si>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</si>
  <si>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</si>
  <si>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</si>
  <si>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</si>
  <si>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</si>
  <si>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</si>
  <si>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</si>
  <si>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</si>
  <si>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</si>
  <si>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</si>
  <si>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</si>
  <si>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</si>
  <si>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</si>
  <si>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</si>
  <si>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</si>
  <si>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</si>
  <si>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</si>
  <si>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</si>
  <si>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</si>
  <si>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</si>
  <si>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</si>
  <si>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</si>
  <si>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</si>
  <si>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</si>
  <si>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</si>
  <si>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</si>
  <si>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</si>
  <si>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</si>
  <si>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</si>
  <si>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</si>
  <si>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</si>
  <si>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</si>
  <si>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</si>
  <si>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</si>
  <si>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</si>
  <si>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</si>
  <si>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</si>
  <si>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</si>
  <si>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</si>
  <si>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</si>
  <si>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</si>
  <si>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</si>
  <si>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</si>
  <si>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</si>
  <si>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</si>
  <si>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</si>
  <si>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</si>
  <si>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</si>
  <si>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</si>
  <si>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</si>
  <si>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</si>
  <si>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</si>
  <si>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</si>
  <si>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</si>
  <si>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</si>
  <si>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</si>
  <si>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</si>
  <si>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</si>
  <si>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</si>
  <si>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</si>
  <si>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</si>
  <si>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</si>
  <si>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</si>
  <si>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</si>
  <si>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</si>
  <si>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</si>
  <si>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</si>
  <si>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</si>
  <si>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</si>
  <si>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</si>
  <si>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</si>
  <si>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</si>
  <si>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</si>
  <si>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</si>
  <si>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</si>
  <si>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</si>
  <si>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</si>
  <si>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</si>
  <si>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</si>
  <si>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</si>
  <si>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</si>
  <si>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</si>
  <si>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</si>
  <si>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</si>
  <si>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</si>
  <si>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</si>
  <si>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</si>
  <si>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</si>
  <si>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</si>
  <si>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</si>
  <si>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</si>
  <si>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</si>
  <si>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</si>
  <si>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</si>
  <si>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</si>
  <si>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</si>
  <si>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</si>
  <si>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</si>
  <si>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</si>
  <si>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</si>
  <si>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</si>
  <si>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</si>
  <si>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</si>
  <si>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</si>
  <si>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</si>
  <si>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</si>
  <si>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</si>
  <si>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</si>
  <si>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</si>
  <si>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</si>
  <si>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</si>
  <si>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</si>
  <si>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</si>
  <si>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</si>
  <si>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</si>
  <si>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</si>
  <si>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</si>
  <si>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</si>
  <si>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</si>
  <si>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</si>
  <si>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</si>
  <si>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</si>
  <si>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</si>
  <si>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</si>
  <si>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</si>
  <si>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</si>
  <si>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</si>
  <si>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</si>
  <si>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</si>
  <si>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</si>
  <si>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</si>
  <si>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</si>
  <si>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</si>
  <si>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</si>
  <si>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</si>
  <si>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</si>
  <si>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</si>
  <si>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</si>
  <si>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</si>
  <si>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</si>
  <si>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</si>
  <si>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</si>
  <si>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</si>
  <si>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</si>
  <si>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</si>
  <si>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</si>
  <si>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</si>
  <si>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</si>
  <si>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</si>
  <si>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</si>
  <si>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</si>
  <si>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</si>
  <si>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</si>
  <si>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</si>
  <si>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</si>
  <si>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</si>
  <si>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</si>
  <si>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</si>
  <si>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</si>
  <si>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</si>
  <si>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</si>
  <si>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</si>
  <si>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</si>
  <si>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</si>
  <si>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</si>
  <si>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</si>
  <si>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</si>
  <si>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</si>
  <si>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</si>
  <si>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</si>
  <si>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</si>
  <si>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</si>
  <si>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</si>
  <si>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</si>
  <si>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</si>
  <si>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</si>
  <si>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</si>
  <si>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</si>
  <si>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</si>
  <si>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</si>
  <si>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</si>
  <si>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</si>
  <si>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</si>
  <si>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</si>
  <si>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</si>
  <si>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</si>
  <si>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</si>
  <si>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</si>
  <si>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</si>
  <si>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</si>
  <si>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</si>
  <si>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</si>
  <si>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</si>
  <si>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</si>
  <si>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</si>
  <si>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</si>
  <si>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</si>
  <si>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</si>
  <si>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</si>
  <si>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</si>
  <si>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</si>
  <si>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</si>
  <si>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</si>
  <si>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</si>
  <si>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</si>
  <si>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</si>
  <si>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</si>
  <si>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</si>
  <si>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</si>
  <si>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</si>
  <si>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</si>
  <si>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</si>
  <si>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</si>
  <si>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</si>
  <si>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</si>
  <si>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</si>
  <si>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</si>
  <si>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</si>
  <si>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</si>
  <si>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</si>
  <si>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</si>
  <si>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</si>
  <si>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</si>
  <si>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</si>
  <si>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</si>
  <si>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</si>
  <si>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</si>
  <si>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главен счетоводител</t>
  </si>
  <si>
    <t>ИН КОМЕРС ЕООД</t>
  </si>
  <si>
    <t>МИСТРАЛ-ЕМ ЕООД</t>
  </si>
  <si>
    <t>ЛАГУНА ЕООД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</si>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</sst>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Димитрова Първанова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695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C71" sqref="C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95</v>
      </c>
      <c r="D14" s="137">
        <v>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104</v>
      </c>
      <c r="D20" s="377">
        <f>SUM(D12:D19)</f>
        <v>89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1152</v>
      </c>
      <c r="D21" s="268">
        <v>1247</v>
      </c>
      <c r="E21" s="76" t="s">
        <v>58</v>
      </c>
      <c r="F21" s="80" t="s">
        <v>59</v>
      </c>
      <c r="G21" s="138">
        <v>392</v>
      </c>
      <c r="H21" s="137">
        <v>392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28806</v>
      </c>
      <c r="H22" s="393">
        <f>SUM(H23:H25)</f>
        <v>27392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28793</v>
      </c>
      <c r="H25" s="137">
        <v>27379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29198</v>
      </c>
      <c r="H26" s="377">
        <f>H20+H21+H22</f>
        <v>27784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930</v>
      </c>
      <c r="H32" s="137">
        <v>1409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930</v>
      </c>
      <c r="H34" s="377">
        <f>H28+H32+H33</f>
        <v>1414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30181</v>
      </c>
      <c r="H37" s="379">
        <f>H26+H18+H34</f>
        <v>29251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16019</v>
      </c>
      <c r="D48" s="137">
        <v>16019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</v>
      </c>
      <c r="H49" s="137">
        <v>24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</v>
      </c>
      <c r="H50" s="375">
        <f>SUM(H44:H49)</f>
        <v>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16019</v>
      </c>
      <c r="D52" s="377">
        <f>SUM(D48:D51)</f>
        <v>16019</v>
      </c>
      <c r="E52" s="142" t="s">
        <v>158</v>
      </c>
      <c r="F52" s="82" t="s">
        <v>159</v>
      </c>
      <c r="G52" s="138">
        <v>16</v>
      </c>
      <c r="H52" s="137">
        <v>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322</v>
      </c>
      <c r="D55" s="270">
        <v>322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17612</v>
      </c>
      <c r="D56" s="381">
        <f>D20+D21+D22+D28+D33+D46+D52+D54+D55</f>
        <v>17692</v>
      </c>
      <c r="E56" s="87" t="s">
        <v>557</v>
      </c>
      <c r="F56" s="86" t="s">
        <v>172</v>
      </c>
      <c r="G56" s="378">
        <f>G50+G52+G53+G54+G55</f>
        <v>40</v>
      </c>
      <c r="H56" s="379">
        <f>H50+H52+H53+H54+H55</f>
        <v>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>
        <v>8</v>
      </c>
      <c r="E61" s="141" t="s">
        <v>188</v>
      </c>
      <c r="F61" s="80" t="s">
        <v>189</v>
      </c>
      <c r="G61" s="374">
        <f>SUM(G62:G68)</f>
        <v>802</v>
      </c>
      <c r="H61" s="375">
        <f>SUM(H62:H68)</f>
        <v>693</v>
      </c>
    </row>
    <row r="62" spans="1:13" ht="15.75">
      <c r="A62" s="76" t="s">
        <v>186</v>
      </c>
      <c r="B62" s="81" t="s">
        <v>187</v>
      </c>
      <c r="C62" s="138"/>
      <c r="D62" s="137">
        <v>24</v>
      </c>
      <c r="E62" s="141" t="s">
        <v>192</v>
      </c>
      <c r="F62" s="80" t="s">
        <v>193</v>
      </c>
      <c r="G62" s="138"/>
      <c r="H62" s="137">
        <v>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482</v>
      </c>
      <c r="H64" s="137">
        <v>398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</v>
      </c>
      <c r="D65" s="377">
        <f>SUM(D59:D64)</f>
        <v>32</v>
      </c>
      <c r="E65" s="76" t="s">
        <v>201</v>
      </c>
      <c r="F65" s="80" t="s">
        <v>202</v>
      </c>
      <c r="G65" s="138">
        <v>166</v>
      </c>
      <c r="H65" s="137">
        <v>160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40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137">
        <v>9</v>
      </c>
    </row>
    <row r="68" spans="1:8" ht="15.75">
      <c r="A68" s="76" t="s">
        <v>206</v>
      </c>
      <c r="B68" s="78" t="s">
        <v>207</v>
      </c>
      <c r="C68" s="138">
        <v>1359</v>
      </c>
      <c r="D68" s="137">
        <v>1359</v>
      </c>
      <c r="E68" s="76" t="s">
        <v>212</v>
      </c>
      <c r="F68" s="80" t="s">
        <v>213</v>
      </c>
      <c r="G68" s="138">
        <v>103</v>
      </c>
      <c r="H68" s="137">
        <v>92</v>
      </c>
    </row>
    <row r="69" spans="1:8" ht="15.75">
      <c r="A69" s="76" t="s">
        <v>210</v>
      </c>
      <c r="B69" s="78" t="s">
        <v>211</v>
      </c>
      <c r="C69" s="138">
        <v>187</v>
      </c>
      <c r="D69" s="137">
        <v>172</v>
      </c>
      <c r="E69" s="142" t="s">
        <v>79</v>
      </c>
      <c r="F69" s="80" t="s">
        <v>216</v>
      </c>
      <c r="G69" s="138"/>
      <c r="H69" s="137">
        <v>22</v>
      </c>
    </row>
    <row r="70" spans="1:8" ht="15.75">
      <c r="A70" s="76" t="s">
        <v>214</v>
      </c>
      <c r="B70" s="78" t="s">
        <v>215</v>
      </c>
      <c r="C70" s="138">
        <v>30</v>
      </c>
      <c r="D70" s="137">
        <v>28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326</v>
      </c>
      <c r="D71" s="137">
        <v>481</v>
      </c>
      <c r="E71" s="265" t="s">
        <v>47</v>
      </c>
      <c r="F71" s="82" t="s">
        <v>223</v>
      </c>
      <c r="G71" s="376">
        <f>G59+G60+G61+G69+G70</f>
        <v>802</v>
      </c>
      <c r="H71" s="377">
        <f>H59+H60+H61+H69+H70</f>
        <v>715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140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204</v>
      </c>
      <c r="D75" s="137">
        <v>243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2246</v>
      </c>
      <c r="D76" s="377">
        <f>SUM(D68:D75)</f>
        <v>2283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802</v>
      </c>
      <c r="H79" s="379">
        <f>H71+H73+H75+H77</f>
        <v>715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1379</v>
      </c>
      <c r="D83" s="137">
        <v>1379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1379</v>
      </c>
      <c r="D85" s="377">
        <f>D84+D83+D79</f>
        <v>1379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29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9756</v>
      </c>
      <c r="D89" s="137">
        <v>8618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9785</v>
      </c>
      <c r="D92" s="377">
        <f>SUM(D88:D91)</f>
        <v>8620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13411</v>
      </c>
      <c r="D94" s="381">
        <f>D65+D76+D85+D92+D93</f>
        <v>12314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31023</v>
      </c>
      <c r="D95" s="383">
        <f>D94+D56</f>
        <v>30006</v>
      </c>
      <c r="E95" s="169" t="s">
        <v>633</v>
      </c>
      <c r="F95" s="280" t="s">
        <v>268</v>
      </c>
      <c r="G95" s="382">
        <f>G37+G40+G56+G79</f>
        <v>31023</v>
      </c>
      <c r="H95" s="383">
        <f>H37+H40+H56+H79</f>
        <v>30006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Димитрова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</v>
      </c>
      <c r="D12" s="257">
        <v>29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606</v>
      </c>
      <c r="D13" s="257">
        <v>553</v>
      </c>
      <c r="E13" s="135" t="s">
        <v>281</v>
      </c>
      <c r="F13" s="180" t="s">
        <v>282</v>
      </c>
      <c r="G13" s="256">
        <v>93</v>
      </c>
      <c r="H13" s="257">
        <v>3</v>
      </c>
    </row>
    <row r="14" spans="1:8" ht="15.75">
      <c r="A14" s="135" t="s">
        <v>283</v>
      </c>
      <c r="B14" s="131" t="s">
        <v>284</v>
      </c>
      <c r="C14" s="256">
        <v>102</v>
      </c>
      <c r="D14" s="257">
        <v>107</v>
      </c>
      <c r="E14" s="185" t="s">
        <v>285</v>
      </c>
      <c r="F14" s="180" t="s">
        <v>286</v>
      </c>
      <c r="G14" s="256">
        <v>2275</v>
      </c>
      <c r="H14" s="257">
        <v>2134</v>
      </c>
    </row>
    <row r="15" spans="1:8" ht="15.75">
      <c r="A15" s="135" t="s">
        <v>287</v>
      </c>
      <c r="B15" s="131" t="s">
        <v>288</v>
      </c>
      <c r="C15" s="256">
        <v>450</v>
      </c>
      <c r="D15" s="257">
        <v>374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61</v>
      </c>
      <c r="D16" s="257">
        <v>53</v>
      </c>
      <c r="E16" s="176" t="s">
        <v>52</v>
      </c>
      <c r="F16" s="204" t="s">
        <v>292</v>
      </c>
      <c r="G16" s="407">
        <f>SUM(G12:G15)</f>
        <v>2368</v>
      </c>
      <c r="H16" s="408">
        <f>SUM(H12:H15)</f>
        <v>2137</v>
      </c>
    </row>
    <row r="17" spans="1:8" ht="31.5">
      <c r="A17" s="135" t="s">
        <v>293</v>
      </c>
      <c r="B17" s="131" t="s">
        <v>294</v>
      </c>
      <c r="C17" s="256">
        <v>33</v>
      </c>
      <c r="D17" s="257">
        <v>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48</v>
      </c>
      <c r="D19" s="257">
        <v>51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1327</v>
      </c>
      <c r="D22" s="408">
        <f>SUM(D12:D18)+D19</f>
        <v>1170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1335</v>
      </c>
      <c r="D31" s="414">
        <f>D29+D22</f>
        <v>1179</v>
      </c>
      <c r="E31" s="191" t="s">
        <v>548</v>
      </c>
      <c r="F31" s="206" t="s">
        <v>331</v>
      </c>
      <c r="G31" s="193">
        <f>G16+G18+G27</f>
        <v>2368</v>
      </c>
      <c r="H31" s="194">
        <f>H16+H18+H27</f>
        <v>2137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1033</v>
      </c>
      <c r="D33" s="184">
        <f>IF((H31-D31)&gt;0,H31-D31,0)</f>
        <v>958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1335</v>
      </c>
      <c r="D36" s="416">
        <f>D31-D34+D35</f>
        <v>1179</v>
      </c>
      <c r="E36" s="202" t="s">
        <v>346</v>
      </c>
      <c r="F36" s="196" t="s">
        <v>347</v>
      </c>
      <c r="G36" s="207">
        <f>G35-G34+G31</f>
        <v>2368</v>
      </c>
      <c r="H36" s="208">
        <f>H35-H34+H31</f>
        <v>2137</v>
      </c>
    </row>
    <row r="37" spans="1:8" ht="15.75">
      <c r="A37" s="201" t="s">
        <v>348</v>
      </c>
      <c r="B37" s="171" t="s">
        <v>349</v>
      </c>
      <c r="C37" s="413">
        <f>IF((G36-C36)&gt;0,G36-C36,0)</f>
        <v>1033</v>
      </c>
      <c r="D37" s="414">
        <f>IF((H36-D36)&gt;0,H36-D36,0)</f>
        <v>958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103</v>
      </c>
      <c r="D38" s="408">
        <f>D39+D40+D41</f>
        <v>96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103</v>
      </c>
      <c r="D39" s="257">
        <v>96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930</v>
      </c>
      <c r="D42" s="184">
        <f>+IF((H36-D36-D38)&gt;0,H36-D36-D38,0)</f>
        <v>862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930</v>
      </c>
      <c r="D44" s="208">
        <f>IF(H42=0,IF(D42-D43&gt;0,D42-D43+H43,0),IF(H42-H43&lt;0,H43-H42+D42,0))</f>
        <v>862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2368</v>
      </c>
      <c r="D45" s="410">
        <f>D36+D38+D42</f>
        <v>2137</v>
      </c>
      <c r="E45" s="210" t="s">
        <v>373</v>
      </c>
      <c r="F45" s="212" t="s">
        <v>374</v>
      </c>
      <c r="G45" s="409">
        <f>G42+G36</f>
        <v>2368</v>
      </c>
      <c r="H45" s="410">
        <f>H42+H36</f>
        <v>2137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Димитрова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3507</v>
      </c>
      <c r="D11" s="137">
        <v>3422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-1437</v>
      </c>
      <c r="D12" s="137">
        <v>-1656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-454</v>
      </c>
      <c r="D14" s="137">
        <v>-380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-432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-194</v>
      </c>
      <c r="D16" s="137">
        <v>-146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47</v>
      </c>
      <c r="D20" s="137">
        <v>-351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1037</v>
      </c>
      <c r="D21" s="438">
        <f>SUM(D11:D20)</f>
        <v>889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-27</v>
      </c>
      <c r="D23" s="137">
        <v>-105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155</v>
      </c>
      <c r="D26" s="137">
        <v>57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128</v>
      </c>
      <c r="D33" s="438">
        <f>SUM(D23:D32)</f>
        <v>-48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-1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1165</v>
      </c>
      <c r="D44" s="247">
        <f>D43+D33+D21</f>
        <v>840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8620</v>
      </c>
      <c r="D45" s="249">
        <v>7146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9785</v>
      </c>
      <c r="D46" s="251">
        <f>D45+D44</f>
        <v>7986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9785</v>
      </c>
      <c r="D47" s="238">
        <v>7986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Димитрова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35" sqref="A3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392</v>
      </c>
      <c r="F13" s="363">
        <f>'1-Баланс'!H23</f>
        <v>0</v>
      </c>
      <c r="G13" s="363">
        <f>'1-Баланс'!H24</f>
        <v>13</v>
      </c>
      <c r="H13" s="364">
        <v>27379</v>
      </c>
      <c r="I13" s="363">
        <f>'1-Баланс'!H29+'1-Баланс'!H32</f>
        <v>1414</v>
      </c>
      <c r="J13" s="363">
        <f>'1-Баланс'!H30+'1-Баланс'!H33</f>
        <v>0</v>
      </c>
      <c r="K13" s="364"/>
      <c r="L13" s="363">
        <f>SUM(C13:K13)</f>
        <v>29251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392</v>
      </c>
      <c r="F17" s="432">
        <f t="shared" si="2"/>
        <v>0</v>
      </c>
      <c r="G17" s="432">
        <f t="shared" si="2"/>
        <v>13</v>
      </c>
      <c r="H17" s="432">
        <f t="shared" si="2"/>
        <v>27379</v>
      </c>
      <c r="I17" s="432">
        <f t="shared" si="2"/>
        <v>1414</v>
      </c>
      <c r="J17" s="432">
        <f t="shared" si="2"/>
        <v>0</v>
      </c>
      <c r="K17" s="432">
        <f t="shared" si="2"/>
        <v>0</v>
      </c>
      <c r="L17" s="363">
        <f t="shared" si="1"/>
        <v>29251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930</v>
      </c>
      <c r="J18" s="363">
        <f>+'1-Баланс'!G33</f>
        <v>0</v>
      </c>
      <c r="K18" s="364"/>
      <c r="L18" s="363">
        <f t="shared" si="1"/>
        <v>930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1414</v>
      </c>
      <c r="I19" s="109">
        <f t="shared" si="3"/>
        <v>-1414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1414</v>
      </c>
      <c r="I21" s="256">
        <v>-1414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392</v>
      </c>
      <c r="F31" s="432">
        <f t="shared" si="6"/>
        <v>0</v>
      </c>
      <c r="G31" s="432">
        <f t="shared" si="6"/>
        <v>13</v>
      </c>
      <c r="H31" s="432">
        <f t="shared" si="6"/>
        <v>28793</v>
      </c>
      <c r="I31" s="432">
        <f t="shared" si="6"/>
        <v>930</v>
      </c>
      <c r="J31" s="432">
        <f t="shared" si="6"/>
        <v>0</v>
      </c>
      <c r="K31" s="432">
        <f t="shared" si="6"/>
        <v>0</v>
      </c>
      <c r="L31" s="363">
        <f t="shared" si="1"/>
        <v>30181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392</v>
      </c>
      <c r="F34" s="366">
        <f t="shared" si="7"/>
        <v>0</v>
      </c>
      <c r="G34" s="366">
        <f t="shared" si="7"/>
        <v>13</v>
      </c>
      <c r="H34" s="366">
        <f t="shared" si="7"/>
        <v>28793</v>
      </c>
      <c r="I34" s="366">
        <f t="shared" si="7"/>
        <v>930</v>
      </c>
      <c r="J34" s="366">
        <f t="shared" si="7"/>
        <v>0</v>
      </c>
      <c r="K34" s="366">
        <f t="shared" si="7"/>
        <v>0</v>
      </c>
      <c r="L34" s="430">
        <f t="shared" si="1"/>
        <v>30181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Димитрова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36" sqref="D3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693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Димитрова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4" man="1"/>
    <brk id="11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31023</v>
      </c>
      <c r="D6" s="454">
        <f aca="true" t="shared" si="0" ref="D6:D15">C6-E6</f>
        <v>0</v>
      </c>
      <c r="E6" s="453">
        <f>'1-Баланс'!G95</f>
        <v>31023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30181</v>
      </c>
      <c r="D7" s="454">
        <f t="shared" si="0"/>
        <v>30128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930</v>
      </c>
      <c r="D8" s="454">
        <f t="shared" si="0"/>
        <v>0</v>
      </c>
      <c r="E8" s="453">
        <f>ABS('2-Отчет за доходите'!C44)-ABS('2-Отчет за доходите'!G44)</f>
        <v>930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8620</v>
      </c>
      <c r="D9" s="454">
        <f t="shared" si="0"/>
        <v>0</v>
      </c>
      <c r="E9" s="453">
        <f>'3-Отчет за паричния поток'!C45</f>
        <v>8620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9785</v>
      </c>
      <c r="D10" s="454">
        <f t="shared" si="0"/>
        <v>0</v>
      </c>
      <c r="E10" s="453">
        <f>'3-Отчет за паричния поток'!C46</f>
        <v>9785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30181</v>
      </c>
      <c r="D11" s="454">
        <f t="shared" si="0"/>
        <v>0</v>
      </c>
      <c r="E11" s="453">
        <f>'4-Отчет за собствения капитал'!L34</f>
        <v>30181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0.3927364864864865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0.03081408833371989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1.1045130641330165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0.029977758437288463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1.7737827715355805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16.721945137157107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16.72069825436409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13.920199501246882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12.20074812967581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1.8838504375497216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0.07633046449408504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0.001323582939015916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0.02789834664192704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0.027141153337846117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1033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0.034226831450250156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0.47930743243243246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0.7418502202643171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95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104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1152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16019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16019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322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17612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1359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187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30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326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140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204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2246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1379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1379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9756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9785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13411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31023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392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28806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28793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29198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930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930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30181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802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482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166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40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103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802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802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31023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606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102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450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61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33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48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1327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1335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1033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1335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1033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103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103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930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930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2368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93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2275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2368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2368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2368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3507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-1437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-454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-432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-194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47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1037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-27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155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128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1165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8620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9785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9785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392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392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392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392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27379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27379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1414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1414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28793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28793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1414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1414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930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-1414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-1414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930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930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29251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29251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930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30181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30181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2023-01-18T13:20:02Z</cp:lastPrinted>
  <dcterms:created xsi:type="dcterms:W3CDTF">2006-09-16T00:00:00Z</dcterms:created>
  <dcterms:modified xsi:type="dcterms:W3CDTF">2023-10-11T07:32:42Z</dcterms:modified>
  <cp:category/>
  <cp:version/>
  <cp:contentType/>
  <cp:contentStatus/>
</cp:coreProperties>
</file>