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<sst xmlns="http://schemas.openxmlformats.org/spreadsheetml/2006/main" count="4322" uniqueCount="1003">
  <si>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</si>
  <si>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</si>
  <si>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</si>
  <si>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</si>
  <si>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</si>
  <si>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</si>
  <si>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</si>
  <si>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</si>
  <si>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</si>
  <si>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</si>
  <si>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</si>
  <si>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</si>
  <si>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</si>
  <si>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</si>
  <si>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</si>
  <si>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</si>
  <si>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</si>
  <si>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</si>
  <si>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</si>
  <si>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</si>
  <si>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</si>
  <si>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</si>
  <si>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</si>
  <si>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</si>
  <si>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</si>
  <si>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</si>
  <si>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</si>
  <si>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</si>
  <si>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</si>
  <si>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</si>
  <si>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</si>
  <si>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</si>
  <si>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</si>
  <si>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</si>
  <si>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</si>
  <si>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</si>
  <si>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</si>
  <si>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</si>
  <si>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</si>
  <si>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</si>
  <si>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</si>
  <si>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</si>
  <si>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</si>
  <si>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</si>
  <si>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</si>
  <si>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</si>
  <si>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</si>
  <si>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</si>
  <si>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</si>
  <si>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</si>
  <si>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</si>
  <si>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</si>
  <si>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</si>
  <si>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</si>
  <si>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</si>
  <si>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</si>
  <si>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</si>
  <si>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</si>
  <si>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</si>
  <si>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</si>
  <si>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</si>
  <si>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</si>
  <si>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</si>
  <si>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</si>
  <si>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</si>
  <si>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</si>
  <si>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</si>
  <si>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</si>
  <si>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</si>
  <si>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</si>
  <si>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</si>
  <si>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</si>
  <si>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</si>
  <si>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</si>
  <si>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</si>
  <si>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</si>
  <si>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</si>
  <si>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</si>
  <si>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</si>
  <si>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</si>
  <si>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</si>
  <si>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</si>
  <si>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</si>
  <si>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</si>
  <si>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</si>
  <si>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</si>
  <si>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</si>
  <si>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</si>
  <si>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</si>
  <si>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</si>
  <si>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</si>
  <si>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</si>
  <si>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</si>
  <si>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</si>
  <si>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</si>
  <si>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</si>
  <si>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</si>
  <si>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</si>
  <si>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</si>
  <si>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</si>
  <si>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</si>
  <si>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</si>
  <si>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</si>
  <si>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</si>
  <si>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</si>
  <si>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</si>
  <si>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</si>
  <si>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</si>
  <si>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</si>
  <si>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</si>
  <si>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</si>
  <si>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</si>
  <si>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</si>
  <si>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</si>
  <si>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</si>
  <si>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</si>
  <si>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</si>
  <si>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</si>
  <si>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</si>
  <si>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</si>
  <si>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</si>
  <si>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</si>
  <si>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</si>
  <si>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</si>
  <si>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</si>
  <si>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</si>
  <si>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</si>
  <si>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</si>
  <si>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</si>
  <si>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</si>
  <si>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</si>
  <si>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</si>
  <si>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</si>
  <si>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</si>
  <si>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</si>
  <si>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</si>
  <si>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</si>
  <si>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</si>
  <si>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</si>
  <si>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</si>
  <si>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</si>
  <si>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</si>
  <si>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</si>
  <si>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</si>
  <si>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</si>
  <si>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</si>
  <si>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</si>
  <si>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</si>
  <si>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</si>
  <si>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</si>
  <si>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</si>
  <si>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</si>
  <si>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</si>
  <si>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</si>
  <si>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</si>
  <si>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</si>
  <si>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</si>
  <si>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</si>
  <si>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</si>
  <si>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</si>
  <si>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</si>
  <si>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</si>
  <si>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</si>
  <si>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</si>
  <si>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</si>
  <si>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</si>
  <si>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</si>
  <si>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</si>
  <si>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</si>
  <si>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</si>
  <si>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</si>
  <si>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</si>
  <si>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</si>
  <si>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</si>
  <si>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</si>
  <si>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</si>
  <si>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</si>
  <si>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</si>
  <si>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</si>
  <si>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</si>
  <si>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</si>
  <si>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</si>
  <si>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</si>
  <si>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</si>
  <si>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</si>
  <si>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</si>
  <si>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</si>
  <si>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</si>
  <si>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</si>
  <si>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</si>
  <si>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</si>
  <si>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</si>
  <si>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</si>
  <si>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</si>
  <si>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</si>
  <si>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</si>
  <si>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</si>
  <si>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</si>
  <si>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</si>
  <si>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</si>
  <si>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</si>
  <si>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</si>
  <si>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</si>
  <si>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</si>
  <si>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</si>
  <si>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</si>
  <si>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</si>
  <si>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</si>
  <si>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</si>
  <si>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</si>
  <si>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</si>
  <si>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</si>
  <si>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</si>
  <si>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</si>
  <si>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</si>
  <si>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</si>
  <si>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</si>
  <si>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</si>
  <si>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</si>
  <si>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</si>
  <si>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</si>
  <si>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</si>
  <si>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</si>
  <si>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</si>
  <si>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</si>
  <si>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</si>
  <si>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</si>
  <si>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</si>
  <si>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</si>
  <si>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</si>
  <si>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</si>
  <si>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</si>
  <si>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</si>
  <si>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</si>
  <si>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</si>
  <si>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</si>
  <si>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</si>
  <si>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</si>
  <si>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</si>
  <si>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</si>
  <si>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</si>
  <si>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</si>
  <si>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</si>
  <si>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</si>
  <si>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</si>
  <si>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</si>
  <si>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</si>
  <si>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</si>
  <si>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</si>
  <si>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</si>
  <si>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</si>
  <si>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</si>
  <si>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</si>
  <si>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</si>
  <si>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</si>
  <si>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</si>
  <si>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</si>
  <si>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</si>
  <si>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</si>
  <si>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</si>
  <si>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</si>
  <si>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</si>
  <si>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</si>
  <si>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</si>
  <si>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</si>
  <si>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</si>
  <si>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</si>
  <si>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</si>
  <si>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</si>
  <si>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</si>
  <si>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</si>
  <si>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</si>
  <si>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</si>
  <si>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</si>
  <si>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</si>
  <si>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</si>
  <si>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</si>
  <si>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</si>
  <si>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</si>
  <si>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</si>
  <si>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</si>
  <si>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</si>
  <si>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</si>
  <si>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</si>
  <si>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</si>
  <si>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</si>
  <si>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</si>
  <si>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</si>
  <si>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</si>
  <si>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</si>
  <si>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</si>
  <si>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</si>
  <si>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</si>
  <si>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</si>
  <si>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</si>
  <si>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</si>
  <si>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</si>
  <si>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</si>
  <si>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</si>
  <si>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</si>
  <si>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</si>
  <si>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</si>
  <si>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</si>
  <si>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</si>
  <si>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</si>
  <si>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</si>
  <si>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</si>
  <si>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</si>
  <si>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</si>
  <si>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</si>
  <si>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</si>
  <si>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</si>
  <si>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</si>
  <si>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</si>
  <si>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</si>
  <si>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</si>
  <si>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</si>
  <si>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</si>
  <si>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</si>
  <si>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</si>
  <si>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</si>
  <si>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</si>
  <si>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</si>
  <si>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</si>
  <si>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</si>
  <si>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</si>
  <si>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</si>
  <si>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</si>
  <si>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</si>
  <si>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</si>
  <si>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</si>
  <si>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</si>
  <si>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</si>
  <si>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</si>
  <si>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</si>
  <si>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</si>
  <si>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</si>
  <si>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</si>
  <si>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</si>
  <si>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</si>
  <si>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</si>
  <si>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</si>
  <si>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</si>
  <si>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</si>
  <si>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</si>
  <si>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</si>
  <si>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</si>
  <si>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</si>
  <si>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</si>
  <si>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</si>
  <si>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</si>
  <si>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</si>
  <si>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</si>
  <si>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</si>
  <si>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</si>
  <si>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</si>
  <si>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</si>
  <si>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</si>
  <si>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</si>
  <si>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</si>
  <si>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</si>
  <si>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</si>
  <si>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</si>
  <si>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</si>
  <si>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</si>
  <si>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</si>
  <si>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</si>
  <si>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</si>
  <si>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</si>
  <si>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</si>
  <si>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</si>
  <si>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</si>
  <si>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</si>
  <si>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</si>
  <si>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</si>
  <si>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</si>
  <si>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</si>
  <si>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</si>
  <si>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</si>
  <si>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</si>
  <si>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</si>
  <si>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</si>
  <si>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</si>
  <si>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</si>
  <si>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</si>
  <si>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</si>
  <si>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</si>
  <si>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</si>
  <si>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</si>
  <si>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</si>
  <si>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</si>
  <si>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</si>
  <si>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</si>
  <si>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</si>
  <si>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</si>
  <si>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</si>
  <si>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</si>
  <si>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</si>
  <si>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</si>
  <si>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</si>
  <si>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</si>
  <si>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</si>
  <si>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</si>
  <si>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</si>
  <si>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</si>
  <si>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</si>
  <si>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</si>
  <si>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</si>
  <si>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</si>
  <si>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</si>
  <si>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</si>
  <si>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</si>
  <si>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</si>
  <si>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</si>
  <si>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</si>
  <si>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</si>
  <si>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</si>
  <si>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</si>
  <si>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</si>
  <si>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</si>
  <si>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</si>
  <si>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</si>
  <si>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</si>
  <si>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</si>
  <si>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</si>
  <si>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</si>
  <si>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</si>
  <si>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</si>
  <si>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</si>
  <si>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</si>
  <si>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</si>
  <si>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</si>
  <si>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</si>
  <si>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</si>
  <si>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</si>
  <si>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</si>
  <si>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</si>
  <si>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</si>
  <si>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</si>
  <si>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</si>
  <si>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</si>
  <si>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</si>
  <si>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</si>
  <si>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</si>
  <si>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</si>
  <si>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</si>
  <si>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</si>
  <si>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</si>
  <si>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</si>
  <si>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</si>
  <si>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</si>
  <si>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</si>
  <si>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</si>
  <si>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</si>
  <si>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</si>
  <si>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</si>
  <si>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</si>
  <si>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</si>
  <si>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</si>
  <si>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</si>
  <si>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</si>
  <si>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</si>
  <si>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</si>
  <si>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</si>
  <si>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</si>
  <si>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</si>
  <si>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</si>
  <si>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</si>
  <si>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</si>
  <si>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</si>
  <si>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</si>
  <si>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</si>
  <si>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</si>
  <si>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</si>
  <si>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</si>
  <si>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</si>
  <si>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</si>
  <si>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</si>
  <si>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</si>
  <si>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</si>
  <si>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</si>
  <si>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</si>
  <si>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</si>
  <si>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</si>
  <si>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</si>
  <si>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</si>
  <si>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</si>
  <si>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</si>
  <si>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</si>
  <si>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</si>
  <si>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</si>
  <si>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</si>
  <si>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</si>
  <si>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</si>
  <si>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</si>
  <si>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</si>
  <si>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</si>
  <si>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</si>
  <si>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</si>
  <si>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</si>
  <si>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</si>
  <si>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</si>
  <si>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</si>
  <si>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</si>
  <si>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</si>
  <si>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</si>
  <si>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</si>
  <si>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</si>
  <si>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</si>
  <si>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</si>
  <si>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</si>
  <si>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</si>
  <si>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</si>
  <si>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</si>
  <si>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</si>
  <si>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</si>
  <si>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</si>
  <si>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</si>
  <si>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</si>
  <si>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</si>
  <si>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</si>
  <si>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</si>
  <si>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</si>
  <si>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</si>
  <si>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</si>
  <si>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</si>
  <si>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</si>
  <si>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</si>
  <si>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</si>
  <si>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</si>
  <si>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</si>
  <si>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</si>
  <si>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</si>
  <si>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</si>
  <si>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</si>
  <si>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</si>
  <si>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</si>
  <si>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</si>
  <si>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</si>
  <si>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</si>
  <si>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</si>
  <si>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</si>
  <si>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</si>
  <si>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</si>
  <si>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</si>
  <si>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</si>
  <si>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</si>
  <si>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</si>
  <si>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</si>
  <si>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</si>
  <si>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</si>
  <si>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</si>
  <si>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</si>
  <si>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</si>
  <si>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</si>
  <si>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</si>
  <si>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</si>
  <si>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</si>
  <si>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</si>
  <si>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</si>
  <si>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</si>
  <si>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</si>
  <si>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</si>
  <si>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</si>
  <si>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</si>
  <si>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</si>
  <si>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</si>
  <si>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</si>
  <si>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</si>
  <si>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</si>
  <si>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</si>
  <si>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</si>
  <si>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</si>
  <si>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</si>
  <si>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</si>
  <si>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</si>
  <si>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</si>
  <si>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</si>
  <si>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</si>
  <si>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</si>
  <si>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</si>
  <si>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</si>
  <si>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</si>
  <si>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</si>
  <si>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</si>
  <si>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</si>
  <si>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</si>
  <si>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</si>
  <si>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</si>
  <si>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</si>
  <si>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</si>
  <si>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</si>
  <si>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</si>
  <si>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</si>
  <si>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</si>
  <si>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</si>
  <si>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</si>
  <si>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</si>
  <si>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</si>
  <si>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</si>
  <si>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</si>
  <si>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</si>
  <si>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</si>
  <si>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</si>
  <si>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</si>
  <si>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</si>
  <si>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</si>
  <si>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</si>
  <si>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</si>
  <si>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</si>
  <si>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</si>
  <si>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</si>
  <si>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</si>
  <si>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</si>
  <si>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</si>
  <si>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</si>
  <si>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</si>
  <si>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</si>
  <si>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</si>
  <si>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</si>
  <si>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</si>
  <si>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</si>
  <si>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</si>
  <si>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</si>
  <si>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</si>
  <si>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</si>
  <si>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</si>
  <si>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</si>
  <si>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</si>
  <si>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</si>
  <si>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</si>
  <si>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</si>
  <si>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</si>
  <si>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</si>
  <si>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</si>
  <si>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</si>
  <si>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</si>
  <si>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</si>
  <si>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</si>
  <si>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</si>
  <si>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</si>
  <si>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</si>
  <si>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</si>
  <si>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</si>
  <si>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</si>
  <si>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</si>
  <si>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</si>
  <si>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</si>
  <si>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</si>
  <si>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</si>
  <si>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</si>
  <si>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</si>
  <si>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</si>
  <si>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</si>
  <si>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</si>
  <si>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</si>
  <si>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</si>
  <si>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</si>
  <si>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</si>
  <si>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</si>
  <si>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</si>
  <si>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</si>
  <si>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</si>
  <si>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</si>
  <si>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</si>
  <si>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</si>
  <si>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</si>
  <si>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</si>
  <si>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</si>
  <si>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</si>
  <si>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</si>
  <si>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</si>
  <si>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</si>
  <si>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</si>
  <si>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</si>
  <si>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</si>
  <si>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</si>
  <si>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</si>
  <si>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</si>
  <si>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</si>
  <si>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</si>
  <si>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</si>
  <si>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</si>
  <si>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</si>
  <si>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</si>
  <si>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</si>
  <si>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</si>
  <si>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</si>
  <si>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</si>
  <si>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</si>
  <si>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</si>
  <si>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</si>
  <si>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</si>
  <si>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</si>
  <si>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</si>
  <si>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</si>
  <si>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</si>
  <si>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</si>
  <si>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</si>
  <si>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</si>
  <si>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</si>
  <si>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</si>
  <si>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</si>
  <si>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</si>
  <si>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</si>
  <si>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</si>
  <si>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</si>
  <si>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</si>
  <si>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</si>
  <si>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</si>
  <si>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</si>
  <si>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</si>
  <si>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</si>
  <si>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</si>
  <si>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</si>
  <si>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</si>
  <si>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</si>
  <si>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</si>
  <si>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</si>
  <si>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</si>
  <si>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</si>
  <si>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</si>
  <si>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</si>
  <si>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</si>
  <si>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</si>
  <si>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</si>
  <si>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</si>
  <si>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</si>
  <si>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</si>
  <si>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</si>
  <si>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</si>
  <si>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</si>
  <si>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</si>
  <si>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</si>
  <si>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</si>
  <si>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</si>
  <si>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</si>
  <si>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</si>
  <si>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</si>
  <si>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</si>
  <si>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</si>
  <si>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</si>
  <si>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</si>
  <si>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</si>
  <si>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</si>
  <si>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</si>
  <si>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</si>
  <si>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</si>
  <si>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</si>
  <si>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</si>
  <si>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</si>
  <si>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</si>
  <si>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</si>
  <si>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</si>
  <si>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</si>
  <si>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</si>
  <si>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</si>
  <si>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</si>
  <si>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</si>
  <si>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</si>
  <si>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</si>
  <si>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</si>
  <si>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</si>
  <si>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</si>
  <si>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</si>
  <si>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</si>
  <si>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</si>
  <si>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</si>
  <si>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</si>
  <si>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</si>
  <si>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</si>
  <si>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</si>
  <si>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</si>
  <si>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</si>
  <si>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</si>
  <si>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</si>
  <si>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</si>
  <si>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</si>
  <si>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</si>
  <si>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</si>
  <si>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</si>
  <si>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</si>
  <si>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</si>
  <si>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</si>
  <si>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</si>
  <si>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</si>
  <si>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</si>
  <si>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</si>
  <si>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</si>
  <si>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</si>
  <si>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</si>
  <si>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</si>
  <si>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</si>
  <si>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</si>
  <si>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</si>
  <si>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</si>
  <si>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</si>
  <si>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</si>
  <si>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</si>
  <si>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</si>
  <si>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</si>
  <si>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</si>
  <si>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</si>
  <si>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</si>
  <si>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</si>
  <si>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</si>
  <si>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</si>
  <si>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</si>
  <si>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</si>
  <si>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</si>
  <si>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</si>
  <si>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</si>
  <si>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</si>
  <si>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</si>
  <si>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</si>
  <si>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</si>
  <si>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</si>
  <si>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</si>
  <si>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</si>
  <si>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</si>
  <si>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</si>
  <si>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</si>
  <si>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</si>
  <si>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</si>
  <si>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</si>
  <si>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</si>
  <si>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</si>
  <si>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</si>
  <si>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</si>
  <si>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</si>
  <si>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</si>
  <si>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</si>
  <si>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</si>
  <si>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</si>
  <si>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</si>
  <si>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</si>
  <si>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</si>
  <si>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</si>
  <si>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</si>
  <si>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</si>
  <si>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</si>
  <si>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</si>
  <si>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</si>
  <si>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</si>
  <si>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</si>
  <si>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</si>
  <si>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</si>
  <si>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</si>
  <si>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</si>
  <si>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</si>
  <si>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</si>
  <si>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</si>
  <si>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</si>
  <si>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</si>
  <si>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</si>
  <si>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</si>
  <si>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</si>
  <si>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</si>
  <si>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</si>
  <si>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</si>
  <si>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</si>
  <si>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</si>
  <si>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</si>
  <si>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</si>
  <si>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</si>
  <si>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</si>
  <si>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</si>
  <si>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</si>
  <si>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</si>
  <si>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</si>
  <si>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</si>
  <si>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</si>
  <si>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</si>
  <si>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</si>
  <si>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</si>
  <si>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</si>
  <si>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</si>
  <si>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</si>
  <si>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</si>
  <si>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</si>
  <si>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</si>
  <si>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</si>
  <si>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</si>
  <si>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</si>
  <si>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</si>
  <si>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</si>
  <si>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</si>
  <si>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</si>
  <si>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</si>
  <si>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</si>
  <si>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</si>
  <si>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</si>
  <si>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</si>
  <si>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</si>
  <si>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</si>
  <si>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</si>
  <si>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</si>
  <si>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</si>
  <si>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</si>
  <si>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</si>
  <si>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</si>
  <si>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</si>
  <si>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</si>
  <si>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</si>
  <si>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</si>
  <si>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</si>
  <si>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</si>
  <si>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</si>
  <si>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</si>
  <si>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</si>
  <si>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</si>
  <si>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</si>
  <si>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</si>
  <si>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</si>
  <si>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</si>
  <si>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</si>
  <si>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</si>
  <si>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</si>
  <si>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</si>
  <si>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</si>
  <si>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</si>
  <si>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</si>
  <si>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</si>
  <si>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</si>
  <si>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</si>
  <si>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</si>
  <si>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</si>
  <si>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</si>
  <si>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</si>
  <si>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</si>
  <si>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</si>
  <si>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</si>
  <si>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</si>
  <si>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</si>
  <si>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</si>
  <si>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</si>
  <si>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</si>
  <si>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</si>
  <si>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</si>
  <si>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</si>
  <si>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</si>
  <si>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</si>
  <si>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</si>
  <si>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</si>
  <si>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</si>
  <si>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</si>
  <si>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</si>
  <si>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</si>
  <si>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</si>
  <si>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</si>
  <si>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</si>
  <si>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</si>
  <si>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</si>
  <si>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</si>
  <si>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</si>
  <si>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</si>
  <si>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</si>
  <si>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</si>
  <si>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</si>
  <si>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</si>
  <si>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</si>
  <si>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</si>
  <si>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</si>
  <si>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</si>
  <si>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</si>
  <si>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</si>
  <si>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</si>
  <si>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</si>
  <si>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</si>
  <si>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</si>
  <si>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</si>
  <si>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</si>
  <si>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</si>
  <si>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</si>
  <si>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</si>
  <si>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</si>
  <si>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</si>
  <si>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</si>
  <si>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</si>
  <si>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</si>
  <si>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</si>
  <si>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</si>
  <si>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</si>
  <si>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</si>
  <si>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</si>
  <si>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</si>
  <si>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</si>
  <si>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</si>
  <si>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</si>
  <si>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</si>
  <si>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</si>
  <si>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</si>
  <si>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</si>
  <si>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</si>
  <si>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</si>
  <si>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</si>
  <si>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</si>
  <si>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</si>
  <si>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</si>
  <si>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</si>
  <si>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</si>
  <si>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</si>
  <si>
    <t>2.Ключ Болгария ЕООД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</si>
</sst>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45291</v>
      </c>
    </row>
    <row r="2" spans="1:27" ht="15.75">
      <c r="A2" s="685" t="s">
        <v>963</v>
      </c>
      <c r="B2" s="680"/>
      <c r="Z2" s="695">
        <v>2</v>
      </c>
      <c r="AA2" s="696">
        <f>IF(ISBLANK(_pdeReportingDate),"",_pdeReportingDate)</f>
        <v>45320</v>
      </c>
    </row>
    <row r="3" spans="1:27" ht="15.7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45291</v>
      </c>
    </row>
    <row r="11" spans="1:2" ht="15.75">
      <c r="A11" s="7" t="s">
        <v>975</v>
      </c>
      <c r="B11" s="577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973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9" t="s">
        <v>994</v>
      </c>
    </row>
    <row r="22" spans="1:2" ht="15.75">
      <c r="A22" s="10" t="s">
        <v>917</v>
      </c>
      <c r="B22" s="699"/>
    </row>
    <row r="23" spans="1:2" ht="15.75">
      <c r="A23" s="10" t="s">
        <v>7</v>
      </c>
      <c r="B23" s="702" t="s">
        <v>995</v>
      </c>
    </row>
    <row r="24" spans="1:2" ht="15.75">
      <c r="A24" s="10" t="s">
        <v>918</v>
      </c>
      <c r="B24" s="687" t="s">
        <v>1001</v>
      </c>
    </row>
    <row r="25" spans="1:2" ht="15.75">
      <c r="A25" s="7" t="s">
        <v>921</v>
      </c>
      <c r="B25" s="703" t="s">
        <v>996</v>
      </c>
    </row>
    <row r="26" spans="1:2" ht="15.75">
      <c r="A26" s="10" t="s">
        <v>968</v>
      </c>
      <c r="B26" s="699" t="s">
        <v>997</v>
      </c>
    </row>
    <row r="27" spans="1:2" ht="15.75">
      <c r="A27" s="10" t="s">
        <v>969</v>
      </c>
      <c r="B27" s="69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49067</v>
      </c>
      <c r="D6" s="673">
        <f aca="true" t="shared" si="0" ref="D6:D15">C6-E6</f>
        <v>0</v>
      </c>
      <c r="E6" s="672">
        <f>'1-Баланс'!G95</f>
        <v>49067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7481</v>
      </c>
      <c r="D7" s="673">
        <f t="shared" si="0"/>
        <v>3502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254</v>
      </c>
      <c r="D8" s="673">
        <f t="shared" si="0"/>
        <v>0</v>
      </c>
      <c r="E8" s="672">
        <f>ABS('2-Отчет за доходите'!C44)-ABS('2-Отчет за доходите'!G44)</f>
        <v>254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278</v>
      </c>
      <c r="D9" s="673">
        <f t="shared" si="0"/>
        <v>0</v>
      </c>
      <c r="E9" s="672">
        <f>'3-Отчет за паричния поток'!C45</f>
        <v>278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285</v>
      </c>
      <c r="D10" s="673">
        <f t="shared" si="0"/>
        <v>0</v>
      </c>
      <c r="E10" s="672">
        <f>'3-Отчет за паричния поток'!C46</f>
        <v>285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7481</v>
      </c>
      <c r="D11" s="673">
        <f t="shared" si="0"/>
        <v>0</v>
      </c>
      <c r="E11" s="672">
        <f>'4-Отчет за собствения капитал'!L34</f>
        <v>7481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5</v>
      </c>
      <c r="D12" s="673">
        <f t="shared" si="0"/>
        <v>-100</v>
      </c>
      <c r="E12" s="672">
        <f>'Справка 5'!C27+'Справка 5'!C97</f>
        <v>105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-7635</v>
      </c>
      <c r="E15" s="672">
        <f>'Справка 5'!C148+'Справка 5'!C78</f>
        <v>7735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3.96875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0.03395268012297821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0.006107824748713509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0.005176595267695192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1.1165672326755391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1.5929136702459528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1.5899911338784356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0.5304896069352774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0.009358683873509998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0.24615384615384617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0.0013043389650885524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0.59809820565166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5.55888250233926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0.8475350031589459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2081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0.27817136746424276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0.8590217838060008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19.89760765550239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251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105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105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202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558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446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31818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32265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2133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2133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13737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15870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272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285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48509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49067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3231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3405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254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3485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7481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11000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11000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133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11133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7056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23397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3439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19636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319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30453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30453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49067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150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58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268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1827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35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49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1911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2179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254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2179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254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254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254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2433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64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1794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575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2369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2433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2433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2433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-130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-199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1143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-11961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7820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-2821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24971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-20608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-1329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3027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285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3405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3405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254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3659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3659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7227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7227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254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7481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7481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214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314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46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5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5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5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51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260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105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5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105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365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260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105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5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105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365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9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9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9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9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9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9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251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105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5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105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356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282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282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282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446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31818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32265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32547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446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31818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32265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32345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202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202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202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202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17600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3439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3439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7056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7056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19958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19636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319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30453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48131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6600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6600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3439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3439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7056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7056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19958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19636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319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30453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37053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11000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11000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11078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50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100050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687390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45158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732548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5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105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14813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1057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15870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5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105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14813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1057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15870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105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7735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7840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6857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6857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105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878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983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251</v>
      </c>
      <c r="D21" s="477">
        <v>214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3231</v>
      </c>
      <c r="H28" s="594">
        <f>SUM(H29:H31)</f>
        <v>2706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2880+525</f>
        <v>3405</v>
      </c>
      <c r="H29" s="196">
        <v>2880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254</v>
      </c>
      <c r="H32" s="196">
        <v>525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3485</v>
      </c>
      <c r="H34" s="596">
        <f>H28+H32+H33</f>
        <v>3231</v>
      </c>
    </row>
    <row r="35" spans="1:8" ht="15.75">
      <c r="A35" s="89" t="s">
        <v>106</v>
      </c>
      <c r="B35" s="94" t="s">
        <v>107</v>
      </c>
      <c r="C35" s="593">
        <f>SUM(C36:C39)</f>
        <v>105</v>
      </c>
      <c r="D35" s="594">
        <f>SUM(D36:D39)</f>
        <v>100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5</v>
      </c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7481</v>
      </c>
      <c r="H37" s="598">
        <f>H26+H18+H34</f>
        <v>7227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105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11000</v>
      </c>
      <c r="H48" s="196">
        <v>15400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11000</v>
      </c>
      <c r="H50" s="594">
        <f>SUM(H44:H49)</f>
        <v>15400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202</v>
      </c>
      <c r="D54" s="479">
        <v>282</v>
      </c>
      <c r="E54" s="89" t="s">
        <v>164</v>
      </c>
      <c r="F54" s="95" t="s">
        <v>165</v>
      </c>
      <c r="G54" s="197">
        <v>133</v>
      </c>
      <c r="H54" s="196">
        <v>133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558</v>
      </c>
      <c r="D56" s="600">
        <f>D20+D21+D22+D28+D33+D46+D52+D54+D55</f>
        <v>596</v>
      </c>
      <c r="E56" s="100" t="s">
        <v>850</v>
      </c>
      <c r="F56" s="99" t="s">
        <v>172</v>
      </c>
      <c r="G56" s="597">
        <f>G50+G52+G53+G54+G55</f>
        <v>11133</v>
      </c>
      <c r="H56" s="598">
        <f>H50+H52+H53+H54+H55</f>
        <v>15533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7056</v>
      </c>
      <c r="H60" s="197">
        <v>4476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23397</v>
      </c>
      <c r="H61" s="594">
        <f>SUM(H62:H68)</f>
        <v>19876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3439</v>
      </c>
      <c r="H62" s="196">
        <v>2157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19636</v>
      </c>
      <c r="H63" s="196">
        <v>17701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319</v>
      </c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446</v>
      </c>
      <c r="D70" s="196">
        <v>2858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31818</v>
      </c>
      <c r="D71" s="196">
        <v>31607</v>
      </c>
      <c r="E71" s="474" t="s">
        <v>47</v>
      </c>
      <c r="F71" s="95" t="s">
        <v>223</v>
      </c>
      <c r="G71" s="595">
        <f>G59+G60+G61+G69+G70</f>
        <v>30453</v>
      </c>
      <c r="H71" s="596">
        <f>H59+H60+H61+H69+H70</f>
        <v>24352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>
        <v>2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32265</v>
      </c>
      <c r="D76" s="596">
        <f>SUM(D68:D75)</f>
        <v>34467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2133</v>
      </c>
      <c r="D79" s="594">
        <f>SUM(D80:D82)</f>
        <v>1096</v>
      </c>
      <c r="E79" s="205" t="s">
        <v>849</v>
      </c>
      <c r="F79" s="99" t="s">
        <v>241</v>
      </c>
      <c r="G79" s="597">
        <f>G71+G73+G75+G77</f>
        <v>30453</v>
      </c>
      <c r="H79" s="598">
        <f>H71+H73+H75+H77</f>
        <v>24352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2133</v>
      </c>
      <c r="D82" s="196">
        <v>1096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13737</v>
      </c>
      <c r="D84" s="196">
        <v>10586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15870</v>
      </c>
      <c r="D85" s="596">
        <f>D84+D83+D79</f>
        <v>11682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12</v>
      </c>
      <c r="D89" s="196">
        <v>3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272</v>
      </c>
      <c r="D91" s="196">
        <v>274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285</v>
      </c>
      <c r="D92" s="596">
        <f>SUM(D88:D91)</f>
        <v>278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48509</v>
      </c>
      <c r="D94" s="600">
        <f>D65+D76+D85+D92+D93</f>
        <v>46516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49067</v>
      </c>
      <c r="D95" s="602">
        <f>D94+D56</f>
        <v>47112</v>
      </c>
      <c r="E95" s="229" t="s">
        <v>941</v>
      </c>
      <c r="F95" s="489" t="s">
        <v>268</v>
      </c>
      <c r="G95" s="601">
        <f>G37+G40+G56+G79</f>
        <v>49067</v>
      </c>
      <c r="H95" s="602">
        <f>H37+H40+H56+H79</f>
        <v>47112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5">
        <f>pdeReportingDate</f>
        <v>45320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150</v>
      </c>
      <c r="D13" s="316">
        <v>130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</v>
      </c>
      <c r="D14" s="316">
        <v>9</v>
      </c>
      <c r="E14" s="245" t="s">
        <v>285</v>
      </c>
      <c r="F14" s="240" t="s">
        <v>286</v>
      </c>
      <c r="G14" s="316"/>
      <c r="H14" s="316">
        <v>1</v>
      </c>
    </row>
    <row r="15" spans="1:8" ht="15.75">
      <c r="A15" s="194" t="s">
        <v>287</v>
      </c>
      <c r="B15" s="190" t="s">
        <v>288</v>
      </c>
      <c r="C15" s="316">
        <v>48</v>
      </c>
      <c r="D15" s="316">
        <v>42</v>
      </c>
      <c r="E15" s="245" t="s">
        <v>79</v>
      </c>
      <c r="F15" s="240" t="s">
        <v>289</v>
      </c>
      <c r="G15" s="316">
        <v>64</v>
      </c>
      <c r="H15" s="316">
        <v>167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6">
        <f>SUM(G12:G15)</f>
        <v>64</v>
      </c>
      <c r="H16" s="627">
        <f>SUM(H12:H15)</f>
        <v>168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/>
      <c r="H18" s="638">
        <v>1</v>
      </c>
    </row>
    <row r="19" spans="1:8" ht="15.75">
      <c r="A19" s="194" t="s">
        <v>299</v>
      </c>
      <c r="B19" s="190" t="s">
        <v>300</v>
      </c>
      <c r="C19" s="316">
        <v>58</v>
      </c>
      <c r="D19" s="316">
        <v>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58</v>
      </c>
      <c r="D20" s="316">
        <v>60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268</v>
      </c>
      <c r="D22" s="627">
        <f>SUM(D12:D18)+D19</f>
        <v>251</v>
      </c>
      <c r="E22" s="194" t="s">
        <v>309</v>
      </c>
      <c r="F22" s="237" t="s">
        <v>310</v>
      </c>
      <c r="G22" s="316">
        <v>1794</v>
      </c>
      <c r="H22" s="316">
        <v>1810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575</v>
      </c>
      <c r="H24" s="316">
        <v>1116</v>
      </c>
    </row>
    <row r="25" spans="1:8" ht="31.5">
      <c r="A25" s="194" t="s">
        <v>316</v>
      </c>
      <c r="B25" s="237" t="s">
        <v>317</v>
      </c>
      <c r="C25" s="316">
        <v>1827</v>
      </c>
      <c r="D25" s="316">
        <v>1847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35</v>
      </c>
      <c r="D26" s="316">
        <v>399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2369</v>
      </c>
      <c r="H27" s="627">
        <f>SUM(H22:H26)</f>
        <v>2926</v>
      </c>
    </row>
    <row r="28" spans="1:8" ht="15.75">
      <c r="A28" s="194" t="s">
        <v>79</v>
      </c>
      <c r="B28" s="237" t="s">
        <v>327</v>
      </c>
      <c r="C28" s="316">
        <v>49</v>
      </c>
      <c r="D28" s="316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1911</v>
      </c>
      <c r="D29" s="627">
        <f>SUM(D25:D28)</f>
        <v>2264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2179</v>
      </c>
      <c r="D31" s="633">
        <f>D29+D22</f>
        <v>2515</v>
      </c>
      <c r="E31" s="251" t="s">
        <v>824</v>
      </c>
      <c r="F31" s="266" t="s">
        <v>331</v>
      </c>
      <c r="G31" s="253">
        <f>G16+G18+G27</f>
        <v>2433</v>
      </c>
      <c r="H31" s="254">
        <f>H16+H18+H27</f>
        <v>3095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254</v>
      </c>
      <c r="D33" s="244">
        <f>IF((H31-D31)&gt;0,H31-D31,0)</f>
        <v>580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2179</v>
      </c>
      <c r="D36" s="635">
        <f>D31-D34+D35</f>
        <v>2515</v>
      </c>
      <c r="E36" s="262" t="s">
        <v>346</v>
      </c>
      <c r="F36" s="256" t="s">
        <v>347</v>
      </c>
      <c r="G36" s="267">
        <f>G35-G34+G31</f>
        <v>2433</v>
      </c>
      <c r="H36" s="268">
        <f>H35-H34+H31</f>
        <v>3095</v>
      </c>
    </row>
    <row r="37" spans="1:8" ht="15.75">
      <c r="A37" s="261" t="s">
        <v>348</v>
      </c>
      <c r="B37" s="231" t="s">
        <v>349</v>
      </c>
      <c r="C37" s="632">
        <f>IF((G36-C36)&gt;0,G36-C36,0)</f>
        <v>254</v>
      </c>
      <c r="D37" s="633">
        <f>IF((H36-D36)&gt;0,H36-D36,0)</f>
        <v>580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254</v>
      </c>
      <c r="D42" s="244">
        <f>+IF((H36-D36-D38)&gt;0,H36-D36-D38,0)</f>
        <v>525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254</v>
      </c>
      <c r="D44" s="268">
        <f>IF(H42=0,IF(D42-D43&gt;0,D42-D43+H43,0),IF(H42-H43&lt;0,H43-H42+D42,0))</f>
        <v>525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2433</v>
      </c>
      <c r="D45" s="629">
        <f>D36+D38+D42</f>
        <v>3095</v>
      </c>
      <c r="E45" s="270" t="s">
        <v>373</v>
      </c>
      <c r="F45" s="272" t="s">
        <v>374</v>
      </c>
      <c r="G45" s="628">
        <f>G42+G36</f>
        <v>2433</v>
      </c>
      <c r="H45" s="629">
        <f>H42+H36</f>
        <v>3095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5">
        <f>pdeReportingDate</f>
        <v>45320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2"/>
      <c r="B59" s="704"/>
      <c r="C59" s="704"/>
      <c r="D59" s="704"/>
      <c r="E59" s="704"/>
      <c r="F59" s="574"/>
      <c r="G59" s="45"/>
      <c r="H59" s="42"/>
    </row>
    <row r="60" spans="1:8" ht="15.75">
      <c r="A60" s="692"/>
      <c r="B60" s="704"/>
      <c r="C60" s="704"/>
      <c r="D60" s="704"/>
      <c r="E60" s="704"/>
      <c r="F60" s="574"/>
      <c r="G60" s="45"/>
      <c r="H60" s="42"/>
    </row>
    <row r="61" spans="1:8" ht="15.75">
      <c r="A61" s="692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-130</v>
      </c>
      <c r="D12" s="197">
        <v>-57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</v>
      </c>
      <c r="D14" s="197">
        <v>-41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7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-15</v>
      </c>
      <c r="D16" s="197">
        <v>-42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-199</v>
      </c>
      <c r="D21" s="657">
        <f>SUM(D11:D20)</f>
        <v>-143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-57</v>
      </c>
      <c r="D25" s="197">
        <v>-688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</v>
      </c>
      <c r="D26" s="197">
        <v>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1143</v>
      </c>
      <c r="D27" s="197">
        <v>626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-11961</v>
      </c>
      <c r="D28" s="197">
        <v>-3974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7820</v>
      </c>
      <c r="D29" s="197">
        <v>5236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-2821</v>
      </c>
      <c r="D33" s="657">
        <f>SUM(D23:D32)</f>
        <v>1256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24971</v>
      </c>
      <c r="D37" s="197">
        <v>21918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-20608</v>
      </c>
      <c r="D38" s="197">
        <v>-21231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-1329</v>
      </c>
      <c r="D40" s="197">
        <v>-1813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7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3027</v>
      </c>
      <c r="D43" s="659">
        <f>SUM(D35:D42)</f>
        <v>-1133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-20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298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285</v>
      </c>
      <c r="D46" s="311">
        <f>D45+D44</f>
        <v>278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45320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2"/>
      <c r="B63" s="704"/>
      <c r="C63" s="704"/>
      <c r="D63" s="704"/>
      <c r="E63" s="704"/>
      <c r="F63" s="574"/>
      <c r="G63" s="45"/>
      <c r="H63" s="42"/>
    </row>
    <row r="64" spans="1:8" ht="15.75">
      <c r="A64" s="692"/>
      <c r="B64" s="704"/>
      <c r="C64" s="704"/>
      <c r="D64" s="704"/>
      <c r="E64" s="704"/>
      <c r="F64" s="574"/>
      <c r="G64" s="45"/>
      <c r="H64" s="42"/>
    </row>
    <row r="65" spans="1:8" ht="15.75">
      <c r="A65" s="692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3405</v>
      </c>
      <c r="J13" s="582">
        <f>'1-Баланс'!H30+'1-Баланс'!H33</f>
        <v>-174</v>
      </c>
      <c r="K13" s="583"/>
      <c r="L13" s="582">
        <f>SUM(C13:K13)</f>
        <v>7227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3405</v>
      </c>
      <c r="J17" s="651">
        <f t="shared" si="2"/>
        <v>-174</v>
      </c>
      <c r="K17" s="651">
        <f t="shared" si="2"/>
        <v>0</v>
      </c>
      <c r="L17" s="582">
        <f t="shared" si="1"/>
        <v>7227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254</v>
      </c>
      <c r="J18" s="582">
        <f>+'1-Баланс'!G33</f>
        <v>0</v>
      </c>
      <c r="K18" s="583"/>
      <c r="L18" s="582">
        <f t="shared" si="1"/>
        <v>254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3659</v>
      </c>
      <c r="J31" s="651">
        <f t="shared" si="6"/>
        <v>-174</v>
      </c>
      <c r="K31" s="651">
        <f t="shared" si="6"/>
        <v>0</v>
      </c>
      <c r="L31" s="582">
        <f t="shared" si="1"/>
        <v>7481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3659</v>
      </c>
      <c r="J34" s="585">
        <f t="shared" si="7"/>
        <v>-174</v>
      </c>
      <c r="K34" s="585">
        <f t="shared" si="7"/>
        <v>0</v>
      </c>
      <c r="L34" s="649">
        <f t="shared" si="1"/>
        <v>7481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5">
        <f>pdeReportingDate</f>
        <v>45320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E13" sqref="E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.75">
      <c r="A13" s="700" t="s">
        <v>1002</v>
      </c>
      <c r="B13" s="678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105</v>
      </c>
      <c r="D27" s="472"/>
      <c r="E27" s="472">
        <f>SUM(E12:E26)</f>
        <v>0</v>
      </c>
      <c r="F27" s="472">
        <f>SUM(F12:F26)</f>
        <v>105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0" t="s">
        <v>1000</v>
      </c>
      <c r="B63" s="701"/>
      <c r="C63" s="92">
        <v>7735</v>
      </c>
      <c r="D63" s="697"/>
      <c r="E63" s="92">
        <v>6857</v>
      </c>
      <c r="F63" s="469">
        <f>C63-E63</f>
        <v>878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7735</v>
      </c>
      <c r="D78" s="472"/>
      <c r="E78" s="472">
        <f>SUM(E63:E77)</f>
        <v>6857</v>
      </c>
      <c r="F78" s="472">
        <f>SUM(F63:F77)</f>
        <v>878</v>
      </c>
    </row>
    <row r="79" spans="1:6" ht="15.75">
      <c r="A79" s="513" t="s">
        <v>801</v>
      </c>
      <c r="B79" s="510" t="s">
        <v>802</v>
      </c>
      <c r="C79" s="472">
        <f>C78+C61+C44+C27</f>
        <v>7840</v>
      </c>
      <c r="D79" s="472"/>
      <c r="E79" s="472">
        <f>E78+E61+E44+E27</f>
        <v>6857</v>
      </c>
      <c r="F79" s="472">
        <f>F78+F61+F44+F27</f>
        <v>983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5">
        <f>pdeReportingDate</f>
        <v>45320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2"/>
      <c r="B160" s="704"/>
      <c r="C160" s="704"/>
      <c r="D160" s="704"/>
      <c r="E160" s="704"/>
      <c r="F160" s="574"/>
      <c r="G160" s="45"/>
      <c r="H160" s="42"/>
    </row>
    <row r="161" spans="1:8" ht="15.75">
      <c r="A161" s="692"/>
      <c r="B161" s="704"/>
      <c r="C161" s="704"/>
      <c r="D161" s="704"/>
      <c r="E161" s="704"/>
      <c r="F161" s="574"/>
      <c r="G161" s="45"/>
      <c r="H161" s="42"/>
    </row>
    <row r="162" spans="1:8" ht="15.7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214</v>
      </c>
      <c r="E20" s="328">
        <v>46</v>
      </c>
      <c r="F20" s="328"/>
      <c r="G20" s="329">
        <f t="shared" si="2"/>
        <v>260</v>
      </c>
      <c r="H20" s="328"/>
      <c r="I20" s="328"/>
      <c r="J20" s="329">
        <f t="shared" si="3"/>
        <v>260</v>
      </c>
      <c r="K20" s="328"/>
      <c r="L20" s="328">
        <v>9</v>
      </c>
      <c r="M20" s="328"/>
      <c r="N20" s="329">
        <f t="shared" si="4"/>
        <v>9</v>
      </c>
      <c r="O20" s="328"/>
      <c r="P20" s="328"/>
      <c r="Q20" s="329">
        <f t="shared" si="0"/>
        <v>9</v>
      </c>
      <c r="R20" s="340">
        <f t="shared" si="1"/>
        <v>251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5</v>
      </c>
      <c r="F30" s="335">
        <f t="shared" si="6"/>
        <v>0</v>
      </c>
      <c r="G30" s="336">
        <f t="shared" si="2"/>
        <v>105</v>
      </c>
      <c r="H30" s="335">
        <f t="shared" si="6"/>
        <v>0</v>
      </c>
      <c r="I30" s="335">
        <f t="shared" si="6"/>
        <v>0</v>
      </c>
      <c r="J30" s="336">
        <f t="shared" si="3"/>
        <v>105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105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>
        <v>5</v>
      </c>
      <c r="F32" s="328"/>
      <c r="G32" s="329">
        <f t="shared" si="2"/>
        <v>5</v>
      </c>
      <c r="H32" s="328"/>
      <c r="I32" s="328"/>
      <c r="J32" s="329">
        <f t="shared" si="3"/>
        <v>5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5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5</v>
      </c>
      <c r="F41" s="330">
        <f t="shared" si="10"/>
        <v>0</v>
      </c>
      <c r="G41" s="329">
        <f t="shared" si="2"/>
        <v>105</v>
      </c>
      <c r="H41" s="330">
        <f t="shared" si="10"/>
        <v>0</v>
      </c>
      <c r="I41" s="330">
        <f t="shared" si="10"/>
        <v>0</v>
      </c>
      <c r="J41" s="329">
        <f t="shared" si="3"/>
        <v>105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314</v>
      </c>
      <c r="E43" s="349">
        <f>E19+E20+E22+E28+E41+E42</f>
        <v>51</v>
      </c>
      <c r="F43" s="349">
        <f aca="true" t="shared" si="11" ref="F43:R43">F19+F20+F22+F28+F41+F42</f>
        <v>0</v>
      </c>
      <c r="G43" s="349">
        <f t="shared" si="11"/>
        <v>365</v>
      </c>
      <c r="H43" s="349">
        <f t="shared" si="11"/>
        <v>0</v>
      </c>
      <c r="I43" s="349">
        <f t="shared" si="11"/>
        <v>0</v>
      </c>
      <c r="J43" s="349">
        <f t="shared" si="11"/>
        <v>365</v>
      </c>
      <c r="K43" s="349">
        <f t="shared" si="11"/>
        <v>0</v>
      </c>
      <c r="L43" s="349">
        <f t="shared" si="11"/>
        <v>9</v>
      </c>
      <c r="M43" s="349">
        <f t="shared" si="11"/>
        <v>0</v>
      </c>
      <c r="N43" s="349">
        <f t="shared" si="11"/>
        <v>9</v>
      </c>
      <c r="O43" s="349">
        <f t="shared" si="11"/>
        <v>0</v>
      </c>
      <c r="P43" s="349">
        <f t="shared" si="11"/>
        <v>0</v>
      </c>
      <c r="Q43" s="349">
        <f t="shared" si="11"/>
        <v>9</v>
      </c>
      <c r="R43" s="350">
        <f t="shared" si="11"/>
        <v>356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5">
        <f>pdeReportingDate</f>
        <v>45320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2"/>
      <c r="C55" s="704"/>
      <c r="D55" s="704"/>
      <c r="E55" s="704"/>
      <c r="F55" s="704"/>
      <c r="G55" s="574"/>
      <c r="H55" s="45"/>
      <c r="I55" s="42"/>
    </row>
    <row r="56" spans="2:9" ht="15.75">
      <c r="B56" s="692"/>
      <c r="C56" s="704"/>
      <c r="D56" s="704"/>
      <c r="E56" s="704"/>
      <c r="F56" s="704"/>
      <c r="G56" s="574"/>
      <c r="H56" s="45"/>
      <c r="I56" s="42"/>
    </row>
    <row r="57" spans="2:9" ht="15.75">
      <c r="B57" s="692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282</v>
      </c>
      <c r="D18" s="362">
        <f>+D19+D20</f>
        <v>80</v>
      </c>
      <c r="E18" s="369">
        <f t="shared" si="0"/>
        <v>202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282</v>
      </c>
      <c r="D20" s="368">
        <v>80</v>
      </c>
      <c r="E20" s="369">
        <f t="shared" si="0"/>
        <v>202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282</v>
      </c>
      <c r="D21" s="440">
        <f>D13+D17+D18</f>
        <v>80</v>
      </c>
      <c r="E21" s="441">
        <f>E13+E17+E18</f>
        <v>202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446</v>
      </c>
      <c r="D31" s="368">
        <v>446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31818</v>
      </c>
      <c r="D32" s="368">
        <v>31818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32265</v>
      </c>
      <c r="D45" s="438">
        <f>D26+D30+D31+D33+D32+D34+D35+D40</f>
        <v>32265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32547</v>
      </c>
      <c r="D46" s="444">
        <f>D45+D23+D21+D11</f>
        <v>32345</v>
      </c>
      <c r="E46" s="445">
        <f>E45+E23+E21+E11</f>
        <v>202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17600</v>
      </c>
      <c r="D65" s="197">
        <v>6600</v>
      </c>
      <c r="E65" s="136">
        <f t="shared" si="1"/>
        <v>11000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17600</v>
      </c>
      <c r="D68" s="435">
        <f>D54+D58+D63+D64+D65+D66</f>
        <v>6600</v>
      </c>
      <c r="E68" s="436">
        <f t="shared" si="1"/>
        <v>11000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3439</v>
      </c>
      <c r="D73" s="137">
        <f>SUM(D74:D76)</f>
        <v>3439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3439</v>
      </c>
      <c r="D76" s="197">
        <v>3439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7056</v>
      </c>
      <c r="D82" s="138">
        <f>SUM(D83:D86)</f>
        <v>7056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7056</v>
      </c>
      <c r="D84" s="197">
        <v>7056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19958</v>
      </c>
      <c r="D87" s="134">
        <f>SUM(D88:D92)+D96</f>
        <v>19958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19636</v>
      </c>
      <c r="D88" s="197">
        <v>19636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319</v>
      </c>
      <c r="D89" s="197">
        <v>319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30453</v>
      </c>
      <c r="D98" s="433">
        <f>D87+D82+D77+D73+D97</f>
        <v>30453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48131</v>
      </c>
      <c r="D99" s="427">
        <f>D98+D70+D68</f>
        <v>37053</v>
      </c>
      <c r="E99" s="427">
        <f>E98+E70+E68</f>
        <v>11078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45320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I20" sqref="I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50</v>
      </c>
      <c r="D17" s="449"/>
      <c r="E17" s="449"/>
      <c r="F17" s="449">
        <v>5</v>
      </c>
      <c r="G17" s="449"/>
      <c r="H17" s="449"/>
      <c r="I17" s="450">
        <f t="shared" si="0"/>
        <v>5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100050</v>
      </c>
      <c r="D18" s="456">
        <f t="shared" si="1"/>
        <v>0</v>
      </c>
      <c r="E18" s="456">
        <f t="shared" si="1"/>
        <v>0</v>
      </c>
      <c r="F18" s="456">
        <f t="shared" si="1"/>
        <v>105</v>
      </c>
      <c r="G18" s="456">
        <f t="shared" si="1"/>
        <v>0</v>
      </c>
      <c r="H18" s="456">
        <f t="shared" si="1"/>
        <v>0</v>
      </c>
      <c r="I18" s="457">
        <f t="shared" si="0"/>
        <v>105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687390</v>
      </c>
      <c r="D20" s="449"/>
      <c r="E20" s="449"/>
      <c r="F20" s="449">
        <v>14813</v>
      </c>
      <c r="G20" s="449"/>
      <c r="H20" s="449"/>
      <c r="I20" s="450">
        <f t="shared" si="0"/>
        <v>14813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45000+158</f>
        <v>45158</v>
      </c>
      <c r="D26" s="449"/>
      <c r="E26" s="449"/>
      <c r="F26" s="449">
        <v>1057</v>
      </c>
      <c r="G26" s="449"/>
      <c r="H26" s="449"/>
      <c r="I26" s="450">
        <f t="shared" si="0"/>
        <v>1057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732548</v>
      </c>
      <c r="D27" s="456">
        <f t="shared" si="2"/>
        <v>0</v>
      </c>
      <c r="E27" s="456">
        <f t="shared" si="2"/>
        <v>0</v>
      </c>
      <c r="F27" s="456">
        <f t="shared" si="2"/>
        <v>15870</v>
      </c>
      <c r="G27" s="456">
        <f t="shared" si="2"/>
        <v>0</v>
      </c>
      <c r="H27" s="456">
        <f t="shared" si="2"/>
        <v>0</v>
      </c>
      <c r="I27" s="457">
        <f t="shared" si="0"/>
        <v>15870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5">
        <f>pdeReportingDate</f>
        <v>45320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2024-01-30T13:08:48Z</dcterms:modified>
  <cp:category/>
  <cp:version/>
  <cp:contentType/>
  <cp:contentStatus/>
</cp:coreProperties>
</file>