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2240" windowHeight="8655" tabRatio="825" firstSheet="1" activeTab="4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  <sheet name="дълготрайни активи" sheetId="6" r:id="rId6"/>
    <sheet name="финансови активи" sheetId="7" r:id="rId7"/>
    <sheet name="отсрочени данъци" sheetId="8" r:id="rId8"/>
    <sheet name="вземания" sheetId="9" r:id="rId9"/>
    <sheet name="данъци" sheetId="10" r:id="rId10"/>
    <sheet name="материални запаси" sheetId="11" r:id="rId11"/>
    <sheet name="парични средства" sheetId="12" r:id="rId12"/>
    <sheet name="основен капитал" sheetId="13" r:id="rId13"/>
    <sheet name="резерви" sheetId="14" r:id="rId14"/>
    <sheet name="финансов резултат" sheetId="15" r:id="rId15"/>
    <sheet name="корекции на грешки" sheetId="16" r:id="rId16"/>
    <sheet name="финансови пасиви" sheetId="17" r:id="rId17"/>
    <sheet name="правителствени дарения" sheetId="18" r:id="rId18"/>
    <sheet name="задължения" sheetId="19" r:id="rId19"/>
    <sheet name="провизии" sheetId="20" r:id="rId20"/>
    <sheet name="пасиви за продажба" sheetId="21" r:id="rId21"/>
    <sheet name="приходи" sheetId="22" r:id="rId22"/>
    <sheet name="разходи" sheetId="23" r:id="rId23"/>
    <sheet name="договори за строителство" sheetId="24" r:id="rId24"/>
    <sheet name="свързани лица" sheetId="25" r:id="rId25"/>
    <sheet name="доходи ръководство" sheetId="26" r:id="rId26"/>
    <sheet name="Доход на акция" sheetId="27" r:id="rId27"/>
    <sheet name="Условни активи и пасиви" sheetId="28" r:id="rId28"/>
    <sheet name="коефициенти" sheetId="29" r:id="rId29"/>
  </sheets>
  <definedNames>
    <definedName name="AS2DocOpenMode" hidden="1">"AS2DocumentEdit"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23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24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'СК'!$A$1:$O$19</definedName>
    <definedName name="_xlnm.Print_Area" localSheetId="2">'баланс'!$A$1:$G$64</definedName>
    <definedName name="_xlnm.Print_Area" localSheetId="5">'дълготрайни активи'!$B$1:$J$34,'дълготрайни активи'!$L$1:$P$34,'дълготрайни активи'!$R$1:$V$34,'дълготрайни активи'!$X$1:$AA$26</definedName>
    <definedName name="_xlnm.Print_Area" localSheetId="0">'НАЧАЛО'!$A$1:$I$57</definedName>
    <definedName name="_xlnm.Print_Area" localSheetId="3">'ОПП'!$A$1:$E$42</definedName>
    <definedName name="_xlnm.Print_Area" localSheetId="1">'ОПР'!$A$1:$G$53</definedName>
    <definedName name="_xlnm.Print_Area" localSheetId="4">'СК'!$A$1:$O$24</definedName>
    <definedName name="_xlnm.Print_Titles" localSheetId="1">'ОПР'!$1:$2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Kalin</author>
  </authors>
  <commentList>
    <comment ref="D18" authorId="0">
      <text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A2" authorId="1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30" authorId="1">
      <text>
        <r>
          <rPr>
            <b/>
            <sz val="9"/>
            <rFont val="Tahoma"/>
            <family val="2"/>
          </rPr>
          <t xml:space="preserve">ЕИ:
За годишните отчети
не по-късно от 31.03. </t>
        </r>
        <r>
          <rPr>
            <sz val="9"/>
            <rFont val="Tahoma"/>
            <family val="2"/>
          </rPr>
          <t xml:space="preserve">
</t>
        </r>
      </text>
    </comment>
    <comment ref="O28" authorId="1">
      <text>
        <r>
          <rPr>
            <b/>
            <sz val="9"/>
            <rFont val="Tahoma"/>
            <family val="2"/>
          </rPr>
          <t>ЕИ: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<sst xmlns="http://schemas.openxmlformats.org/spreadsheetml/2006/main" count="1382" uniqueCount="753">
  <si>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</si>
  <si>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</si>
  <si>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</si>
  <si>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</si>
  <si>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</si>
  <si>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</si>
  <si>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ПАСИВ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</si>
  <si>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</si>
  <si>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</si>
  <si>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</si>
  <si>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</si>
  <si>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Покупки на дълготрайни активи</t>
  </si>
  <si>
    <t>Парични средства и парични еквиваленти на 1 януари</t>
  </si>
  <si>
    <t>Други плащания, нетно</t>
  </si>
  <si>
    <t>Други плащания (нетно)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</si>
  <si>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</si>
  <si>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</si>
  <si>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</si>
  <si>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</si>
  <si>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</si>
  <si>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</si>
  <si>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</si>
  <si>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</si>
  <si>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</si>
  <si>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</si>
  <si>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</si>
  <si>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</si>
  <si>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</si>
  <si>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Парични средства</t>
  </si>
  <si>
    <t xml:space="preserve"> </t>
  </si>
  <si>
    <t>Текущи активи</t>
  </si>
  <si>
    <t>Данъчни задължения</t>
  </si>
  <si>
    <t>Сгради и конструкции</t>
  </si>
  <si>
    <t>Машини и оборудване</t>
  </si>
  <si>
    <t>Транспортни средства</t>
  </si>
  <si>
    <t xml:space="preserve">Платени  корпоративни данъци </t>
  </si>
  <si>
    <t>Други</t>
  </si>
  <si>
    <t>Активи по отсрочени данъци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</si>
  <si>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</si>
  <si>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</si>
  <si>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</si>
  <si>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</si>
  <si>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</si>
  <si>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Използвани суровини, материали и консумативи</t>
  </si>
  <si>
    <t>Нетекущи  пасиви</t>
  </si>
  <si>
    <t>Текущи пасиви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</si>
  <si>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</si>
  <si>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</si>
  <si>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</si>
  <si>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</si>
  <si>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</si>
  <si>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</si>
  <si>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</si>
  <si>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</si>
  <si>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</si>
  <si>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</si>
  <si>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</si>
  <si>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</si>
  <si>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</si>
  <si>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</si>
  <si>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</si>
  <si>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Финансови активи нетекущи</t>
  </si>
  <si>
    <t>Печалба/загуба за годината</t>
  </si>
  <si>
    <t>Регистриран капитал</t>
  </si>
  <si>
    <t>Изкупени собствени акции</t>
  </si>
  <si>
    <t>Нетекущи финансови пасиви</t>
  </si>
  <si>
    <t>Приходи от правителствени дарения</t>
  </si>
  <si>
    <t>Текущи финансови пасиви</t>
  </si>
  <si>
    <t>Задължения към персонала</t>
  </si>
  <si>
    <t>Провизии</t>
  </si>
  <si>
    <t xml:space="preserve">Сума  пасив </t>
  </si>
  <si>
    <t>Постъпления по получени  заеми</t>
  </si>
  <si>
    <t>Плащания по получени заеми</t>
  </si>
  <si>
    <t>Парични потоци за погасяване на задължения по финансов лизинг</t>
  </si>
  <si>
    <t xml:space="preserve">Платени  такси и лихви върху  заеми </t>
  </si>
  <si>
    <t>Парични  потоци от оперативна дейност</t>
  </si>
  <si>
    <t>Нетни парични потоци от оперативна дейност</t>
  </si>
  <si>
    <t>Парични потци от инвестиционна дейност</t>
  </si>
  <si>
    <t>Парични потоци от финансова дейност</t>
  </si>
  <si>
    <t>Нето парични средства  използвани в инвестиционната дейност</t>
  </si>
  <si>
    <t>Нето парични средства използвани във финансовата дейност</t>
  </si>
  <si>
    <t>Печалба /загуба за периода</t>
  </si>
  <si>
    <t>Земи</t>
  </si>
  <si>
    <t>Сгради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</si>
  <si>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</si>
  <si>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</si>
  <si>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</si>
  <si>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</si>
  <si>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</si>
  <si>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</si>
  <si>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Загуба</t>
  </si>
  <si>
    <t>Общо:</t>
  </si>
  <si>
    <t>Други материали</t>
  </si>
  <si>
    <t>Обезценка на материали</t>
  </si>
  <si>
    <t>Обезценка на стоки</t>
  </si>
  <si>
    <t>Обезценка на продукция</t>
  </si>
  <si>
    <t>Обезценка</t>
  </si>
  <si>
    <t>Други данъци</t>
  </si>
  <si>
    <t>Блокирани парични средства</t>
  </si>
  <si>
    <t>Парични еквиваленти</t>
  </si>
  <si>
    <t>Във валута</t>
  </si>
  <si>
    <t>Вид акции</t>
  </si>
  <si>
    <t>Емитирани</t>
  </si>
  <si>
    <t>Изкупени и платени</t>
  </si>
  <si>
    <t>Изкупени и неплатени</t>
  </si>
  <si>
    <t>Неизкупени</t>
  </si>
  <si>
    <t>Привилигировани</t>
  </si>
  <si>
    <t>Общо резерви</t>
  </si>
  <si>
    <t>Увеличения от:</t>
  </si>
  <si>
    <t>Разпределение на печалба</t>
  </si>
  <si>
    <t>Намаления от:</t>
  </si>
  <si>
    <t>Покриване на загуба</t>
  </si>
  <si>
    <t>Стойност</t>
  </si>
  <si>
    <t>Вид разход</t>
  </si>
  <si>
    <t>Спомагателни материали</t>
  </si>
  <si>
    <t>Други финансови приходи</t>
  </si>
  <si>
    <t>Разходи за заплати и осигуровки на персонала</t>
  </si>
  <si>
    <t>Разходи за алтернативни данъци</t>
  </si>
  <si>
    <t>Разходи за командиравки</t>
  </si>
  <si>
    <t>Разходи представителни</t>
  </si>
  <si>
    <t>Разходи за брак</t>
  </si>
  <si>
    <t>Договори за строителство</t>
  </si>
  <si>
    <t>ИЗЧИСЛЯВАНЕ ДОХОД НА ОБИКНОВЕННИ АКЦИИ</t>
  </si>
  <si>
    <t>Изчисляване на нетна печалба загуба:</t>
  </si>
  <si>
    <t xml:space="preserve">Балансова печалба:  </t>
  </si>
  <si>
    <t>печалба/загуба: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</si>
  <si>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</si>
  <si>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</si>
  <si>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</si>
  <si>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</si>
  <si>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</si>
  <si>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</si>
  <si>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</si>
  <si>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</si>
  <si>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</si>
  <si>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</si>
  <si>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</si>
  <si>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</si>
  <si>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</si>
  <si>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</si>
  <si>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</si>
  <si>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</si>
  <si>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</si>
  <si>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</si>
  <si>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</si>
  <si>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</si>
  <si>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</si>
  <si>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</si>
  <si>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</si>
  <si>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</si>
  <si>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</si>
  <si>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</si>
  <si>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 бр.</t>
  </si>
  <si>
    <t>прет бр.акции</t>
  </si>
  <si>
    <t>Забележка: Изчисл на ср.прет брой се изв на база един от двата варианта който е по подходящ в конкретния случай-дни или месеци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</si>
  <si>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</si>
  <si>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</si>
  <si>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</si>
  <si>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</si>
  <si>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Натрупани печалби/загуби</t>
  </si>
  <si>
    <t>Доходи на ключов ръководен персонал</t>
  </si>
  <si>
    <t>Име,фамилия</t>
  </si>
  <si>
    <t>Длъжност</t>
  </si>
  <si>
    <t>Представляващ:</t>
  </si>
  <si>
    <t>Дълготрайни активи държани за продажба</t>
  </si>
  <si>
    <t>Транспорт-ни средства</t>
  </si>
  <si>
    <t>Други активи</t>
  </si>
  <si>
    <t>Капитализи-рани разходи</t>
  </si>
  <si>
    <t>активи</t>
  </si>
  <si>
    <t>Съоражения</t>
  </si>
  <si>
    <t>Други материални активи</t>
  </si>
  <si>
    <t>Нематериални активи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</si>
  <si>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</si>
  <si>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</si>
  <si>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</si>
  <si>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</si>
  <si>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</si>
  <si>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</si>
  <si>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</si>
  <si>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</si>
  <si>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6. Всички справки са странирани за разпечатване.</t>
  </si>
  <si>
    <t>да се скрият. Функция HIDE</t>
  </si>
  <si>
    <t>7. От отчета се разпечатват заглавната страница /настоящата/, опр, баланс,</t>
  </si>
  <si>
    <t>опп и отчет за собствения капитал. Останалите справки се копират в опо-</t>
  </si>
  <si>
    <t>вестяването.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</si>
  <si>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</si>
  <si>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</si>
  <si>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</si>
  <si>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</si>
  <si>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</si>
  <si>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и броя на страниците се попълват САМО ТУК, САМО В ЖЪЛТИТЕ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</si>
  <si>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</si>
  <si>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</si>
  <si>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</si>
  <si>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</si>
  <si>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</si>
  <si>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</si>
  <si>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Въведете страниците ТУК!        От:</t>
  </si>
  <si>
    <t>До: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</si>
  <si>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</si>
  <si>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</si>
  <si>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</si>
  <si>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</si>
  <si>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</si>
  <si>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</si>
  <si>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</si>
  <si>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</si>
  <si>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</si>
  <si>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</si>
  <si>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</si>
  <si>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</si>
  <si>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</si>
  <si>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Машини и обороудване</t>
  </si>
  <si>
    <t>Права</t>
  </si>
  <si>
    <t>Програмни продукти</t>
  </si>
  <si>
    <t>Възстановени обезценки в опр</t>
  </si>
  <si>
    <t>Обезценки признати в опр</t>
  </si>
  <si>
    <t>Преоценки признати в капитала</t>
  </si>
  <si>
    <t>Инвестиции в дъщерни предприятия</t>
  </si>
  <si>
    <t>Участия</t>
  </si>
  <si>
    <t>размер</t>
  </si>
  <si>
    <t>стойност</t>
  </si>
  <si>
    <t>Инвестиции в асоциирани предприятия</t>
  </si>
  <si>
    <t>Инвестиции в други предприятия</t>
  </si>
  <si>
    <t>Вид</t>
  </si>
  <si>
    <t>Емитент</t>
  </si>
  <si>
    <t>Временна разлика</t>
  </si>
  <si>
    <t>увеличение</t>
  </si>
  <si>
    <t xml:space="preserve">намаление </t>
  </si>
  <si>
    <t>Данъчна основа</t>
  </si>
  <si>
    <t>Амортизации</t>
  </si>
  <si>
    <t>Компенсируми отпуски</t>
  </si>
  <si>
    <t>Общо активи:</t>
  </si>
  <si>
    <t>Пасиви по отсрочени данъци</t>
  </si>
  <si>
    <t>Преоценъчен резерв</t>
  </si>
  <si>
    <t>Общо пасиви:</t>
  </si>
  <si>
    <t>Отсрочени данъци (нето)</t>
  </si>
  <si>
    <t>Слаба капитализация</t>
  </si>
  <si>
    <t>До 1 год.</t>
  </si>
  <si>
    <t>От 1 до 5 г.</t>
  </si>
  <si>
    <t>Лизингови постъпления</t>
  </si>
  <si>
    <t>Дисконтиране</t>
  </si>
  <si>
    <t>Нетна настояща стойност</t>
  </si>
  <si>
    <t>Вземания по продажби</t>
  </si>
  <si>
    <t>Вземания по лизингови договори</t>
  </si>
  <si>
    <t>Вземания по дивиденти</t>
  </si>
  <si>
    <t>Вземания бруто</t>
  </si>
  <si>
    <t>Краткосрочни вземания</t>
  </si>
  <si>
    <t>Вземания от социално осигуряване в т.ч.</t>
  </si>
  <si>
    <t>Социално осигуряване</t>
  </si>
  <si>
    <t>Здравно осигуряване</t>
  </si>
  <si>
    <t>Данък върху печалбата</t>
  </si>
  <si>
    <t>Данък върху добавената стойност</t>
  </si>
  <si>
    <t>Вземания по липси и начети</t>
  </si>
  <si>
    <t>Вземания по рекламации</t>
  </si>
  <si>
    <t>Вземания по предоставени аванси</t>
  </si>
  <si>
    <t>Вземания от свързани предприятия в т.ч. /нето/</t>
  </si>
  <si>
    <t>Други вземания</t>
  </si>
  <si>
    <t>Вземания по лизингови договори /нето/</t>
  </si>
  <si>
    <t>Вземания по предоставени аванси /нето/</t>
  </si>
  <si>
    <t>Други дългосрочни вземания</t>
  </si>
  <si>
    <t>Вземания от продажби в /нето/</t>
  </si>
  <si>
    <t>Други вземания в т.ч. /нето/</t>
  </si>
  <si>
    <t>Предплатени разходи</t>
  </si>
  <si>
    <t>Други дългосрочни вземания в т.ч. /нето/</t>
  </si>
  <si>
    <t>Други краткосрочни вземания</t>
  </si>
  <si>
    <t>Вземания по съдебни спорове</t>
  </si>
  <si>
    <t>Обезценка на вземания от свързани лица</t>
  </si>
  <si>
    <t>Обезценка на търговски вземания</t>
  </si>
  <si>
    <t>Обезценка на вземания по аванси</t>
  </si>
  <si>
    <t>Обезценка на други вземания</t>
  </si>
  <si>
    <t>Обезценка на вземания по лизингови договори</t>
  </si>
  <si>
    <t>Вземания по дивиденти /нето/</t>
  </si>
  <si>
    <t>Обезценка на вземания по дивиденти</t>
  </si>
  <si>
    <t>Вземания по съдебни спорове /нето/</t>
  </si>
  <si>
    <t>Обезценка на вземания по съдебни спорове</t>
  </si>
  <si>
    <t>Предоставени гаранции и депозити</t>
  </si>
  <si>
    <t>Вземания по застраховане</t>
  </si>
  <si>
    <t>Земи /нето/</t>
  </si>
  <si>
    <t>Обезценка на земи</t>
  </si>
  <si>
    <t>Сгради и конструкции /нето/</t>
  </si>
  <si>
    <t>Обезценка на сгради и конструкции</t>
  </si>
  <si>
    <t>Съоражения /нето/</t>
  </si>
  <si>
    <t>Обезценка на съоражения</t>
  </si>
  <si>
    <t>Машини и оборудване /нето/</t>
  </si>
  <si>
    <t>Обезценка на машини и оборудване</t>
  </si>
  <si>
    <t>Транспортни средства /нето/</t>
  </si>
  <si>
    <t>Обезценка на транспортни средства</t>
  </si>
  <si>
    <t>Други материални активи /нето/</t>
  </si>
  <si>
    <t>Обезценка на други нетекущи активи</t>
  </si>
  <si>
    <t>Нематериални активи /нето/</t>
  </si>
  <si>
    <t>Обезценка на нематериални активи</t>
  </si>
  <si>
    <t>Основни материали</t>
  </si>
  <si>
    <t>Резервни части</t>
  </si>
  <si>
    <t>Горива и смазочни материали</t>
  </si>
  <si>
    <t>Незавършено производство</t>
  </si>
  <si>
    <t>Материали в т.ч. /нето/</t>
  </si>
  <si>
    <t>Материали на отговорно пазене</t>
  </si>
  <si>
    <t>Материали собствено производство</t>
  </si>
  <si>
    <t>Стоки /нето/</t>
  </si>
  <si>
    <t>Продукция /нето/</t>
  </si>
  <si>
    <t>Незавършено производство /нето/</t>
  </si>
  <si>
    <t>Обезценка на незавършено произ-во</t>
  </si>
  <si>
    <t>...................................................................</t>
  </si>
  <si>
    <t>Парични средства в брой в т.ч.</t>
  </si>
  <si>
    <t>В лева</t>
  </si>
  <si>
    <t>Парични средства в разплащателни сметки в т.ч.</t>
  </si>
  <si>
    <t>Краткосрочни депозити</t>
  </si>
  <si>
    <t>Основен /записан/ капитал АД</t>
  </si>
  <si>
    <t>Акционер</t>
  </si>
  <si>
    <t>Брой акции</t>
  </si>
  <si>
    <t>Платени</t>
  </si>
  <si>
    <t>% Дял</t>
  </si>
  <si>
    <t>Основен /записан/ капитал ООД</t>
  </si>
  <si>
    <t>Съдружник</t>
  </si>
  <si>
    <t>Брой дялове</t>
  </si>
  <si>
    <t>Обикновени</t>
  </si>
  <si>
    <t>Брой</t>
  </si>
  <si>
    <t>Номинал</t>
  </si>
  <si>
    <t>Резерв от последващи оценки на активи</t>
  </si>
  <si>
    <t>Промяна в счетоводната политика</t>
  </si>
  <si>
    <t>Ефект от отсрочени данъци</t>
  </si>
  <si>
    <t>Преоценка на активи</t>
  </si>
  <si>
    <t>Покриване на загуби</t>
  </si>
  <si>
    <t>Продажба на активи</t>
  </si>
  <si>
    <t>Промени в счетоводната полтика, грешки и др.</t>
  </si>
  <si>
    <t>Разпределение на печелба в резерви</t>
  </si>
  <si>
    <t>Въведете намаленията на печалбата със знак минус (-)!</t>
  </si>
  <si>
    <t>Отписан преоценъчен резерв</t>
  </si>
  <si>
    <t>Покриване на загуби с резерви и печалби</t>
  </si>
  <si>
    <t>Въведете намалението на загубата с положителен знак!</t>
  </si>
  <si>
    <t>Правителствени дарения</t>
  </si>
  <si>
    <t>Вид дарение</t>
  </si>
  <si>
    <t>Дарения за дълготрайни активи</t>
  </si>
  <si>
    <t>Дарения за текуща дейност</t>
  </si>
  <si>
    <t>Задължения към свързани предприятия в т.ч.</t>
  </si>
  <si>
    <t>Задължения по доставки</t>
  </si>
  <si>
    <t>Задължения по лизингови договори</t>
  </si>
  <si>
    <t>Задължения по облигационни заеми</t>
  </si>
  <si>
    <t>Други дългосрочни задължения в т.ч.</t>
  </si>
  <si>
    <t>Задължения по получени аванси</t>
  </si>
  <si>
    <t>Данък върху доходите на физическите лица</t>
  </si>
  <si>
    <t>Други краткосрочни задължения в т.ч.</t>
  </si>
  <si>
    <t>Други краткосрочни задължения</t>
  </si>
  <si>
    <t>Други задължения</t>
  </si>
  <si>
    <t>.............................................................</t>
  </si>
  <si>
    <t>Други дългосрочни задължения</t>
  </si>
  <si>
    <t>...........................................................</t>
  </si>
  <si>
    <t>Задължения по дивиденти</t>
  </si>
  <si>
    <t>Задължения по концесии</t>
  </si>
  <si>
    <t>Задължения по застраховки</t>
  </si>
  <si>
    <t>Задължения по гаранции и депозити</t>
  </si>
  <si>
    <t>....................................................</t>
  </si>
  <si>
    <t>Провизии за правни задължения в т.ч.</t>
  </si>
  <si>
    <t>.......................................................................</t>
  </si>
  <si>
    <t>Провизии за конструктивни задължения в т.ч.</t>
  </si>
  <si>
    <t>Приходи от продажби</t>
  </si>
  <si>
    <t>От операции с финансови инструменти</t>
  </si>
  <si>
    <t>Положителни курсови разлики</t>
  </si>
  <si>
    <t>Продажби на продукция в т.ч.</t>
  </si>
  <si>
    <t>Продажби на ..............................</t>
  </si>
  <si>
    <t>Продажби на стоки в т.ч.</t>
  </si>
  <si>
    <t>Продажби на услуги в т.ч.</t>
  </si>
  <si>
    <t>Услуги по дългосрочни договори в т.ч.</t>
  </si>
  <si>
    <t>начислени на етап</t>
  </si>
  <si>
    <t>Други приходи в т.ч.</t>
  </si>
  <si>
    <t>Вид приход</t>
  </si>
  <si>
    <t>Приходи от участия</t>
  </si>
  <si>
    <t>Приходи от лихви в т.ч.</t>
  </si>
  <si>
    <t>по заеми</t>
  </si>
  <si>
    <t>по лизингови договори</t>
  </si>
  <si>
    <t>други</t>
  </si>
  <si>
    <t>по депозити и сметки</t>
  </si>
  <si>
    <t>търговски вземания</t>
  </si>
  <si>
    <t>К</t>
  </si>
  <si>
    <t>С</t>
  </si>
  <si>
    <t>Пасиви държани за продажба</t>
  </si>
  <si>
    <t>Подизпълнители</t>
  </si>
  <si>
    <t>Ремонти</t>
  </si>
  <si>
    <t>Съобщителни услуги</t>
  </si>
  <si>
    <t>Консултански и други договори</t>
  </si>
  <si>
    <t>Граждански договори и хонорари</t>
  </si>
  <si>
    <t>Застраховки</t>
  </si>
  <si>
    <t>Данъци и такси</t>
  </si>
  <si>
    <t>Охрана</t>
  </si>
  <si>
    <t>Абонаменти</t>
  </si>
  <si>
    <t>Други разходи за външни услуги</t>
  </si>
  <si>
    <t>дълготрайни материални активи</t>
  </si>
  <si>
    <t>дълготрайни нематериални активи</t>
  </si>
  <si>
    <t>Разходи за заплати и осигуровки</t>
  </si>
  <si>
    <t>Разходи за:</t>
  </si>
  <si>
    <t>производствен персонал</t>
  </si>
  <si>
    <t>административен персонал</t>
  </si>
  <si>
    <t>в т.ч. разходи по неизпозвани отпуски</t>
  </si>
  <si>
    <t>Балансова стойност на продадени активи</t>
  </si>
  <si>
    <t>В това перо не включва балансовата стойност на продадените дълготрайни активи!</t>
  </si>
  <si>
    <t>Изменение на запасите от продукция</t>
  </si>
  <si>
    <t>Капитализирани разходи за активи</t>
  </si>
  <si>
    <t>Други суми с корективен характер</t>
  </si>
  <si>
    <t>Резултат от продажба на дълготрайни активи</t>
  </si>
  <si>
    <t>в т.ч. дълготрайни материални активи</t>
  </si>
  <si>
    <t>Балансовата стойност и приходите се въвеждат с положителен знак!</t>
  </si>
  <si>
    <t>в т.ч. дълготрайни неатериални активи</t>
  </si>
  <si>
    <t>Приходи от проджба на дълготрайни активи</t>
  </si>
  <si>
    <t>В ОПР се посочва само нетния резултат от продажбата!</t>
  </si>
  <si>
    <t>Финансови разходи</t>
  </si>
  <si>
    <t>Отрицателни курсови разлики</t>
  </si>
  <si>
    <t>Разходи за данъци</t>
  </si>
  <si>
    <t>Данъци от печалбата</t>
  </si>
  <si>
    <t>............................................................</t>
  </si>
  <si>
    <t>Разходи за амортизации на производствени</t>
  </si>
  <si>
    <t>Разходи за амортизации на административни</t>
  </si>
  <si>
    <t>Разходи за заплати на в т.ч.</t>
  </si>
  <si>
    <t>Разходи за осигуровки на в т.ч.</t>
  </si>
  <si>
    <t>Разходи от обезценка на дълготрайни активи</t>
  </si>
  <si>
    <t>Разходи от обезценка на търговска репутация</t>
  </si>
  <si>
    <t>Разходи от обезценка на материални запаси</t>
  </si>
  <si>
    <t>Разходи от обезценка на вземания</t>
  </si>
  <si>
    <t>Разходи от обезценка на финансови активи</t>
  </si>
  <si>
    <t>Разходи за предпазна храна</t>
  </si>
  <si>
    <t>Разходи за глоби и неустойки</t>
  </si>
  <si>
    <t>Разходи за лихви по търговски сделки</t>
  </si>
  <si>
    <t>Разходи за лихви по държавни вземания</t>
  </si>
  <si>
    <t>Разходи за лихви в т.ч.</t>
  </si>
  <si>
    <t>Възстановена обезценка на продукция</t>
  </si>
  <si>
    <t>Възстановена обезценка на стоки</t>
  </si>
  <si>
    <t>Балансова стойност на продадени активи /нето/</t>
  </si>
  <si>
    <t>Изменение на запасите от продукция /нето/</t>
  </si>
  <si>
    <t>Начислени суми за:</t>
  </si>
  <si>
    <t>компенсируеми отпуски</t>
  </si>
  <si>
    <t>дългосрочни доходи</t>
  </si>
  <si>
    <t>възнаграждения и осигуровки за периода</t>
  </si>
  <si>
    <t>Разлика</t>
  </si>
  <si>
    <t>%</t>
  </si>
  <si>
    <t>№</t>
  </si>
  <si>
    <t>Показатели</t>
  </si>
  <si>
    <t>Коефициенти</t>
  </si>
  <si>
    <t>Дълготрайни активи /общо/</t>
  </si>
  <si>
    <t>Краткотрайни активи в т.ч.</t>
  </si>
  <si>
    <t>Активи държани за продажба</t>
  </si>
  <si>
    <t>Краткосрочни финансови активи</t>
  </si>
  <si>
    <t>Обща сума на активите</t>
  </si>
  <si>
    <t>Приходи общо</t>
  </si>
  <si>
    <t>Разходи общо</t>
  </si>
  <si>
    <t>10 //9</t>
  </si>
  <si>
    <t>10//8</t>
  </si>
  <si>
    <t>Рентабилност: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</si>
  <si>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</si>
  <si>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</si>
  <si>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</si>
  <si>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</si>
  <si>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</si>
  <si>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</si>
  <si>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</si>
  <si>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</si>
  <si>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</si>
  <si>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</si>
  <si>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</si>
  <si>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</si>
  <si>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</si>
  <si>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Финансова автономност</t>
  </si>
  <si>
    <t>Задлъжнялост</t>
  </si>
  <si>
    <t>10//13</t>
  </si>
  <si>
    <t>10//15</t>
  </si>
  <si>
    <t>14//16</t>
  </si>
  <si>
    <t>16//14</t>
  </si>
  <si>
    <t>2//12</t>
  </si>
  <si>
    <t>(2-3-4)//12</t>
  </si>
  <si>
    <t>(6+7)//12</t>
  </si>
  <si>
    <t>7//12</t>
  </si>
  <si>
    <t>9//13</t>
  </si>
  <si>
    <t>13//9</t>
  </si>
  <si>
    <t>Общо текущи активи</t>
  </si>
  <si>
    <t>Общо нетекущи активи</t>
  </si>
  <si>
    <t>Нетекущи търговски и други вземания</t>
  </si>
  <si>
    <t>Текущи търговски и други вземания</t>
  </si>
  <si>
    <t>Сума на актива</t>
  </si>
  <si>
    <t>Имоти, съоражения, мишини и оборудване</t>
  </si>
  <si>
    <t>Нетекущи финансови активи</t>
  </si>
  <si>
    <t>Дялове и участия</t>
  </si>
  <si>
    <t>Финансови активи държани до падеж</t>
  </si>
  <si>
    <t>Финансови активи налични за продажба</t>
  </si>
  <si>
    <t>Нетекущи търговски и други задължения</t>
  </si>
  <si>
    <t>Нетекущи активи</t>
  </si>
  <si>
    <t>Вземания по кредити от свързани предприятия</t>
  </si>
  <si>
    <t>Обезценка на вземания по кредити</t>
  </si>
  <si>
    <t>Вземания по кредити от свързани предприятия /нето/</t>
  </si>
  <si>
    <t>Обезценка на вземания по кредити от свръзани предприятия</t>
  </si>
  <si>
    <t>Вземания по предоставени кредити /нето/</t>
  </si>
  <si>
    <t>Вземания по предоставени кредити</t>
  </si>
  <si>
    <t>Вземания по лизинг от свързани предприятия /нето/</t>
  </si>
  <si>
    <t>Обезценка на вземания по лизинг от свръзани предприятия</t>
  </si>
  <si>
    <t>Вземания по лизинг от свързани предприятия</t>
  </si>
  <si>
    <t>Лизинг - дългосрочни</t>
  </si>
  <si>
    <t>Кредити - дългосрочни</t>
  </si>
  <si>
    <t>Текущи финансови активи</t>
  </si>
  <si>
    <t>Кредити - краткосрочни</t>
  </si>
  <si>
    <t>Лизинг - краткосрочни</t>
  </si>
  <si>
    <t>Финансови активи държани за търгуване</t>
  </si>
  <si>
    <t>Задължения по получени кредити</t>
  </si>
  <si>
    <t>Други финансови пасиви</t>
  </si>
  <si>
    <t>Задължения по кредити към свързани предприятия</t>
  </si>
  <si>
    <t>Задължения по лизингови договори към свързани предприятия</t>
  </si>
  <si>
    <t>Други финансови пасиви - дългосрочни</t>
  </si>
  <si>
    <t>..........................................................................................</t>
  </si>
  <si>
    <t>Други финансови пасиви - краткосрочни</t>
  </si>
  <si>
    <t>Лизингови плащания</t>
  </si>
  <si>
    <t>Дългострочни пасиви</t>
  </si>
  <si>
    <t>Краткосрочни пасиви</t>
  </si>
  <si>
    <t>Обща сума на пасивите</t>
  </si>
  <si>
    <t>Кредитополучател</t>
  </si>
  <si>
    <t>Валута</t>
  </si>
  <si>
    <t>Падеж</t>
  </si>
  <si>
    <t>Обезпечения / Гаранции</t>
  </si>
  <si>
    <t>Л. %</t>
  </si>
  <si>
    <t>Вземания
 до 1 година</t>
  </si>
  <si>
    <t>Вземания
 над 1 година</t>
  </si>
  <si>
    <t>Банка / Кредитор</t>
  </si>
  <si>
    <t>Задължения
 до 1 година</t>
  </si>
  <si>
    <t>Задължения
 над 1 година</t>
  </si>
  <si>
    <t>в консолидиран отчет въведете "К", ако не изготвя и не участва въведете "С"!</t>
  </si>
  <si>
    <t>в консолидиран отчет или не. В случай, че дружеството изготвя или участва</t>
  </si>
  <si>
    <t>Изберете вид на отчета в зависимост от това дали дружеството изготвя или участва</t>
  </si>
  <si>
    <t>Заеми получени от свързани лица</t>
  </si>
  <si>
    <t>Заеми предоставени на свързани лица</t>
  </si>
  <si>
    <t>Финансов лизинг - вземания от свързани предприятия</t>
  </si>
  <si>
    <t>Оперативен лизинг - вземания от свързани предприятия</t>
  </si>
  <si>
    <t>Финансов лизинг - задължения към свързани предприятия</t>
  </si>
  <si>
    <t>Оперативен лизинг - задължения към свързани предприятия</t>
  </si>
  <si>
    <t>Салда по заеми предоставени на свързани лица</t>
  </si>
  <si>
    <t>Задължения по кредити към финансови предприятия</t>
  </si>
  <si>
    <t>Задължения по получени кредити от трети лица</t>
  </si>
  <si>
    <t>Начислени приходи от лихви по заеми предоставени на свързани лица</t>
  </si>
  <si>
    <t>Вземане към</t>
  </si>
  <si>
    <t>Начислени</t>
  </si>
  <si>
    <t>Салда по заеми получени от свързани лица</t>
  </si>
  <si>
    <t>Получени</t>
  </si>
  <si>
    <t>Задължение</t>
  </si>
  <si>
    <t>Вид сделка</t>
  </si>
  <si>
    <t>Свързано лице - доставчик</t>
  </si>
  <si>
    <t>Свързано лице - клиент</t>
  </si>
  <si>
    <t>Покупки от свързани лица</t>
  </si>
  <si>
    <t>Продажби на свързани лица</t>
  </si>
  <si>
    <t>Вземания от свързани лица</t>
  </si>
  <si>
    <t>Гаранции</t>
  </si>
  <si>
    <t>Задължения към свързани лица</t>
  </si>
  <si>
    <t>Салда по получени заеми, без свързани предприятия</t>
  </si>
  <si>
    <t>Получени заеми, без свързани предприятия</t>
  </si>
  <si>
    <t>Предоставени заеми, без свързани предприятия</t>
  </si>
  <si>
    <t>Салда по предоставени заеми, без свързани предприятия</t>
  </si>
  <si>
    <t>Финансов лизинг, без свързани предприятия</t>
  </si>
  <si>
    <t>Оперативен лизинг, без свързани предприятия</t>
  </si>
  <si>
    <t>Текущи финансови активи - приложение №2</t>
  </si>
  <si>
    <t>ДОГОВОРИ</t>
  </si>
  <si>
    <t xml:space="preserve">Разходи съответст-ващи на признатите приходи </t>
  </si>
  <si>
    <t xml:space="preserve">Отчетени разходи   срещу които няма признат приход </t>
  </si>
  <si>
    <t xml:space="preserve">Начислени приходи </t>
  </si>
  <si>
    <t>Начислени приходи на база етап на завършен договор</t>
  </si>
  <si>
    <t>Признати печалби</t>
  </si>
  <si>
    <t>Размер на получените авансови плащания</t>
  </si>
  <si>
    <t>Размер на задържани средства</t>
  </si>
  <si>
    <t>договор 1</t>
  </si>
  <si>
    <t>договор 2</t>
  </si>
  <si>
    <t>Всичко строителни договори</t>
  </si>
  <si>
    <t xml:space="preserve">Предоставени гаранции и обезпечения на трети лица </t>
  </si>
  <si>
    <t>Справката се попълва задължително когато:</t>
  </si>
  <si>
    <t>Условни активи</t>
  </si>
  <si>
    <t>Договор/контрагент</t>
  </si>
  <si>
    <t>Учредена гаранция,обезпечение в полза на - контрагент</t>
  </si>
  <si>
    <t xml:space="preserve">Сума на обезпечението </t>
  </si>
  <si>
    <t>1.Дружеството е предоставило обезпечение или гаранция на трето лице по банкови, търговски заеми, лизингови договори , търговски договори</t>
  </si>
  <si>
    <t>3.Тези вземания и задължения по обезпечения и гаранции не са отразени в баланса на дружеството и</t>
  </si>
  <si>
    <t xml:space="preserve">същите са условни активи и пасиви </t>
  </si>
  <si>
    <t xml:space="preserve">Във връзка с чл.41.ал.1 от ЗКПО на регулиране подлежат  разходите за  лихви по банкови заеми </t>
  </si>
  <si>
    <t xml:space="preserve"> и лизингови договори , когато обезпечението по тях е предоставено от свързано лице  </t>
  </si>
  <si>
    <t xml:space="preserve">Предоставени гаранции и обезпечения от трети лица </t>
  </si>
  <si>
    <t>Условни пасиви</t>
  </si>
  <si>
    <t>Учредена гаранция,обезпечение от  контрагент</t>
  </si>
  <si>
    <t>Вид грешка</t>
  </si>
  <si>
    <t>Сума</t>
  </si>
  <si>
    <t>Корекции на грешки за сметка на натрупания резултат</t>
  </si>
  <si>
    <t>Нетекущи финансови пасиви - приложение №1</t>
  </si>
  <si>
    <t>Текущи финансови пасиви - приложение № 2</t>
  </si>
  <si>
    <t>Данъци за възстановяване</t>
  </si>
  <si>
    <t>.......................................................</t>
  </si>
  <si>
    <t>Имоти, машини, съоръжения и оборудване</t>
  </si>
  <si>
    <t>Нетекущи вземания</t>
  </si>
  <si>
    <t>Текущи вземания</t>
  </si>
  <si>
    <t>Нетекущи задължения</t>
  </si>
  <si>
    <t>Текущи задължения</t>
  </si>
  <si>
    <t>Текуща част</t>
  </si>
  <si>
    <t>Нетекуща част</t>
  </si>
  <si>
    <t>Задължения свързани с персонала</t>
  </si>
  <si>
    <t>Задължения към осигурителни предприятия</t>
  </si>
  <si>
    <t>в т.ч. задължения по неизползвани отпуски</t>
  </si>
  <si>
    <t>Корективни суми</t>
  </si>
  <si>
    <t>31.12.2007г.</t>
  </si>
  <si>
    <t>..</t>
  </si>
  <si>
    <t xml:space="preserve"> 01.1.200..</t>
  </si>
  <si>
    <t xml:space="preserve"> 31.12.200..</t>
  </si>
  <si>
    <t>"ТОПЛОФИКАЦИЯ - ПЛЕВЕН" ЕАД</t>
  </si>
  <si>
    <t>гр. ПЛЕВЕН</t>
  </si>
  <si>
    <t>Вземания от бюджета</t>
  </si>
  <si>
    <t>Разчети по лихви</t>
  </si>
  <si>
    <t>Компенсируеми отпуски</t>
  </si>
  <si>
    <t>Осигуровки към КО</t>
  </si>
  <si>
    <t>Актюерско задължение</t>
  </si>
  <si>
    <t>ПИБ АД</t>
  </si>
  <si>
    <t>EUR</t>
  </si>
  <si>
    <t>Особен залог МС</t>
  </si>
  <si>
    <t>Вземания от клиенти ел.енергия</t>
  </si>
  <si>
    <t>Отписани вземания</t>
  </si>
  <si>
    <t>ДПО</t>
  </si>
  <si>
    <t>Особен залог МС когенерация</t>
  </si>
  <si>
    <t>Съоръ
жения</t>
  </si>
  <si>
    <t>ОЗК</t>
  </si>
  <si>
    <t>Продажби на eлектроенергия</t>
  </si>
  <si>
    <t>Продажби на топлоенергия</t>
  </si>
  <si>
    <t>Продажби на дялово разпределение</t>
  </si>
  <si>
    <t>Продажби на  ДМА</t>
  </si>
  <si>
    <t>Продажби на  материали</t>
  </si>
  <si>
    <t>Продажби от сладкарница</t>
  </si>
  <si>
    <t>Продажби на  хран. Продукти стол</t>
  </si>
  <si>
    <t>Продажби  - други</t>
  </si>
  <si>
    <t>Продажби на други стоки</t>
  </si>
  <si>
    <t>BGN</t>
  </si>
  <si>
    <t>Директор Икономика и Финанси</t>
  </si>
  <si>
    <t>Йордан Василев Василев</t>
  </si>
  <si>
    <t>Данаил Рангелов Каенов</t>
  </si>
  <si>
    <t>в т.ч.Резултат ат продажба на дълготрайни активи</t>
  </si>
  <si>
    <t>Салдо в началото на отчетния период</t>
  </si>
  <si>
    <t>Собствен капитал към края на отчетния период</t>
  </si>
  <si>
    <t>Салдо след промени в 
счет. политика и грешки</t>
  </si>
  <si>
    <t>Основен /записан/ капитал АД                                в лева</t>
  </si>
  <si>
    <t>Доходи физ. Лица</t>
  </si>
  <si>
    <t>Продажби на  емисии</t>
  </si>
  <si>
    <t>Продажби на други услуги</t>
  </si>
  <si>
    <t>Такси дялово разпределение</t>
  </si>
  <si>
    <t>Такси по лицензиите</t>
  </si>
  <si>
    <t>ПИБ АД  №2636</t>
  </si>
  <si>
    <t>ПИБ АД №0777</t>
  </si>
  <si>
    <t>Вземания от клиенти</t>
  </si>
  <si>
    <t>Акциз</t>
  </si>
  <si>
    <t>Отсрочени задължения към персонала</t>
  </si>
  <si>
    <t>ПИБ АД - №250</t>
  </si>
  <si>
    <t>Бъдещи минимални лизингови постъпления към 31.12.2011г.</t>
  </si>
  <si>
    <t>Общинска банка</t>
  </si>
  <si>
    <t>Проверка уреди</t>
  </si>
  <si>
    <t>вземания он клиенти</t>
  </si>
  <si>
    <t>Креди агринол България ЕАД</t>
  </si>
  <si>
    <t>Последващи оценки на активи и пасиви</t>
  </si>
  <si>
    <t>Финансов резултат от минали години</t>
  </si>
  <si>
    <t xml:space="preserve"> Печалби/ загуби текущ период</t>
  </si>
  <si>
    <t>МЕЖДИНЕН</t>
  </si>
  <si>
    <t>БЕРТА СИМЕОНОВА ЦАНКОВА</t>
  </si>
  <si>
    <t>30.06.2014 г.</t>
  </si>
  <si>
    <t>Дженерал Електрик САЩ</t>
  </si>
  <si>
    <t>USD</t>
  </si>
  <si>
    <t>Записи на заповед</t>
  </si>
  <si>
    <t xml:space="preserve"> Изпълнителен Директор</t>
  </si>
  <si>
    <t>Берта Симеонова Цанкова</t>
  </si>
  <si>
    <t>Зам. Изп. Директор</t>
  </si>
  <si>
    <t>Приходи от глоби и неустойки</t>
  </si>
  <si>
    <t>Наеми</t>
  </si>
  <si>
    <t>Небаланс на ел.енергия</t>
  </si>
  <si>
    <t>31.12.2014 г.</t>
  </si>
  <si>
    <t>Отписани задължения</t>
  </si>
  <si>
    <t>Съдебни разноски</t>
  </si>
  <si>
    <t>Емисии парникови газове</t>
  </si>
  <si>
    <t>Текущи търговски и други задължения</t>
  </si>
  <si>
    <t>Охрана на труда</t>
  </si>
  <si>
    <t>Джетерал Електрик САЩ</t>
  </si>
  <si>
    <t>Записи на заповеди</t>
  </si>
  <si>
    <t>Креди Агрикол България</t>
  </si>
  <si>
    <t>Топлофикация Русе ЕАД</t>
  </si>
  <si>
    <t>Топлофикация-Русе ЕАД</t>
  </si>
  <si>
    <t>18</t>
  </si>
  <si>
    <t>19</t>
  </si>
  <si>
    <t>21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</si>
  <si>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</si>
  <si>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</si>
  <si>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</si>
  <si>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</si>
  <si>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</si>
  <si>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</si>
  <si>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</si>
  <si>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</si>
  <si>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</si>
  <si>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към 30.06.2015год.</t>
  </si>
  <si>
    <t>30 юли 2015 год.</t>
  </si>
  <si>
    <t>инж. ЙОРДАН ВАСИЛЕВ ВАСИЛЕВ</t>
  </si>
  <si>
    <t>5%  такса в/у ст-ста на продадена ел.енергия</t>
  </si>
  <si>
    <t>31.12.2015г.</t>
  </si>
  <si>
    <t>31.12.2015 г.</t>
  </si>
  <si>
    <t>Парични средства и парични еквиваленти на31 декември</t>
  </si>
  <si>
    <t xml:space="preserve">     </t>
  </si>
  <si>
    <t>"Каталанд" ЛТД</t>
  </si>
  <si>
    <t>Финансов резултат към 31.12.2015год.</t>
  </si>
  <si>
    <t>Печалба за годината 2016</t>
  </si>
  <si>
    <t>Пламен Иванов Григоров</t>
  </si>
  <si>
    <t>Светлозар Кирилов Стоянов</t>
  </si>
  <si>
    <t>Ръков.сектор производство</t>
  </si>
  <si>
    <t>31.12.2016г.</t>
  </si>
  <si>
    <t>31.12.2016 г.</t>
  </si>
  <si>
    <t>Салдо към 31.12.2016г.</t>
  </si>
  <si>
    <t>Балансова стойност към 31.12.2016г.</t>
  </si>
  <si>
    <t>Загуба към 31.12.2016 год.</t>
  </si>
  <si>
    <t xml:space="preserve">Бъдещи минимални лизингови плащания към 31.12.2016г. </t>
  </si>
  <si>
    <t>Бъдещи минимални лизингови постъпления към  31.12.2016г.</t>
  </si>
  <si>
    <t>Бъдещи минимални лизингови постъпления към  31.12.2015г.</t>
  </si>
  <si>
    <t>Реинтегрирана печалба от репутация</t>
  </si>
  <si>
    <t>Репутация</t>
  </si>
  <si>
    <t>Разходи за суровини, материали и консумативи</t>
  </si>
  <si>
    <t>Материали-в това число</t>
  </si>
  <si>
    <t xml:space="preserve">Спомагателни,основни и резервни части </t>
  </si>
  <si>
    <t>Горивни ,реагенти и ел енергия</t>
  </si>
  <si>
    <t>Транспорт</t>
  </si>
  <si>
    <t>ФОНД СЕС</t>
  </si>
  <si>
    <t>Разходи за балансираща енергия</t>
  </si>
  <si>
    <t>Други финансови разходи</t>
  </si>
  <si>
    <t>Фонд СЕС</t>
  </si>
  <si>
    <t xml:space="preserve"> - </t>
  </si>
  <si>
    <t xml:space="preserve"> -   </t>
  </si>
  <si>
    <t>Инвестбанк</t>
  </si>
  <si>
    <t>Емисия облигации</t>
  </si>
  <si>
    <t>Залог върху МС</t>
  </si>
  <si>
    <t>Резерви към 31.12.2015 год.</t>
  </si>
  <si>
    <t>Преизчислени резерви към 31.12.2015г.</t>
  </si>
  <si>
    <t>Резерви към 31.12.2016год.</t>
  </si>
  <si>
    <t>Печалба към 31.12.2015г.</t>
  </si>
  <si>
    <t>Печалба към 31.12.2016 г</t>
  </si>
  <si>
    <t>Печалба за годината 2017</t>
  </si>
  <si>
    <t>Загуба към 31.12.2015год.</t>
  </si>
  <si>
    <t>Загуба за годината 2016</t>
  </si>
  <si>
    <t>Финансов резултат към 31.12.2016год.</t>
  </si>
  <si>
    <t>-</t>
  </si>
  <si>
    <t>Салдо към 31.12.2015г.</t>
  </si>
  <si>
    <t>КОНСОЛИДИРАН</t>
  </si>
  <si>
    <t>30.06.2017г.</t>
  </si>
  <si>
    <t>30.09.2017 г.</t>
  </si>
  <si>
    <t>30.09.2017г.</t>
  </si>
  <si>
    <t>КОНСОЛИДИРАН ОТЧЕТ ЗА СОБСТВЕНИЯ КАПИТАЛ към 30.09.2017 год.</t>
  </si>
  <si>
    <t>КОНСОЛИДИРАН ОТЧЕТ ЗА ПАРИЧНИЯ ПОТОК към 30.09.2017г.</t>
  </si>
  <si>
    <t>КОНСОЛИДИРАН ОТЧЕТ ЗА ФИНАНСОВОТО СЪСТОЯНИЕ КЪМ 30.09.2017</t>
  </si>
  <si>
    <t>КОНСОЛИДИРАН ОТЧЕТ ЗА ПЕЧАЛБИТЕ И ЗАГУБИТЕ КЪМ 30.09.2017</t>
  </si>
  <si>
    <t>Салдо към 30.09.2017г.</t>
  </si>
  <si>
    <t>Салдо към 30.09.2017г..</t>
  </si>
  <si>
    <t>Балансова стойност към 30.09.2017г.</t>
  </si>
  <si>
    <t>Резерви към 30.09.2017 год.</t>
  </si>
  <si>
    <t>Печалба към 30.09.2017 г.</t>
  </si>
  <si>
    <t>Загуба до 30.09.2017</t>
  </si>
  <si>
    <t>Загуба към 30.09.2017 год.</t>
  </si>
  <si>
    <t>Финансов резултат към 30.09.2017г.од.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</si>
</sst>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  <numFmt numFmtId="215" formatCode="_(* #,##0.0_);_(* \(#,##0.0\);_(* &quot;-&quot;_);_(@_)"/>
    <numFmt numFmtId="216" formatCode="_(* #,##0.00_);_(* \(#,##0.00\);_(* &quot;-&quot;_);_(@_)"/>
    <numFmt numFmtId="217" formatCode="0.0"/>
  </numFmts>
  <fonts count="8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8"/>
      <name val="Tahoma"/>
      <family val="2"/>
    </font>
    <font>
      <b/>
      <sz val="10"/>
      <name val="Tahoma"/>
      <family val="2"/>
    </font>
    <font>
      <sz val="10"/>
      <name val="Timok"/>
      <family val="0"/>
    </font>
    <font>
      <sz val="10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i/>
      <sz val="11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color indexed="10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i/>
      <sz val="10"/>
      <color indexed="8"/>
      <name val="Garamond"/>
      <family val="1"/>
    </font>
    <font>
      <i/>
      <sz val="11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i/>
      <sz val="9"/>
      <name val="Garamond"/>
      <family val="1"/>
    </font>
    <font>
      <b/>
      <sz val="14"/>
      <name val="Garamond"/>
      <family val="1"/>
    </font>
    <font>
      <i/>
      <sz val="24"/>
      <name val="Garamond"/>
      <family val="1"/>
    </font>
    <font>
      <b/>
      <sz val="11"/>
      <color indexed="12"/>
      <name val="Garamond"/>
      <family val="1"/>
    </font>
    <font>
      <b/>
      <sz val="14"/>
      <color indexed="12"/>
      <name val="Garamond"/>
      <family val="1"/>
    </font>
    <font>
      <sz val="8"/>
      <name val="Garamond"/>
      <family val="1"/>
    </font>
    <font>
      <b/>
      <sz val="11"/>
      <color indexed="10"/>
      <name val="Garamond"/>
      <family val="1"/>
    </font>
    <font>
      <sz val="11"/>
      <color indexed="12"/>
      <name val="Garamond"/>
      <family val="1"/>
    </font>
    <font>
      <b/>
      <i/>
      <u val="single"/>
      <sz val="20"/>
      <name val="Garamond"/>
      <family val="1"/>
    </font>
    <font>
      <i/>
      <sz val="10"/>
      <name val="Garamond"/>
      <family val="1"/>
    </font>
    <font>
      <i/>
      <sz val="23"/>
      <name val="Garamond"/>
      <family val="1"/>
    </font>
    <font>
      <b/>
      <sz val="10"/>
      <color indexed="10"/>
      <name val="Garamond"/>
      <family val="1"/>
    </font>
    <font>
      <b/>
      <i/>
      <sz val="10"/>
      <color indexed="12"/>
      <name val="Garamond"/>
      <family val="1"/>
    </font>
    <font>
      <sz val="10"/>
      <color indexed="12"/>
      <name val="Garamond"/>
      <family val="1"/>
    </font>
    <font>
      <b/>
      <sz val="10"/>
      <color indexed="12"/>
      <name val="Garamond"/>
      <family val="1"/>
    </font>
    <font>
      <sz val="10"/>
      <color indexed="55"/>
      <name val="Garamond"/>
      <family val="1"/>
    </font>
    <font>
      <sz val="9"/>
      <color indexed="10"/>
      <name val="Garamond"/>
      <family val="1"/>
    </font>
    <font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0" fillId="25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26" borderId="2" applyNumberFormat="0" applyAlignment="0" applyProtection="0"/>
    <xf numFmtId="0" fontId="74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28" borderId="6" applyNumberFormat="0" applyAlignment="0" applyProtection="0"/>
    <xf numFmtId="0" fontId="80" fillId="28" borderId="2" applyNumberFormat="0" applyAlignment="0" applyProtection="0"/>
    <xf numFmtId="0" fontId="81" fillId="29" borderId="7" applyNumberFormat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79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6" fontId="9" fillId="0" borderId="22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1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177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177" fontId="16" fillId="33" borderId="19" xfId="0" applyNumberFormat="1" applyFont="1" applyFill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177" fontId="17" fillId="0" borderId="0" xfId="0" applyNumberFormat="1" applyFont="1" applyBorder="1" applyAlignment="1">
      <alignment horizontal="right"/>
    </xf>
    <xf numFmtId="193" fontId="16" fillId="0" borderId="0" xfId="0" applyNumberFormat="1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0" fontId="16" fillId="0" borderId="23" xfId="0" applyFont="1" applyBorder="1" applyAlignment="1">
      <alignment horizontal="left" vertical="center"/>
    </xf>
    <xf numFmtId="177" fontId="16" fillId="33" borderId="23" xfId="0" applyNumberFormat="1" applyFont="1" applyFill="1" applyBorder="1" applyAlignment="1">
      <alignment horizontal="right"/>
    </xf>
    <xf numFmtId="179" fontId="1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16" fillId="34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179" fontId="16" fillId="0" borderId="0" xfId="0" applyNumberFormat="1" applyFont="1" applyFill="1" applyBorder="1" applyAlignment="1">
      <alignment horizontal="right"/>
    </xf>
    <xf numFmtId="0" fontId="17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24" fillId="34" borderId="0" xfId="35" applyFont="1" applyFill="1" applyBorder="1" applyAlignment="1">
      <alignment vertical="center"/>
      <protection/>
    </xf>
    <xf numFmtId="0" fontId="25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6" fillId="34" borderId="0" xfId="35" applyFont="1" applyFill="1" applyBorder="1" applyAlignment="1">
      <alignment vertical="center"/>
      <protection/>
    </xf>
    <xf numFmtId="0" fontId="18" fillId="34" borderId="0" xfId="0" applyFont="1" applyFill="1" applyBorder="1" applyAlignment="1">
      <alignment horizontal="center"/>
    </xf>
    <xf numFmtId="177" fontId="18" fillId="34" borderId="0" xfId="0" applyNumberFormat="1" applyFont="1" applyFill="1" applyBorder="1" applyAlignment="1">
      <alignment horizontal="right"/>
    </xf>
    <xf numFmtId="0" fontId="16" fillId="34" borderId="0" xfId="36" applyFont="1" applyFill="1" applyAlignment="1">
      <alignment horizontal="right"/>
      <protection/>
    </xf>
    <xf numFmtId="0" fontId="26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16" fillId="34" borderId="0" xfId="36" applyFont="1" applyFill="1" applyAlignment="1">
      <alignment/>
      <protection/>
    </xf>
    <xf numFmtId="0" fontId="18" fillId="32" borderId="0" xfId="0" applyFont="1" applyFill="1" applyBorder="1" applyAlignment="1">
      <alignment horizontal="center"/>
    </xf>
    <xf numFmtId="177" fontId="18" fillId="32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193" fontId="16" fillId="0" borderId="0" xfId="0" applyNumberFormat="1" applyFont="1" applyBorder="1" applyAlignment="1">
      <alignment/>
    </xf>
    <xf numFmtId="193" fontId="17" fillId="0" borderId="0" xfId="0" applyNumberFormat="1" applyFont="1" applyBorder="1" applyAlignment="1">
      <alignment/>
    </xf>
    <xf numFmtId="193" fontId="16" fillId="0" borderId="0" xfId="0" applyNumberFormat="1" applyFont="1" applyFill="1" applyBorder="1" applyAlignment="1">
      <alignment/>
    </xf>
    <xf numFmtId="193" fontId="17" fillId="0" borderId="0" xfId="0" applyNumberFormat="1" applyFont="1" applyFill="1" applyBorder="1" applyAlignment="1">
      <alignment/>
    </xf>
    <xf numFmtId="193" fontId="16" fillId="0" borderId="0" xfId="38" applyNumberFormat="1" applyFont="1" applyFill="1" applyBorder="1" applyAlignment="1">
      <alignment vertical="center"/>
      <protection/>
    </xf>
    <xf numFmtId="177" fontId="16" fillId="0" borderId="0" xfId="38" applyNumberFormat="1" applyFont="1" applyFill="1" applyBorder="1" applyAlignment="1">
      <alignment vertical="center"/>
      <protection/>
    </xf>
    <xf numFmtId="14" fontId="17" fillId="0" borderId="19" xfId="0" applyNumberFormat="1" applyFont="1" applyBorder="1" applyAlignment="1">
      <alignment horizontal="center" wrapText="1"/>
    </xf>
    <xf numFmtId="177" fontId="17" fillId="0" borderId="0" xfId="38" applyNumberFormat="1" applyFont="1" applyFill="1" applyBorder="1" applyAlignment="1">
      <alignment vertical="center"/>
      <protection/>
    </xf>
    <xf numFmtId="193" fontId="17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 vertical="center"/>
    </xf>
    <xf numFmtId="177" fontId="17" fillId="0" borderId="0" xfId="38" applyNumberFormat="1" applyFont="1" applyFill="1" applyBorder="1" applyAlignment="1">
      <alignment horizontal="center" vertical="center"/>
      <protection/>
    </xf>
    <xf numFmtId="193" fontId="16" fillId="33" borderId="19" xfId="0" applyNumberFormat="1" applyFont="1" applyFill="1" applyBorder="1" applyAlignment="1">
      <alignment/>
    </xf>
    <xf numFmtId="193" fontId="16" fillId="0" borderId="0" xfId="0" applyNumberFormat="1" applyFont="1" applyBorder="1" applyAlignment="1">
      <alignment/>
    </xf>
    <xf numFmtId="193" fontId="16" fillId="0" borderId="0" xfId="0" applyNumberFormat="1" applyFont="1" applyFill="1" applyBorder="1" applyAlignment="1">
      <alignment/>
    </xf>
    <xf numFmtId="202" fontId="16" fillId="0" borderId="0" xfId="0" applyNumberFormat="1" applyFont="1" applyFill="1" applyBorder="1" applyAlignment="1">
      <alignment horizontal="right" vertical="center" wrapText="1"/>
    </xf>
    <xf numFmtId="0" fontId="30" fillId="0" borderId="0" xfId="36" applyFont="1" applyFill="1" applyBorder="1" applyAlignment="1">
      <alignment vertical="top" wrapText="1"/>
      <protection/>
    </xf>
    <xf numFmtId="0" fontId="17" fillId="0" borderId="0" xfId="36" applyFont="1" applyFill="1" applyBorder="1" applyAlignment="1">
      <alignment horizontal="center"/>
      <protection/>
    </xf>
    <xf numFmtId="177" fontId="17" fillId="0" borderId="0" xfId="36" applyNumberFormat="1" applyFont="1" applyFill="1" applyBorder="1" applyAlignment="1">
      <alignment horizontal="right"/>
      <protection/>
    </xf>
    <xf numFmtId="177" fontId="17" fillId="0" borderId="0" xfId="36" applyNumberFormat="1" applyFont="1" applyFill="1" applyBorder="1">
      <alignment/>
      <protection/>
    </xf>
    <xf numFmtId="0" fontId="16" fillId="0" borderId="0" xfId="36" applyFont="1" applyFill="1" applyBorder="1" applyAlignment="1">
      <alignment horizontal="center"/>
      <protection/>
    </xf>
    <xf numFmtId="177" fontId="16" fillId="33" borderId="24" xfId="36" applyNumberFormat="1" applyFont="1" applyFill="1" applyBorder="1" applyAlignment="1">
      <alignment horizontal="left"/>
      <protection/>
    </xf>
    <xf numFmtId="177" fontId="16" fillId="33" borderId="24" xfId="36" applyNumberFormat="1" applyFont="1" applyFill="1" applyBorder="1" applyAlignment="1">
      <alignment horizontal="right"/>
      <protection/>
    </xf>
    <xf numFmtId="177" fontId="16" fillId="0" borderId="0" xfId="36" applyNumberFormat="1" applyFont="1" applyFill="1" applyBorder="1">
      <alignment/>
      <protection/>
    </xf>
    <xf numFmtId="177" fontId="16" fillId="0" borderId="0" xfId="36" applyNumberFormat="1" applyFont="1" applyFill="1" applyBorder="1" applyAlignment="1">
      <alignment horizontal="right"/>
      <protection/>
    </xf>
    <xf numFmtId="177" fontId="16" fillId="33" borderId="12" xfId="36" applyNumberFormat="1" applyFont="1" applyFill="1" applyBorder="1" applyAlignment="1">
      <alignment horizontal="left" vertical="justify"/>
      <protection/>
    </xf>
    <xf numFmtId="177" fontId="16" fillId="33" borderId="12" xfId="36" applyNumberFormat="1" applyFont="1" applyFill="1" applyBorder="1" applyAlignment="1">
      <alignment horizontal="right"/>
      <protection/>
    </xf>
    <xf numFmtId="177" fontId="16" fillId="0" borderId="0" xfId="36" applyNumberFormat="1" applyFont="1" applyFill="1" applyBorder="1" applyAlignment="1">
      <alignment horizontal="center"/>
      <protection/>
    </xf>
    <xf numFmtId="177" fontId="16" fillId="33" borderId="25" xfId="36" applyNumberFormat="1" applyFont="1" applyFill="1" applyBorder="1" applyAlignment="1">
      <alignment horizontal="right"/>
      <protection/>
    </xf>
    <xf numFmtId="0" fontId="17" fillId="0" borderId="0" xfId="39" applyFont="1" applyFill="1" applyBorder="1" applyAlignment="1" quotePrefix="1">
      <alignment horizontal="left" vertical="center"/>
      <protection/>
    </xf>
    <xf numFmtId="15" fontId="30" fillId="0" borderId="0" xfId="35" applyNumberFormat="1" applyFont="1" applyFill="1" applyBorder="1" applyAlignment="1">
      <alignment horizontal="center" vertical="center" wrapText="1"/>
      <protection/>
    </xf>
    <xf numFmtId="1" fontId="30" fillId="0" borderId="0" xfId="37" applyNumberFormat="1" applyFont="1" applyFill="1" applyBorder="1" applyAlignment="1">
      <alignment horizontal="right" vertical="center" wrapText="1"/>
      <protection/>
    </xf>
    <xf numFmtId="177" fontId="30" fillId="0" borderId="0" xfId="37" applyNumberFormat="1" applyFont="1" applyFill="1" applyBorder="1" applyAlignment="1">
      <alignment horizontal="right" vertical="center" wrapText="1"/>
      <protection/>
    </xf>
    <xf numFmtId="49" fontId="30" fillId="0" borderId="0" xfId="37" applyNumberFormat="1" applyFont="1" applyFill="1" applyBorder="1" applyAlignment="1">
      <alignment horizontal="right" vertical="center" wrapText="1"/>
      <protection/>
    </xf>
    <xf numFmtId="0" fontId="23" fillId="0" borderId="0" xfId="36" applyFont="1" applyFill="1" applyBorder="1" applyAlignment="1">
      <alignment vertical="top" wrapText="1"/>
      <protection/>
    </xf>
    <xf numFmtId="0" fontId="17" fillId="0" borderId="0" xfId="36" applyFont="1" applyFill="1" applyBorder="1">
      <alignment/>
      <protection/>
    </xf>
    <xf numFmtId="0" fontId="17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center" wrapText="1"/>
    </xf>
    <xf numFmtId="3" fontId="17" fillId="34" borderId="0" xfId="0" applyNumberFormat="1" applyFont="1" applyFill="1" applyBorder="1" applyAlignment="1">
      <alignment/>
    </xf>
    <xf numFmtId="0" fontId="16" fillId="34" borderId="0" xfId="35" applyFont="1" applyFill="1" applyBorder="1" applyAlignment="1">
      <alignment horizontal="right" vertical="center"/>
      <protection/>
    </xf>
    <xf numFmtId="0" fontId="16" fillId="34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/>
    </xf>
    <xf numFmtId="0" fontId="24" fillId="32" borderId="0" xfId="35" applyFont="1" applyFill="1" applyBorder="1" applyAlignment="1">
      <alignment vertical="center"/>
      <protection/>
    </xf>
    <xf numFmtId="0" fontId="22" fillId="32" borderId="0" xfId="0" applyFont="1" applyFill="1" applyBorder="1" applyAlignment="1">
      <alignment/>
    </xf>
    <xf numFmtId="0" fontId="16" fillId="32" borderId="0" xfId="35" applyFont="1" applyFill="1" applyBorder="1" applyAlignment="1">
      <alignment vertical="center"/>
      <protection/>
    </xf>
    <xf numFmtId="0" fontId="16" fillId="32" borderId="0" xfId="36" applyFont="1" applyFill="1" applyAlignment="1">
      <alignment horizontal="right"/>
      <protection/>
    </xf>
    <xf numFmtId="0" fontId="16" fillId="32" borderId="0" xfId="35" applyFont="1" applyFill="1" applyBorder="1" applyAlignment="1">
      <alignment horizontal="right" vertical="center"/>
      <protection/>
    </xf>
    <xf numFmtId="0" fontId="16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right"/>
    </xf>
    <xf numFmtId="0" fontId="24" fillId="32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7" fillId="32" borderId="0" xfId="36" applyFont="1" applyFill="1" applyAlignment="1">
      <alignment horizontal="center"/>
      <protection/>
    </xf>
    <xf numFmtId="177" fontId="17" fillId="32" borderId="0" xfId="36" applyNumberFormat="1" applyFont="1" applyFill="1" applyAlignment="1">
      <alignment horizontal="right"/>
      <protection/>
    </xf>
    <xf numFmtId="0" fontId="17" fillId="32" borderId="0" xfId="36" applyFont="1" applyFill="1" applyBorder="1" applyAlignment="1">
      <alignment horizontal="center"/>
      <protection/>
    </xf>
    <xf numFmtId="0" fontId="33" fillId="32" borderId="0" xfId="35" applyFont="1" applyFill="1" applyBorder="1" applyAlignment="1">
      <alignment vertical="center"/>
      <protection/>
    </xf>
    <xf numFmtId="0" fontId="17" fillId="32" borderId="0" xfId="36" applyFont="1" applyFill="1">
      <alignment/>
      <protection/>
    </xf>
    <xf numFmtId="0" fontId="17" fillId="34" borderId="0" xfId="36" applyFont="1" applyFill="1" applyBorder="1" applyAlignment="1">
      <alignment horizontal="center"/>
      <protection/>
    </xf>
    <xf numFmtId="177" fontId="31" fillId="34" borderId="0" xfId="36" applyNumberFormat="1" applyFont="1" applyFill="1" applyBorder="1" applyAlignment="1">
      <alignment horizontal="right"/>
      <protection/>
    </xf>
    <xf numFmtId="0" fontId="31" fillId="34" borderId="0" xfId="36" applyFont="1" applyFill="1" applyBorder="1" applyAlignment="1">
      <alignment horizontal="center"/>
      <protection/>
    </xf>
    <xf numFmtId="177" fontId="17" fillId="34" borderId="0" xfId="36" applyNumberFormat="1" applyFont="1" applyFill="1" applyBorder="1" applyAlignment="1">
      <alignment horizontal="right"/>
      <protection/>
    </xf>
    <xf numFmtId="0" fontId="17" fillId="34" borderId="0" xfId="36" applyFont="1" applyFill="1" applyAlignment="1">
      <alignment horizontal="center"/>
      <protection/>
    </xf>
    <xf numFmtId="177" fontId="17" fillId="34" borderId="0" xfId="36" applyNumberFormat="1" applyFont="1" applyFill="1" applyAlignment="1">
      <alignment horizontal="right"/>
      <protection/>
    </xf>
    <xf numFmtId="177" fontId="22" fillId="34" borderId="0" xfId="36" applyNumberFormat="1" applyFont="1" applyFill="1" applyAlignment="1">
      <alignment horizontal="center"/>
      <protection/>
    </xf>
    <xf numFmtId="0" fontId="17" fillId="0" borderId="0" xfId="37" applyNumberFormat="1" applyFont="1" applyFill="1" applyBorder="1" applyAlignment="1" applyProtection="1">
      <alignment vertical="top"/>
      <protection/>
    </xf>
    <xf numFmtId="0" fontId="17" fillId="32" borderId="0" xfId="37" applyNumberFormat="1" applyFont="1" applyFill="1" applyBorder="1" applyAlignment="1" applyProtection="1">
      <alignment vertical="top"/>
      <protection/>
    </xf>
    <xf numFmtId="0" fontId="18" fillId="0" borderId="0" xfId="37" applyNumberFormat="1" applyFont="1" applyFill="1" applyBorder="1" applyAlignment="1" applyProtection="1">
      <alignment/>
      <protection/>
    </xf>
    <xf numFmtId="0" fontId="25" fillId="0" borderId="0" xfId="37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5" fillId="0" borderId="0" xfId="37" applyNumberFormat="1" applyFont="1" applyFill="1" applyBorder="1" applyAlignment="1" applyProtection="1">
      <alignment horizontal="center" vertical="center"/>
      <protection locked="0"/>
    </xf>
    <xf numFmtId="0" fontId="17" fillId="0" borderId="0" xfId="37" applyNumberFormat="1" applyFont="1" applyFill="1" applyBorder="1" applyAlignment="1" applyProtection="1">
      <alignment vertical="top"/>
      <protection locked="0"/>
    </xf>
    <xf numFmtId="0" fontId="17" fillId="32" borderId="0" xfId="37" applyNumberFormat="1" applyFont="1" applyFill="1" applyBorder="1" applyAlignment="1" applyProtection="1">
      <alignment vertical="top"/>
      <protection locked="0"/>
    </xf>
    <xf numFmtId="0" fontId="28" fillId="0" borderId="19" xfId="0" applyFont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5" fillId="0" borderId="0" xfId="37" applyNumberFormat="1" applyFont="1" applyFill="1" applyBorder="1" applyAlignment="1" applyProtection="1">
      <alignment horizontal="right" vertical="top"/>
      <protection locked="0"/>
    </xf>
    <xf numFmtId="0" fontId="28" fillId="0" borderId="0" xfId="37" applyNumberFormat="1" applyFont="1" applyFill="1" applyBorder="1" applyAlignment="1" applyProtection="1">
      <alignment vertical="center"/>
      <protection/>
    </xf>
    <xf numFmtId="3" fontId="17" fillId="0" borderId="12" xfId="37" applyNumberFormat="1" applyFont="1" applyFill="1" applyBorder="1" applyAlignment="1" applyProtection="1">
      <alignment vertical="center"/>
      <protection/>
    </xf>
    <xf numFmtId="0" fontId="17" fillId="0" borderId="0" xfId="37" applyNumberFormat="1" applyFont="1" applyFill="1" applyBorder="1" applyAlignment="1" applyProtection="1">
      <alignment vertical="center"/>
      <protection/>
    </xf>
    <xf numFmtId="3" fontId="17" fillId="0" borderId="0" xfId="37" applyNumberFormat="1" applyFont="1" applyFill="1" applyBorder="1" applyAlignment="1" applyProtection="1">
      <alignment vertical="center"/>
      <protection/>
    </xf>
    <xf numFmtId="193" fontId="16" fillId="0" borderId="0" xfId="58" applyNumberFormat="1" applyFont="1" applyFill="1" applyBorder="1" applyAlignment="1" applyProtection="1">
      <alignment vertical="center"/>
      <protection/>
    </xf>
    <xf numFmtId="193" fontId="31" fillId="0" borderId="0" xfId="37" applyNumberFormat="1" applyFont="1" applyFill="1" applyBorder="1" applyAlignment="1" applyProtection="1">
      <alignment vertical="center"/>
      <protection/>
    </xf>
    <xf numFmtId="193" fontId="16" fillId="0" borderId="19" xfId="58" applyNumberFormat="1" applyFont="1" applyFill="1" applyBorder="1" applyAlignment="1" applyProtection="1">
      <alignment vertical="center"/>
      <protection/>
    </xf>
    <xf numFmtId="0" fontId="17" fillId="32" borderId="0" xfId="37" applyNumberFormat="1" applyFont="1" applyFill="1" applyBorder="1" applyAlignment="1" applyProtection="1">
      <alignment vertical="center"/>
      <protection/>
    </xf>
    <xf numFmtId="193" fontId="16" fillId="33" borderId="25" xfId="58" applyNumberFormat="1" applyFont="1" applyFill="1" applyBorder="1" applyAlignment="1" applyProtection="1">
      <alignment horizontal="left" vertical="center"/>
      <protection/>
    </xf>
    <xf numFmtId="193" fontId="16" fillId="33" borderId="25" xfId="58" applyNumberFormat="1" applyFont="1" applyFill="1" applyBorder="1" applyAlignment="1" applyProtection="1">
      <alignment horizontal="right" vertical="center"/>
      <protection/>
    </xf>
    <xf numFmtId="193" fontId="16" fillId="0" borderId="0" xfId="58" applyNumberFormat="1" applyFont="1" applyFill="1" applyBorder="1" applyAlignment="1" applyProtection="1">
      <alignment horizontal="right" vertical="center"/>
      <protection/>
    </xf>
    <xf numFmtId="193" fontId="16" fillId="33" borderId="25" xfId="58" applyNumberFormat="1" applyFont="1" applyFill="1" applyBorder="1" applyAlignment="1" applyProtection="1">
      <alignment vertical="center"/>
      <protection/>
    </xf>
    <xf numFmtId="0" fontId="16" fillId="32" borderId="0" xfId="37" applyNumberFormat="1" applyFont="1" applyFill="1" applyBorder="1" applyAlignment="1" applyProtection="1">
      <alignment vertical="center"/>
      <protection/>
    </xf>
    <xf numFmtId="0" fontId="18" fillId="0" borderId="12" xfId="37" applyNumberFormat="1" applyFont="1" applyFill="1" applyBorder="1" applyAlignment="1" applyProtection="1">
      <alignment vertical="center" wrapText="1"/>
      <protection/>
    </xf>
    <xf numFmtId="0" fontId="18" fillId="0" borderId="0" xfId="37" applyNumberFormat="1" applyFont="1" applyFill="1" applyBorder="1" applyAlignment="1" applyProtection="1">
      <alignment vertical="center" wrapText="1"/>
      <protection/>
    </xf>
    <xf numFmtId="193" fontId="16" fillId="0" borderId="12" xfId="58" applyNumberFormat="1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>
      <alignment vertical="top" wrapText="1"/>
    </xf>
    <xf numFmtId="0" fontId="28" fillId="32" borderId="0" xfId="37" applyNumberFormat="1" applyFont="1" applyFill="1" applyBorder="1" applyAlignment="1" applyProtection="1">
      <alignment vertical="center"/>
      <protection/>
    </xf>
    <xf numFmtId="0" fontId="18" fillId="32" borderId="0" xfId="37" applyNumberFormat="1" applyFont="1" applyFill="1" applyBorder="1" applyAlignment="1" applyProtection="1">
      <alignment vertical="center"/>
      <protection/>
    </xf>
    <xf numFmtId="193" fontId="22" fillId="0" borderId="19" xfId="58" applyNumberFormat="1" applyFont="1" applyFill="1" applyBorder="1" applyAlignment="1" applyProtection="1">
      <alignment vertical="center"/>
      <protection/>
    </xf>
    <xf numFmtId="193" fontId="22" fillId="0" borderId="0" xfId="58" applyNumberFormat="1" applyFont="1" applyFill="1" applyBorder="1" applyAlignment="1" applyProtection="1">
      <alignment vertical="center"/>
      <protection/>
    </xf>
    <xf numFmtId="0" fontId="25" fillId="0" borderId="12" xfId="0" applyFont="1" applyBorder="1" applyAlignment="1">
      <alignment vertical="top" wrapText="1"/>
    </xf>
    <xf numFmtId="193" fontId="16" fillId="33" borderId="12" xfId="58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32" borderId="0" xfId="0" applyFont="1" applyFill="1" applyAlignment="1" applyProtection="1">
      <alignment/>
      <protection locked="0"/>
    </xf>
    <xf numFmtId="0" fontId="18" fillId="32" borderId="0" xfId="37" applyNumberFormat="1" applyFont="1" applyFill="1" applyBorder="1" applyAlignment="1" applyProtection="1">
      <alignment vertical="top"/>
      <protection/>
    </xf>
    <xf numFmtId="0" fontId="18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37" fillId="34" borderId="0" xfId="0" applyFont="1" applyFill="1" applyAlignment="1">
      <alignment horizontal="center" vertical="center" wrapText="1"/>
    </xf>
    <xf numFmtId="0" fontId="38" fillId="35" borderId="0" xfId="0" applyFont="1" applyFill="1" applyAlignment="1">
      <alignment vertical="center" wrapText="1"/>
    </xf>
    <xf numFmtId="0" fontId="29" fillId="34" borderId="0" xfId="0" applyFont="1" applyFill="1" applyAlignment="1">
      <alignment horizontal="center" vertical="center" wrapText="1"/>
    </xf>
    <xf numFmtId="0" fontId="29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18" fillId="34" borderId="0" xfId="37" applyNumberFormat="1" applyFont="1" applyFill="1" applyBorder="1" applyAlignment="1" applyProtection="1">
      <alignment vertical="center"/>
      <protection/>
    </xf>
    <xf numFmtId="0" fontId="17" fillId="34" borderId="0" xfId="37" applyNumberFormat="1" applyFont="1" applyFill="1" applyBorder="1" applyAlignment="1" applyProtection="1">
      <alignment vertical="center"/>
      <protection/>
    </xf>
    <xf numFmtId="0" fontId="17" fillId="34" borderId="0" xfId="37" applyNumberFormat="1" applyFont="1" applyFill="1" applyBorder="1" applyAlignment="1" applyProtection="1">
      <alignment vertical="top"/>
      <protection/>
    </xf>
    <xf numFmtId="0" fontId="28" fillId="34" borderId="0" xfId="35" applyFont="1" applyFill="1" applyBorder="1" applyAlignment="1">
      <alignment vertical="center"/>
      <protection/>
    </xf>
    <xf numFmtId="0" fontId="28" fillId="34" borderId="0" xfId="36" applyFont="1" applyFill="1" applyAlignment="1">
      <alignment horizontal="right"/>
      <protection/>
    </xf>
    <xf numFmtId="0" fontId="28" fillId="34" borderId="0" xfId="36" applyFont="1" applyFill="1" applyAlignment="1">
      <alignment horizontal="left"/>
      <protection/>
    </xf>
    <xf numFmtId="0" fontId="30" fillId="34" borderId="0" xfId="35" applyFont="1" applyFill="1" applyBorder="1" applyAlignment="1">
      <alignment vertical="center"/>
      <protection/>
    </xf>
    <xf numFmtId="0" fontId="24" fillId="32" borderId="0" xfId="0" applyFont="1" applyFill="1" applyBorder="1" applyAlignment="1">
      <alignment horizontal="right"/>
    </xf>
    <xf numFmtId="0" fontId="17" fillId="35" borderId="0" xfId="40" applyFont="1" applyFill="1" applyBorder="1" applyAlignment="1" applyProtection="1">
      <alignment horizontal="left" vertical="center" wrapText="1"/>
      <protection/>
    </xf>
    <xf numFmtId="0" fontId="16" fillId="35" borderId="0" xfId="40" applyFont="1" applyFill="1" applyBorder="1" applyAlignment="1" applyProtection="1">
      <alignment vertical="center" wrapText="1"/>
      <protection/>
    </xf>
    <xf numFmtId="0" fontId="37" fillId="35" borderId="0" xfId="40" applyFont="1" applyFill="1" applyBorder="1" applyProtection="1">
      <alignment/>
      <protection/>
    </xf>
    <xf numFmtId="0" fontId="37" fillId="35" borderId="0" xfId="40" applyFont="1" applyFill="1" applyBorder="1" applyAlignment="1" applyProtection="1">
      <alignment horizontal="left" vertical="center" wrapText="1"/>
      <protection/>
    </xf>
    <xf numFmtId="0" fontId="22" fillId="34" borderId="12" xfId="0" applyFont="1" applyFill="1" applyBorder="1" applyAlignment="1">
      <alignment/>
    </xf>
    <xf numFmtId="0" fontId="37" fillId="34" borderId="12" xfId="40" applyFont="1" applyFill="1" applyBorder="1" applyAlignment="1" applyProtection="1">
      <alignment horizontal="left" vertical="center" wrapText="1"/>
      <protection/>
    </xf>
    <xf numFmtId="0" fontId="35" fillId="34" borderId="12" xfId="0" applyFont="1" applyFill="1" applyBorder="1" applyAlignment="1">
      <alignment/>
    </xf>
    <xf numFmtId="49" fontId="37" fillId="35" borderId="0" xfId="40" applyNumberFormat="1" applyFont="1" applyFill="1" applyBorder="1" applyAlignment="1" applyProtection="1">
      <alignment vertical="center"/>
      <protection hidden="1"/>
    </xf>
    <xf numFmtId="193" fontId="34" fillId="0" borderId="10" xfId="0" applyNumberFormat="1" applyFont="1" applyBorder="1" applyAlignment="1">
      <alignment/>
    </xf>
    <xf numFmtId="0" fontId="40" fillId="35" borderId="0" xfId="40" applyNumberFormat="1" applyFont="1" applyFill="1" applyBorder="1" applyAlignment="1" applyProtection="1">
      <alignment vertical="center"/>
      <protection locked="0"/>
    </xf>
    <xf numFmtId="0" fontId="37" fillId="35" borderId="0" xfId="40" applyFont="1" applyFill="1" applyBorder="1" applyProtection="1">
      <alignment/>
      <protection locked="0"/>
    </xf>
    <xf numFmtId="0" fontId="37" fillId="35" borderId="0" xfId="40" applyFont="1" applyFill="1" applyBorder="1" applyAlignment="1" applyProtection="1">
      <alignment horizontal="left" vertical="center" wrapText="1"/>
      <protection locked="0"/>
    </xf>
    <xf numFmtId="193" fontId="34" fillId="0" borderId="22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16" fillId="34" borderId="10" xfId="40" applyFont="1" applyFill="1" applyBorder="1" applyAlignment="1" applyProtection="1">
      <alignment horizontal="left" vertical="center" wrapText="1"/>
      <protection/>
    </xf>
    <xf numFmtId="193" fontId="18" fillId="0" borderId="22" xfId="0" applyNumberFormat="1" applyFont="1" applyBorder="1" applyAlignment="1">
      <alignment/>
    </xf>
    <xf numFmtId="193" fontId="18" fillId="0" borderId="10" xfId="0" applyNumberFormat="1" applyFont="1" applyBorder="1" applyAlignment="1">
      <alignment/>
    </xf>
    <xf numFmtId="0" fontId="16" fillId="35" borderId="0" xfId="40" applyFont="1" applyFill="1" applyBorder="1" applyAlignment="1" applyProtection="1">
      <alignment horizontal="centerContinuous" vertical="center" wrapText="1"/>
      <protection hidden="1"/>
    </xf>
    <xf numFmtId="0" fontId="16" fillId="35" borderId="0" xfId="40" applyFont="1" applyFill="1" applyBorder="1" applyProtection="1">
      <alignment/>
      <protection/>
    </xf>
    <xf numFmtId="0" fontId="16" fillId="35" borderId="0" xfId="40" applyFont="1" applyFill="1" applyBorder="1" applyAlignment="1" applyProtection="1">
      <alignment horizontal="left" vertical="center" wrapText="1"/>
      <protection/>
    </xf>
    <xf numFmtId="0" fontId="16" fillId="35" borderId="0" xfId="40" applyFont="1" applyFill="1" applyBorder="1" applyAlignment="1" applyProtection="1">
      <alignment vertical="center" textRotation="90" wrapText="1"/>
      <protection hidden="1"/>
    </xf>
    <xf numFmtId="0" fontId="18" fillId="34" borderId="10" xfId="0" applyFont="1" applyFill="1" applyBorder="1" applyAlignment="1">
      <alignment/>
    </xf>
    <xf numFmtId="0" fontId="16" fillId="35" borderId="0" xfId="40" applyFont="1" applyFill="1" applyBorder="1" applyAlignment="1" applyProtection="1">
      <alignment horizontal="center" vertical="center" wrapText="1"/>
      <protection hidden="1"/>
    </xf>
    <xf numFmtId="2" fontId="16" fillId="35" borderId="0" xfId="40" applyNumberFormat="1" applyFont="1" applyFill="1" applyBorder="1" applyAlignment="1" applyProtection="1">
      <alignment horizontal="right" vertical="center" wrapText="1"/>
      <protection hidden="1"/>
    </xf>
    <xf numFmtId="0" fontId="34" fillId="33" borderId="16" xfId="0" applyFont="1" applyFill="1" applyBorder="1" applyAlignment="1">
      <alignment/>
    </xf>
    <xf numFmtId="193" fontId="34" fillId="33" borderId="13" xfId="0" applyNumberFormat="1" applyFont="1" applyFill="1" applyBorder="1" applyAlignment="1">
      <alignment/>
    </xf>
    <xf numFmtId="193" fontId="34" fillId="33" borderId="10" xfId="0" applyNumberFormat="1" applyFont="1" applyFill="1" applyBorder="1" applyAlignment="1">
      <alignment/>
    </xf>
    <xf numFmtId="193" fontId="17" fillId="35" borderId="0" xfId="40" applyNumberFormat="1" applyFont="1" applyFill="1" applyBorder="1" applyAlignment="1" applyProtection="1">
      <alignment wrapText="1"/>
      <protection hidden="1"/>
    </xf>
    <xf numFmtId="0" fontId="17" fillId="35" borderId="0" xfId="40" applyFont="1" applyFill="1" applyBorder="1" applyProtection="1">
      <alignment/>
      <protection/>
    </xf>
    <xf numFmtId="0" fontId="18" fillId="34" borderId="12" xfId="0" applyFont="1" applyFill="1" applyBorder="1" applyAlignment="1">
      <alignment/>
    </xf>
    <xf numFmtId="193" fontId="28" fillId="33" borderId="22" xfId="0" applyNumberFormat="1" applyFont="1" applyFill="1" applyBorder="1" applyAlignment="1">
      <alignment/>
    </xf>
    <xf numFmtId="0" fontId="34" fillId="0" borderId="21" xfId="0" applyFont="1" applyBorder="1" applyAlignment="1">
      <alignment/>
    </xf>
    <xf numFmtId="0" fontId="34" fillId="0" borderId="18" xfId="0" applyFont="1" applyBorder="1" applyAlignment="1">
      <alignment/>
    </xf>
    <xf numFmtId="0" fontId="18" fillId="34" borderId="21" xfId="0" applyFont="1" applyFill="1" applyBorder="1" applyAlignment="1">
      <alignment/>
    </xf>
    <xf numFmtId="193" fontId="35" fillId="0" borderId="20" xfId="0" applyNumberFormat="1" applyFont="1" applyBorder="1" applyAlignment="1">
      <alignment/>
    </xf>
    <xf numFmtId="193" fontId="35" fillId="0" borderId="21" xfId="0" applyNumberFormat="1" applyFont="1" applyBorder="1" applyAlignment="1">
      <alignment/>
    </xf>
    <xf numFmtId="0" fontId="18" fillId="35" borderId="0" xfId="40" applyFont="1" applyFill="1" applyBorder="1" applyAlignment="1" applyProtection="1">
      <alignment horizontal="left" vertical="center" wrapText="1"/>
      <protection/>
    </xf>
    <xf numFmtId="0" fontId="42" fillId="35" borderId="0" xfId="40" applyFont="1" applyFill="1" applyBorder="1" applyAlignment="1" applyProtection="1">
      <alignment wrapText="1"/>
      <protection hidden="1"/>
    </xf>
    <xf numFmtId="0" fontId="16" fillId="35" borderId="0" xfId="40" applyFont="1" applyFill="1" applyBorder="1" applyAlignment="1" applyProtection="1">
      <alignment horizontal="left" vertical="center" wrapText="1"/>
      <protection hidden="1"/>
    </xf>
    <xf numFmtId="0" fontId="36" fillId="34" borderId="12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193" fontId="16" fillId="35" borderId="0" xfId="40" applyNumberFormat="1" applyFont="1" applyFill="1" applyBorder="1" applyAlignment="1" applyProtection="1">
      <alignment wrapText="1"/>
      <protection hidden="1"/>
    </xf>
    <xf numFmtId="0" fontId="34" fillId="0" borderId="21" xfId="0" applyNumberFormat="1" applyFont="1" applyBorder="1" applyAlignment="1">
      <alignment horizontal="left" vertical="distributed"/>
    </xf>
    <xf numFmtId="193" fontId="34" fillId="0" borderId="21" xfId="0" applyNumberFormat="1" applyFont="1" applyBorder="1" applyAlignment="1">
      <alignment/>
    </xf>
    <xf numFmtId="0" fontId="34" fillId="33" borderId="10" xfId="0" applyNumberFormat="1" applyFont="1" applyFill="1" applyBorder="1" applyAlignment="1">
      <alignment horizontal="left" vertical="distributed"/>
    </xf>
    <xf numFmtId="49" fontId="17" fillId="35" borderId="0" xfId="40" applyNumberFormat="1" applyFont="1" applyFill="1" applyBorder="1" applyAlignment="1" applyProtection="1">
      <alignment horizontal="left" vertical="center" wrapText="1"/>
      <protection hidden="1"/>
    </xf>
    <xf numFmtId="0" fontId="17" fillId="35" borderId="0" xfId="40" applyFont="1" applyFill="1" applyBorder="1" applyAlignment="1" applyProtection="1">
      <alignment horizontal="left" vertical="center" wrapText="1"/>
      <protection hidden="1"/>
    </xf>
    <xf numFmtId="193" fontId="43" fillId="35" borderId="0" xfId="40" applyNumberFormat="1" applyFont="1" applyFill="1" applyBorder="1" applyAlignment="1" applyProtection="1">
      <alignment wrapText="1"/>
      <protection locked="0"/>
    </xf>
    <xf numFmtId="193" fontId="17" fillId="35" borderId="0" xfId="40" applyNumberFormat="1" applyFont="1" applyFill="1" applyBorder="1" applyAlignment="1" applyProtection="1">
      <alignment/>
      <protection hidden="1"/>
    </xf>
    <xf numFmtId="49" fontId="17" fillId="35" borderId="0" xfId="40" applyNumberFormat="1" applyFont="1" applyFill="1" applyBorder="1" applyAlignment="1" applyProtection="1">
      <alignment horizontal="center" vertical="center"/>
      <protection hidden="1"/>
    </xf>
    <xf numFmtId="193" fontId="43" fillId="35" borderId="0" xfId="40" applyNumberFormat="1" applyFont="1" applyFill="1" applyBorder="1" applyAlignment="1" applyProtection="1">
      <alignment/>
      <protection locked="0"/>
    </xf>
    <xf numFmtId="49" fontId="17" fillId="35" borderId="0" xfId="40" applyNumberFormat="1" applyFont="1" applyFill="1" applyBorder="1" applyAlignment="1" applyProtection="1">
      <alignment horizontal="center" vertical="center" wrapText="1"/>
      <protection hidden="1"/>
    </xf>
    <xf numFmtId="0" fontId="31" fillId="35" borderId="0" xfId="40" applyFont="1" applyFill="1" applyBorder="1" applyAlignment="1" applyProtection="1">
      <alignment horizontal="left" vertical="center" wrapText="1"/>
      <protection/>
    </xf>
    <xf numFmtId="193" fontId="17" fillId="35" borderId="0" xfId="40" applyNumberFormat="1" applyFont="1" applyFill="1" applyBorder="1" applyAlignment="1" applyProtection="1">
      <alignment/>
      <protection locked="0"/>
    </xf>
    <xf numFmtId="0" fontId="31" fillId="35" borderId="0" xfId="40" applyFont="1" applyFill="1" applyBorder="1" applyProtection="1">
      <alignment/>
      <protection/>
    </xf>
    <xf numFmtId="193" fontId="31" fillId="35" borderId="0" xfId="40" applyNumberFormat="1" applyFont="1" applyFill="1" applyBorder="1" applyAlignment="1" applyProtection="1">
      <alignment/>
      <protection locked="0"/>
    </xf>
    <xf numFmtId="193" fontId="31" fillId="35" borderId="0" xfId="40" applyNumberFormat="1" applyFont="1" applyFill="1" applyBorder="1" applyAlignment="1" applyProtection="1">
      <alignment wrapText="1"/>
      <protection locked="0"/>
    </xf>
    <xf numFmtId="49" fontId="16" fillId="35" borderId="0" xfId="40" applyNumberFormat="1" applyFont="1" applyFill="1" applyBorder="1" applyAlignment="1" applyProtection="1">
      <alignment horizontal="center" vertical="center"/>
      <protection hidden="1"/>
    </xf>
    <xf numFmtId="0" fontId="17" fillId="35" borderId="0" xfId="40" applyFont="1" applyFill="1" applyBorder="1" applyProtection="1">
      <alignment/>
      <protection hidden="1"/>
    </xf>
    <xf numFmtId="193" fontId="16" fillId="35" borderId="0" xfId="40" applyNumberFormat="1" applyFont="1" applyFill="1" applyBorder="1" applyAlignment="1" applyProtection="1">
      <alignment/>
      <protection hidden="1"/>
    </xf>
    <xf numFmtId="0" fontId="16" fillId="35" borderId="0" xfId="40" applyFont="1" applyFill="1" applyBorder="1" applyProtection="1">
      <alignment/>
      <protection hidden="1"/>
    </xf>
    <xf numFmtId="0" fontId="16" fillId="35" borderId="0" xfId="40" applyFont="1" applyFill="1" applyBorder="1" applyAlignment="1" applyProtection="1">
      <alignment vertical="center" wrapText="1"/>
      <protection hidden="1"/>
    </xf>
    <xf numFmtId="0" fontId="16" fillId="35" borderId="0" xfId="40" applyFont="1" applyFill="1" applyBorder="1" applyAlignment="1" applyProtection="1">
      <alignment horizontal="left" vertical="center"/>
      <protection hidden="1"/>
    </xf>
    <xf numFmtId="0" fontId="16" fillId="35" borderId="0" xfId="40" applyFont="1" applyFill="1" applyBorder="1" applyAlignment="1" applyProtection="1">
      <alignment vertical="center"/>
      <protection hidden="1"/>
    </xf>
    <xf numFmtId="0" fontId="17" fillId="35" borderId="0" xfId="40" applyFont="1" applyFill="1" applyBorder="1" applyAlignment="1" applyProtection="1">
      <alignment vertical="center" wrapText="1"/>
      <protection hidden="1"/>
    </xf>
    <xf numFmtId="49" fontId="17" fillId="35" borderId="0" xfId="40" applyNumberFormat="1" applyFont="1" applyFill="1" applyBorder="1" applyProtection="1">
      <alignment/>
      <protection hidden="1"/>
    </xf>
    <xf numFmtId="49" fontId="17" fillId="35" borderId="0" xfId="40" applyNumberFormat="1" applyFont="1" applyFill="1" applyBorder="1" applyAlignment="1" applyProtection="1">
      <alignment/>
      <protection hidden="1"/>
    </xf>
    <xf numFmtId="0" fontId="17" fillId="35" borderId="0" xfId="40" applyFont="1" applyFill="1" applyBorder="1" applyAlignment="1" applyProtection="1">
      <alignment horizontal="left" vertical="center"/>
      <protection/>
    </xf>
    <xf numFmtId="0" fontId="17" fillId="35" borderId="0" xfId="40" applyFont="1" applyFill="1" applyBorder="1" applyAlignment="1" applyProtection="1">
      <alignment vertical="center"/>
      <protection hidden="1"/>
    </xf>
    <xf numFmtId="0" fontId="17" fillId="35" borderId="0" xfId="40" applyFont="1" applyFill="1" applyBorder="1" applyAlignment="1" applyProtection="1">
      <alignment/>
      <protection/>
    </xf>
    <xf numFmtId="0" fontId="16" fillId="35" borderId="0" xfId="40" applyNumberFormat="1" applyFont="1" applyFill="1" applyBorder="1" applyAlignment="1" applyProtection="1">
      <alignment/>
      <protection hidden="1"/>
    </xf>
    <xf numFmtId="49" fontId="17" fillId="35" borderId="0" xfId="40" applyNumberFormat="1" applyFont="1" applyFill="1" applyBorder="1" applyProtection="1">
      <alignment/>
      <protection/>
    </xf>
    <xf numFmtId="0" fontId="17" fillId="35" borderId="0" xfId="40" applyFont="1" applyFill="1" applyBorder="1" applyAlignment="1" applyProtection="1">
      <alignment vertical="center" wrapText="1"/>
      <protection/>
    </xf>
    <xf numFmtId="0" fontId="17" fillId="35" borderId="0" xfId="40" applyFont="1" applyFill="1" applyBorder="1" applyAlignment="1" applyProtection="1">
      <alignment horizontal="right" vertical="center"/>
      <protection/>
    </xf>
    <xf numFmtId="0" fontId="17" fillId="35" borderId="0" xfId="34" applyFont="1" applyFill="1" applyBorder="1" applyProtection="1">
      <alignment/>
      <protection/>
    </xf>
    <xf numFmtId="49" fontId="17" fillId="35" borderId="0" xfId="40" applyNumberFormat="1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Alignment="1">
      <alignment/>
    </xf>
    <xf numFmtId="0" fontId="18" fillId="36" borderId="0" xfId="0" applyFont="1" applyFill="1" applyAlignment="1">
      <alignment/>
    </xf>
    <xf numFmtId="0" fontId="18" fillId="35" borderId="0" xfId="0" applyFont="1" applyFill="1" applyAlignment="1">
      <alignment horizontal="right"/>
    </xf>
    <xf numFmtId="0" fontId="39" fillId="34" borderId="0" xfId="0" applyFont="1" applyFill="1" applyAlignment="1">
      <alignment vertical="center" wrapText="1"/>
    </xf>
    <xf numFmtId="14" fontId="18" fillId="35" borderId="0" xfId="0" applyNumberFormat="1" applyFont="1" applyFill="1" applyAlignment="1">
      <alignment/>
    </xf>
    <xf numFmtId="0" fontId="18" fillId="34" borderId="22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18" fillId="34" borderId="13" xfId="0" applyFont="1" applyFill="1" applyBorder="1" applyAlignment="1">
      <alignment/>
    </xf>
    <xf numFmtId="193" fontId="18" fillId="0" borderId="13" xfId="0" applyNumberFormat="1" applyFont="1" applyBorder="1" applyAlignment="1">
      <alignment/>
    </xf>
    <xf numFmtId="0" fontId="34" fillId="34" borderId="21" xfId="40" applyFont="1" applyFill="1" applyBorder="1" applyAlignment="1" applyProtection="1">
      <alignment horizontal="left" vertical="center" wrapText="1"/>
      <protection locked="0"/>
    </xf>
    <xf numFmtId="0" fontId="34" fillId="34" borderId="20" xfId="40" applyFont="1" applyFill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>
      <alignment/>
    </xf>
    <xf numFmtId="0" fontId="34" fillId="34" borderId="10" xfId="40" applyFont="1" applyFill="1" applyBorder="1" applyAlignment="1" applyProtection="1">
      <alignment horizontal="left" vertical="center" wrapText="1"/>
      <protection/>
    </xf>
    <xf numFmtId="0" fontId="34" fillId="34" borderId="22" xfId="40" applyFont="1" applyFill="1" applyBorder="1" applyAlignment="1" applyProtection="1">
      <alignment horizontal="left" vertical="center" wrapText="1"/>
      <protection/>
    </xf>
    <xf numFmtId="193" fontId="35" fillId="0" borderId="22" xfId="0" applyNumberFormat="1" applyFont="1" applyBorder="1" applyAlignment="1">
      <alignment/>
    </xf>
    <xf numFmtId="19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34" borderId="10" xfId="0" applyFont="1" applyFill="1" applyBorder="1" applyAlignment="1">
      <alignment/>
    </xf>
    <xf numFmtId="0" fontId="35" fillId="34" borderId="22" xfId="0" applyFont="1" applyFill="1" applyBorder="1" applyAlignment="1">
      <alignment/>
    </xf>
    <xf numFmtId="0" fontId="35" fillId="0" borderId="13" xfId="0" applyFont="1" applyBorder="1" applyAlignment="1">
      <alignment/>
    </xf>
    <xf numFmtId="193" fontId="35" fillId="0" borderId="13" xfId="0" applyNumberFormat="1" applyFont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18" fillId="35" borderId="0" xfId="33" applyFont="1" applyFill="1">
      <alignment/>
      <protection/>
    </xf>
    <xf numFmtId="0" fontId="35" fillId="0" borderId="10" xfId="33" applyFont="1" applyBorder="1">
      <alignment/>
      <protection/>
    </xf>
    <xf numFmtId="177" fontId="35" fillId="0" borderId="10" xfId="33" applyNumberFormat="1" applyFont="1" applyBorder="1" applyAlignment="1">
      <alignment vertical="center"/>
      <protection/>
    </xf>
    <xf numFmtId="0" fontId="35" fillId="0" borderId="10" xfId="33" applyFont="1" applyBorder="1" applyAlignment="1">
      <alignment wrapText="1"/>
      <protection/>
    </xf>
    <xf numFmtId="0" fontId="28" fillId="0" borderId="10" xfId="33" applyFont="1" applyFill="1" applyBorder="1">
      <alignment/>
      <protection/>
    </xf>
    <xf numFmtId="177" fontId="35" fillId="0" borderId="10" xfId="33" applyNumberFormat="1" applyFont="1" applyFill="1" applyBorder="1">
      <alignment/>
      <protection/>
    </xf>
    <xf numFmtId="177" fontId="35" fillId="0" borderId="10" xfId="33" applyNumberFormat="1" applyFont="1" applyBorder="1">
      <alignment/>
      <protection/>
    </xf>
    <xf numFmtId="0" fontId="35" fillId="0" borderId="10" xfId="33" applyFont="1" applyBorder="1" applyAlignment="1">
      <alignment vertical="center" wrapText="1"/>
      <protection/>
    </xf>
    <xf numFmtId="0" fontId="35" fillId="0" borderId="10" xfId="33" applyFont="1" applyFill="1" applyBorder="1" applyAlignment="1">
      <alignment vertical="center" wrapText="1"/>
      <protection/>
    </xf>
    <xf numFmtId="177" fontId="35" fillId="0" borderId="10" xfId="33" applyNumberFormat="1" applyFont="1" applyFill="1" applyBorder="1" applyAlignment="1">
      <alignment vertical="center"/>
      <protection/>
    </xf>
    <xf numFmtId="0" fontId="28" fillId="0" borderId="10" xfId="33" applyFont="1" applyFill="1" applyBorder="1" applyAlignment="1">
      <alignment vertical="center" wrapText="1"/>
      <protection/>
    </xf>
    <xf numFmtId="177" fontId="18" fillId="0" borderId="10" xfId="33" applyNumberFormat="1" applyFont="1" applyFill="1" applyBorder="1" applyAlignment="1">
      <alignment vertical="center"/>
      <protection/>
    </xf>
    <xf numFmtId="0" fontId="28" fillId="33" borderId="10" xfId="33" applyFont="1" applyFill="1" applyBorder="1" applyAlignment="1">
      <alignment wrapText="1"/>
      <protection/>
    </xf>
    <xf numFmtId="177" fontId="28" fillId="33" borderId="10" xfId="33" applyNumberFormat="1" applyFont="1" applyFill="1" applyBorder="1">
      <alignment/>
      <protection/>
    </xf>
    <xf numFmtId="177" fontId="18" fillId="35" borderId="0" xfId="33" applyNumberFormat="1" applyFont="1" applyFill="1">
      <alignment/>
      <protection/>
    </xf>
    <xf numFmtId="2" fontId="18" fillId="35" borderId="0" xfId="33" applyNumberFormat="1" applyFont="1" applyFill="1">
      <alignment/>
      <protection/>
    </xf>
    <xf numFmtId="177" fontId="7" fillId="0" borderId="10" xfId="33" applyNumberFormat="1" applyFont="1" applyBorder="1">
      <alignment/>
      <protection/>
    </xf>
    <xf numFmtId="0" fontId="7" fillId="35" borderId="0" xfId="0" applyFont="1" applyFill="1" applyAlignment="1">
      <alignment/>
    </xf>
    <xf numFmtId="177" fontId="6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/>
    </xf>
    <xf numFmtId="177" fontId="6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35" borderId="0" xfId="0" applyFont="1" applyFill="1" applyAlignment="1">
      <alignment/>
    </xf>
    <xf numFmtId="0" fontId="18" fillId="0" borderId="10" xfId="0" applyFont="1" applyBorder="1" applyAlignment="1">
      <alignment wrapText="1"/>
    </xf>
    <xf numFmtId="177" fontId="28" fillId="33" borderId="10" xfId="0" applyNumberFormat="1" applyFont="1" applyFill="1" applyBorder="1" applyAlignment="1">
      <alignment/>
    </xf>
    <xf numFmtId="204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7" fontId="2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 wrapText="1"/>
    </xf>
    <xf numFmtId="9" fontId="18" fillId="0" borderId="22" xfId="68" applyFont="1" applyBorder="1" applyAlignment="1">
      <alignment/>
    </xf>
    <xf numFmtId="0" fontId="18" fillId="0" borderId="22" xfId="0" applyFont="1" applyBorder="1" applyAlignment="1">
      <alignment wrapText="1"/>
    </xf>
    <xf numFmtId="177" fontId="28" fillId="33" borderId="22" xfId="0" applyNumberFormat="1" applyFont="1" applyFill="1" applyBorder="1" applyAlignment="1">
      <alignment/>
    </xf>
    <xf numFmtId="177" fontId="28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 wrapText="1"/>
    </xf>
    <xf numFmtId="9" fontId="18" fillId="0" borderId="10" xfId="68" applyFont="1" applyBorder="1" applyAlignment="1">
      <alignment/>
    </xf>
    <xf numFmtId="9" fontId="28" fillId="33" borderId="10" xfId="68" applyFont="1" applyFill="1" applyBorder="1" applyAlignment="1">
      <alignment/>
    </xf>
    <xf numFmtId="14" fontId="2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177" fontId="18" fillId="0" borderId="10" xfId="33" applyNumberFormat="1" applyFont="1" applyBorder="1">
      <alignment/>
      <protection/>
    </xf>
    <xf numFmtId="204" fontId="28" fillId="0" borderId="10" xfId="33" applyNumberFormat="1" applyFont="1" applyBorder="1" applyAlignment="1">
      <alignment horizontal="center"/>
      <protection/>
    </xf>
    <xf numFmtId="14" fontId="28" fillId="0" borderId="10" xfId="33" applyNumberFormat="1" applyFont="1" applyBorder="1" applyAlignment="1">
      <alignment horizontal="center"/>
      <protection/>
    </xf>
    <xf numFmtId="177" fontId="28" fillId="0" borderId="10" xfId="33" applyNumberFormat="1" applyFont="1" applyBorder="1">
      <alignment/>
      <protection/>
    </xf>
    <xf numFmtId="177" fontId="28" fillId="0" borderId="10" xfId="33" applyNumberFormat="1" applyFont="1" applyFill="1" applyBorder="1">
      <alignment/>
      <protection/>
    </xf>
    <xf numFmtId="177" fontId="18" fillId="0" borderId="10" xfId="33" applyNumberFormat="1" applyFont="1" applyFill="1" applyBorder="1">
      <alignment/>
      <protection/>
    </xf>
    <xf numFmtId="20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3" fontId="16" fillId="33" borderId="24" xfId="38" applyNumberFormat="1" applyFont="1" applyFill="1" applyBorder="1" applyAlignment="1">
      <alignment vertical="center"/>
      <protection/>
    </xf>
    <xf numFmtId="193" fontId="17" fillId="33" borderId="19" xfId="0" applyNumberFormat="1" applyFont="1" applyFill="1" applyBorder="1" applyAlignment="1">
      <alignment/>
    </xf>
    <xf numFmtId="0" fontId="16" fillId="0" borderId="19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193" fontId="16" fillId="0" borderId="0" xfId="38" applyNumberFormat="1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/>
    </xf>
    <xf numFmtId="0" fontId="16" fillId="33" borderId="19" xfId="0" applyFont="1" applyFill="1" applyBorder="1" applyAlignment="1">
      <alignment horizontal="left" vertical="center"/>
    </xf>
    <xf numFmtId="193" fontId="16" fillId="33" borderId="24" xfId="38" applyNumberFormat="1" applyFont="1" applyFill="1" applyBorder="1" applyAlignment="1">
      <alignment horizontal="left" vertical="center"/>
      <protection/>
    </xf>
    <xf numFmtId="193" fontId="16" fillId="33" borderId="19" xfId="38" applyNumberFormat="1" applyFont="1" applyFill="1" applyBorder="1" applyAlignment="1">
      <alignment horizontal="left" vertical="center"/>
      <protection/>
    </xf>
    <xf numFmtId="193" fontId="16" fillId="33" borderId="19" xfId="38" applyNumberFormat="1" applyFont="1" applyFill="1" applyBorder="1" applyAlignment="1">
      <alignment vertical="center"/>
      <protection/>
    </xf>
    <xf numFmtId="193" fontId="17" fillId="0" borderId="19" xfId="0" applyNumberFormat="1" applyFont="1" applyFill="1" applyBorder="1" applyAlignment="1">
      <alignment/>
    </xf>
    <xf numFmtId="0" fontId="16" fillId="35" borderId="0" xfId="33" applyFont="1" applyFill="1" applyBorder="1" applyAlignment="1">
      <alignment/>
      <protection/>
    </xf>
    <xf numFmtId="0" fontId="18" fillId="35" borderId="0" xfId="0" applyFont="1" applyFill="1" applyBorder="1" applyAlignment="1" quotePrefix="1">
      <alignment horizontal="center"/>
    </xf>
    <xf numFmtId="0" fontId="18" fillId="35" borderId="0" xfId="0" applyFont="1" applyFill="1" applyBorder="1" applyAlignment="1">
      <alignment horizontal="center"/>
    </xf>
    <xf numFmtId="0" fontId="18" fillId="35" borderId="25" xfId="0" applyFont="1" applyFill="1" applyBorder="1" applyAlignment="1">
      <alignment/>
    </xf>
    <xf numFmtId="0" fontId="17" fillId="0" borderId="1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18" fillId="35" borderId="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9" fontId="18" fillId="34" borderId="10" xfId="41" applyFont="1" applyFill="1" applyBorder="1" applyAlignment="1">
      <alignment/>
    </xf>
    <xf numFmtId="0" fontId="18" fillId="34" borderId="11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0" fontId="18" fillId="34" borderId="22" xfId="0" applyFont="1" applyFill="1" applyBorder="1" applyAlignment="1">
      <alignment horizontal="left" wrapText="1"/>
    </xf>
    <xf numFmtId="0" fontId="17" fillId="35" borderId="0" xfId="0" applyFont="1" applyFill="1" applyAlignment="1">
      <alignment/>
    </xf>
    <xf numFmtId="3" fontId="42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177" fontId="42" fillId="34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177" fontId="42" fillId="34" borderId="0" xfId="36" applyNumberFormat="1" applyFont="1" applyFill="1" applyBorder="1" applyAlignment="1">
      <alignment horizontal="right"/>
      <protection/>
    </xf>
    <xf numFmtId="0" fontId="42" fillId="34" borderId="0" xfId="36" applyFont="1" applyFill="1" applyBorder="1" applyAlignment="1">
      <alignment horizontal="right"/>
      <protection/>
    </xf>
    <xf numFmtId="0" fontId="28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/>
    </xf>
    <xf numFmtId="0" fontId="17" fillId="32" borderId="0" xfId="37" applyNumberFormat="1" applyFont="1" applyFill="1" applyBorder="1" applyAlignment="1" applyProtection="1">
      <alignment/>
      <protection/>
    </xf>
    <xf numFmtId="193" fontId="42" fillId="34" borderId="0" xfId="58" applyNumberFormat="1" applyFont="1" applyFill="1" applyBorder="1" applyAlignment="1" applyProtection="1">
      <alignment horizontal="right" vertical="center"/>
      <protection/>
    </xf>
    <xf numFmtId="193" fontId="42" fillId="34" borderId="0" xfId="58" applyNumberFormat="1" applyFont="1" applyFill="1" applyBorder="1" applyAlignment="1" applyProtection="1">
      <alignment vertical="center"/>
      <protection/>
    </xf>
    <xf numFmtId="193" fontId="42" fillId="34" borderId="0" xfId="58" applyNumberFormat="1" applyFont="1" applyFill="1" applyBorder="1" applyAlignment="1" applyProtection="1">
      <alignment horizontal="center" vertical="center"/>
      <protection/>
    </xf>
    <xf numFmtId="193" fontId="43" fillId="0" borderId="0" xfId="40" applyNumberFormat="1" applyFont="1" applyFill="1" applyBorder="1" applyAlignment="1" applyProtection="1">
      <alignment wrapText="1"/>
      <protection locked="0"/>
    </xf>
    <xf numFmtId="0" fontId="42" fillId="0" borderId="0" xfId="4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Alignment="1">
      <alignment/>
    </xf>
    <xf numFmtId="193" fontId="42" fillId="0" borderId="0" xfId="40" applyNumberFormat="1" applyFont="1" applyFill="1" applyBorder="1" applyAlignment="1" applyProtection="1">
      <alignment wrapText="1"/>
      <protection locked="0"/>
    </xf>
    <xf numFmtId="193" fontId="42" fillId="0" borderId="0" xfId="40" applyNumberFormat="1" applyFont="1" applyFill="1" applyBorder="1" applyAlignment="1" applyProtection="1">
      <alignment/>
      <protection hidden="1"/>
    </xf>
    <xf numFmtId="49" fontId="42" fillId="0" borderId="0" xfId="40" applyNumberFormat="1" applyFont="1" applyFill="1" applyBorder="1" applyAlignment="1" applyProtection="1">
      <alignment horizontal="center" vertical="center"/>
      <protection hidden="1"/>
    </xf>
    <xf numFmtId="193" fontId="39" fillId="0" borderId="0" xfId="40" applyNumberFormat="1" applyFont="1" applyFill="1" applyBorder="1" applyAlignment="1" applyProtection="1">
      <alignment wrapText="1"/>
      <protection locked="0"/>
    </xf>
    <xf numFmtId="193" fontId="39" fillId="34" borderId="0" xfId="58" applyNumberFormat="1" applyFont="1" applyFill="1" applyBorder="1" applyAlignment="1" applyProtection="1">
      <alignment horizontal="right" vertical="center"/>
      <protection/>
    </xf>
    <xf numFmtId="0" fontId="48" fillId="34" borderId="0" xfId="35" applyFont="1" applyFill="1" applyBorder="1" applyAlignment="1">
      <alignment vertical="center"/>
      <protection/>
    </xf>
    <xf numFmtId="0" fontId="43" fillId="34" borderId="0" xfId="37" applyNumberFormat="1" applyFont="1" applyFill="1" applyBorder="1" applyAlignment="1" applyProtection="1">
      <alignment vertical="center"/>
      <protection/>
    </xf>
    <xf numFmtId="193" fontId="39" fillId="34" borderId="0" xfId="58" applyNumberFormat="1" applyFont="1" applyFill="1" applyBorder="1" applyAlignment="1" applyProtection="1">
      <alignment vertical="center"/>
      <protection/>
    </xf>
    <xf numFmtId="0" fontId="39" fillId="34" borderId="0" xfId="36" applyFont="1" applyFill="1" applyBorder="1" applyAlignment="1">
      <alignment horizontal="right"/>
      <protection/>
    </xf>
    <xf numFmtId="0" fontId="43" fillId="34" borderId="0" xfId="36" applyFont="1" applyFill="1" applyBorder="1" applyAlignment="1">
      <alignment horizontal="center"/>
      <protection/>
    </xf>
    <xf numFmtId="177" fontId="39" fillId="34" borderId="0" xfId="36" applyNumberFormat="1" applyFont="1" applyFill="1" applyBorder="1" applyAlignment="1">
      <alignment horizontal="right"/>
      <protection/>
    </xf>
    <xf numFmtId="0" fontId="43" fillId="34" borderId="0" xfId="0" applyFont="1" applyFill="1" applyBorder="1" applyAlignment="1">
      <alignment/>
    </xf>
    <xf numFmtId="3" fontId="39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177" fontId="39" fillId="34" borderId="0" xfId="0" applyNumberFormat="1" applyFont="1" applyFill="1" applyBorder="1" applyAlignment="1">
      <alignment horizontal="right"/>
    </xf>
    <xf numFmtId="0" fontId="17" fillId="0" borderId="0" xfId="40" applyFont="1" applyFill="1" applyBorder="1" applyAlignment="1" applyProtection="1">
      <alignment horizontal="left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>
      <alignment/>
    </xf>
    <xf numFmtId="193" fontId="47" fillId="0" borderId="0" xfId="0" applyNumberFormat="1" applyFont="1" applyFill="1" applyAlignment="1">
      <alignment/>
    </xf>
    <xf numFmtId="193" fontId="50" fillId="0" borderId="0" xfId="0" applyNumberFormat="1" applyFont="1" applyFill="1" applyAlignment="1">
      <alignment/>
    </xf>
    <xf numFmtId="0" fontId="2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193" fontId="28" fillId="0" borderId="10" xfId="0" applyNumberFormat="1" applyFont="1" applyBorder="1" applyAlignment="1">
      <alignment/>
    </xf>
    <xf numFmtId="193" fontId="28" fillId="0" borderId="0" xfId="0" applyNumberFormat="1" applyFont="1" applyAlignment="1">
      <alignment/>
    </xf>
    <xf numFmtId="193" fontId="16" fillId="33" borderId="1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0" fontId="18" fillId="0" borderId="10" xfId="33" applyFont="1" applyBorder="1">
      <alignment/>
      <protection/>
    </xf>
    <xf numFmtId="0" fontId="28" fillId="0" borderId="10" xfId="33" applyFont="1" applyBorder="1" applyAlignment="1">
      <alignment horizontal="center" vertical="center" wrapText="1"/>
      <protection/>
    </xf>
    <xf numFmtId="0" fontId="25" fillId="35" borderId="0" xfId="33" applyFont="1" applyFill="1">
      <alignment/>
      <protection/>
    </xf>
    <xf numFmtId="0" fontId="18" fillId="35" borderId="0" xfId="33" applyFont="1" applyFill="1" applyAlignment="1">
      <alignment horizontal="center" vertical="center" wrapText="1"/>
      <protection/>
    </xf>
    <xf numFmtId="0" fontId="18" fillId="0" borderId="21" xfId="0" applyFont="1" applyBorder="1" applyAlignment="1">
      <alignment/>
    </xf>
    <xf numFmtId="193" fontId="18" fillId="0" borderId="21" xfId="0" applyNumberFormat="1" applyFont="1" applyBorder="1" applyAlignment="1">
      <alignment/>
    </xf>
    <xf numFmtId="0" fontId="2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193" fontId="28" fillId="33" borderId="10" xfId="0" applyNumberFormat="1" applyFont="1" applyFill="1" applyBorder="1" applyAlignment="1">
      <alignment/>
    </xf>
    <xf numFmtId="0" fontId="50" fillId="35" borderId="0" xfId="0" applyFont="1" applyFill="1" applyAlignment="1">
      <alignment horizontal="right"/>
    </xf>
    <xf numFmtId="193" fontId="50" fillId="35" borderId="0" xfId="0" applyNumberFormat="1" applyFont="1" applyFill="1" applyAlignment="1">
      <alignment/>
    </xf>
    <xf numFmtId="177" fontId="18" fillId="0" borderId="10" xfId="0" applyNumberFormat="1" applyFont="1" applyFill="1" applyBorder="1" applyAlignment="1">
      <alignment/>
    </xf>
    <xf numFmtId="177" fontId="28" fillId="0" borderId="10" xfId="0" applyNumberFormat="1" applyFont="1" applyFill="1" applyBorder="1" applyAlignment="1">
      <alignment/>
    </xf>
    <xf numFmtId="193" fontId="18" fillId="0" borderId="10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177" fontId="2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204" fontId="2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/>
    </xf>
    <xf numFmtId="0" fontId="28" fillId="0" borderId="10" xfId="0" applyNumberFormat="1" applyFont="1" applyBorder="1" applyAlignment="1">
      <alignment horizontal="center" vertical="center"/>
    </xf>
    <xf numFmtId="9" fontId="18" fillId="0" borderId="10" xfId="41" applyFont="1" applyBorder="1" applyAlignment="1">
      <alignment/>
    </xf>
    <xf numFmtId="193" fontId="2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>
      <alignment/>
    </xf>
    <xf numFmtId="16" fontId="18" fillId="35" borderId="0" xfId="0" applyNumberFormat="1" applyFont="1" applyFill="1" applyAlignment="1">
      <alignment/>
    </xf>
    <xf numFmtId="0" fontId="17" fillId="0" borderId="19" xfId="38" applyNumberFormat="1" applyFont="1" applyFill="1" applyBorder="1" applyAlignment="1">
      <alignment horizontal="center" vertical="center"/>
      <protection/>
    </xf>
    <xf numFmtId="0" fontId="16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17" fillId="0" borderId="19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 wrapText="1"/>
    </xf>
    <xf numFmtId="193" fontId="16" fillId="33" borderId="25" xfId="58" applyNumberFormat="1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Border="1" applyAlignment="1">
      <alignment/>
    </xf>
    <xf numFmtId="177" fontId="52" fillId="0" borderId="10" xfId="33" applyNumberFormat="1" applyFont="1" applyBorder="1" applyAlignment="1">
      <alignment vertical="center"/>
      <protection/>
    </xf>
    <xf numFmtId="0" fontId="18" fillId="34" borderId="10" xfId="33" applyFont="1" applyFill="1" applyBorder="1">
      <alignment/>
      <protection/>
    </xf>
    <xf numFmtId="0" fontId="18" fillId="34" borderId="0" xfId="33" applyFont="1" applyFill="1">
      <alignment/>
      <protection/>
    </xf>
    <xf numFmtId="3" fontId="18" fillId="34" borderId="0" xfId="0" applyNumberFormat="1" applyFont="1" applyFill="1" applyAlignment="1">
      <alignment/>
    </xf>
    <xf numFmtId="0" fontId="34" fillId="34" borderId="21" xfId="40" applyFont="1" applyFill="1" applyBorder="1" applyAlignment="1" applyProtection="1">
      <alignment horizontal="right" vertical="center" wrapText="1"/>
      <protection locked="0"/>
    </xf>
    <xf numFmtId="202" fontId="28" fillId="0" borderId="10" xfId="0" applyNumberFormat="1" applyFont="1" applyBorder="1" applyAlignment="1">
      <alignment horizontal="center"/>
    </xf>
    <xf numFmtId="0" fontId="34" fillId="34" borderId="10" xfId="40" applyFont="1" applyFill="1" applyBorder="1" applyAlignment="1" applyProtection="1">
      <alignment horizontal="right" vertical="center" wrapText="1"/>
      <protection/>
    </xf>
    <xf numFmtId="177" fontId="6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17" fillId="0" borderId="19" xfId="0" applyNumberFormat="1" applyFont="1" applyBorder="1" applyAlignment="1">
      <alignment horizontal="center" wrapText="1"/>
    </xf>
    <xf numFmtId="177" fontId="17" fillId="0" borderId="19" xfId="38" applyNumberFormat="1" applyFont="1" applyFill="1" applyBorder="1" applyAlignment="1">
      <alignment horizontal="center" vertical="center"/>
      <protection/>
    </xf>
    <xf numFmtId="177" fontId="17" fillId="0" borderId="0" xfId="0" applyNumberFormat="1" applyFont="1" applyBorder="1" applyAlignment="1">
      <alignment horizontal="center" wrapText="1"/>
    </xf>
    <xf numFmtId="177" fontId="17" fillId="34" borderId="0" xfId="38" applyNumberFormat="1" applyFont="1" applyFill="1" applyBorder="1" applyAlignment="1">
      <alignment vertical="center"/>
      <protection/>
    </xf>
    <xf numFmtId="193" fontId="17" fillId="34" borderId="0" xfId="0" applyNumberFormat="1" applyFont="1" applyFill="1" applyBorder="1" applyAlignment="1">
      <alignment/>
    </xf>
    <xf numFmtId="177" fontId="17" fillId="34" borderId="19" xfId="38" applyNumberFormat="1" applyFont="1" applyFill="1" applyBorder="1" applyAlignment="1">
      <alignment vertical="center"/>
      <protection/>
    </xf>
    <xf numFmtId="0" fontId="18" fillId="0" borderId="0" xfId="33" applyFont="1" applyFill="1">
      <alignment/>
      <protection/>
    </xf>
    <xf numFmtId="0" fontId="18" fillId="0" borderId="10" xfId="33" applyFont="1" applyFill="1" applyBorder="1">
      <alignment/>
      <protection/>
    </xf>
    <xf numFmtId="193" fontId="17" fillId="34" borderId="19" xfId="0" applyNumberFormat="1" applyFont="1" applyFill="1" applyBorder="1" applyAlignment="1">
      <alignment/>
    </xf>
    <xf numFmtId="193" fontId="17" fillId="34" borderId="0" xfId="0" applyNumberFormat="1" applyFont="1" applyFill="1" applyBorder="1" applyAlignment="1">
      <alignment/>
    </xf>
    <xf numFmtId="177" fontId="16" fillId="34" borderId="19" xfId="38" applyNumberFormat="1" applyFont="1" applyFill="1" applyBorder="1" applyAlignment="1">
      <alignment vertical="center"/>
      <protection/>
    </xf>
    <xf numFmtId="0" fontId="28" fillId="0" borderId="10" xfId="0" applyFont="1" applyBorder="1" applyAlignment="1">
      <alignment horizontal="right"/>
    </xf>
    <xf numFmtId="177" fontId="18" fillId="34" borderId="10" xfId="0" applyNumberFormat="1" applyFont="1" applyFill="1" applyBorder="1" applyAlignment="1">
      <alignment/>
    </xf>
    <xf numFmtId="202" fontId="16" fillId="34" borderId="0" xfId="0" applyNumberFormat="1" applyFont="1" applyFill="1" applyBorder="1" applyAlignment="1">
      <alignment horizontal="right" vertical="center" wrapText="1"/>
    </xf>
    <xf numFmtId="49" fontId="28" fillId="34" borderId="10" xfId="0" applyNumberFormat="1" applyFont="1" applyFill="1" applyBorder="1" applyAlignment="1">
      <alignment horizontal="center" vertical="distributed"/>
    </xf>
    <xf numFmtId="49" fontId="28" fillId="34" borderId="10" xfId="0" applyNumberFormat="1" applyFont="1" applyFill="1" applyBorder="1" applyAlignment="1">
      <alignment horizontal="center" vertical="center" wrapText="1"/>
    </xf>
    <xf numFmtId="0" fontId="34" fillId="34" borderId="10" xfId="33" applyFont="1" applyFill="1" applyBorder="1" applyAlignment="1">
      <alignment horizontal="center" wrapText="1"/>
      <protection/>
    </xf>
    <xf numFmtId="204" fontId="28" fillId="34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4" fillId="0" borderId="21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177" fontId="53" fillId="0" borderId="10" xfId="33" applyNumberFormat="1" applyFont="1" applyFill="1" applyBorder="1">
      <alignment/>
      <protection/>
    </xf>
    <xf numFmtId="0" fontId="28" fillId="34" borderId="16" xfId="33" applyFont="1" applyFill="1" applyBorder="1" applyAlignment="1">
      <alignment horizontal="center" vertical="center"/>
      <protection/>
    </xf>
    <xf numFmtId="14" fontId="34" fillId="34" borderId="13" xfId="33" applyNumberFormat="1" applyFont="1" applyFill="1" applyBorder="1" applyAlignment="1">
      <alignment horizontal="center" vertical="center"/>
      <protection/>
    </xf>
    <xf numFmtId="14" fontId="34" fillId="34" borderId="15" xfId="33" applyNumberFormat="1" applyFont="1" applyFill="1" applyBorder="1" applyAlignment="1">
      <alignment horizontal="center" vertical="center"/>
      <protection/>
    </xf>
    <xf numFmtId="0" fontId="34" fillId="34" borderId="11" xfId="33" applyFont="1" applyFill="1" applyBorder="1" applyAlignment="1">
      <alignment horizontal="center"/>
      <protection/>
    </xf>
    <xf numFmtId="0" fontId="34" fillId="34" borderId="12" xfId="33" applyFont="1" applyFill="1" applyBorder="1" applyAlignment="1">
      <alignment horizontal="center"/>
      <protection/>
    </xf>
    <xf numFmtId="0" fontId="34" fillId="34" borderId="22" xfId="33" applyFont="1" applyFill="1" applyBorder="1" applyAlignment="1">
      <alignment horizontal="center"/>
      <protection/>
    </xf>
    <xf numFmtId="0" fontId="28" fillId="34" borderId="17" xfId="33" applyFont="1" applyFill="1" applyBorder="1" applyAlignment="1">
      <alignment horizontal="center" vertical="center"/>
      <protection/>
    </xf>
    <xf numFmtId="14" fontId="34" fillId="34" borderId="18" xfId="33" applyNumberFormat="1" applyFont="1" applyFill="1" applyBorder="1" applyAlignment="1">
      <alignment horizontal="center" vertical="center"/>
      <protection/>
    </xf>
    <xf numFmtId="14" fontId="34" fillId="34" borderId="20" xfId="33" applyNumberFormat="1" applyFont="1" applyFill="1" applyBorder="1" applyAlignment="1">
      <alignment horizontal="center" vertical="center"/>
      <protection/>
    </xf>
    <xf numFmtId="0" fontId="28" fillId="34" borderId="21" xfId="33" applyFont="1" applyFill="1" applyBorder="1" applyAlignment="1">
      <alignment horizontal="center" vertical="center"/>
      <protection/>
    </xf>
    <xf numFmtId="0" fontId="34" fillId="0" borderId="11" xfId="33" applyFont="1" applyBorder="1" applyAlignment="1">
      <alignment/>
      <protection/>
    </xf>
    <xf numFmtId="0" fontId="34" fillId="0" borderId="12" xfId="33" applyFont="1" applyBorder="1" applyAlignment="1">
      <alignment/>
      <protection/>
    </xf>
    <xf numFmtId="0" fontId="34" fillId="0" borderId="22" xfId="33" applyFont="1" applyBorder="1" applyAlignment="1">
      <alignment/>
      <protection/>
    </xf>
    <xf numFmtId="0" fontId="28" fillId="0" borderId="11" xfId="33" applyFont="1" applyBorder="1" applyAlignment="1">
      <alignment/>
      <protection/>
    </xf>
    <xf numFmtId="0" fontId="28" fillId="0" borderId="12" xfId="33" applyFont="1" applyBorder="1" applyAlignment="1">
      <alignment/>
      <protection/>
    </xf>
    <xf numFmtId="0" fontId="28" fillId="0" borderId="22" xfId="33" applyFont="1" applyBorder="1" applyAlignment="1">
      <alignment/>
      <protection/>
    </xf>
    <xf numFmtId="0" fontId="28" fillId="34" borderId="10" xfId="0" applyFont="1" applyFill="1" applyBorder="1" applyAlignment="1">
      <alignment horizontal="center"/>
    </xf>
    <xf numFmtId="0" fontId="28" fillId="0" borderId="11" xfId="33" applyFont="1" applyBorder="1" applyAlignment="1">
      <alignment horizontal="center"/>
      <protection/>
    </xf>
    <xf numFmtId="0" fontId="28" fillId="0" borderId="22" xfId="33" applyFont="1" applyBorder="1" applyAlignment="1">
      <alignment horizontal="center"/>
      <protection/>
    </xf>
    <xf numFmtId="0" fontId="28" fillId="0" borderId="12" xfId="33" applyFont="1" applyBorder="1" applyAlignment="1">
      <alignment horizontal="center"/>
      <protection/>
    </xf>
    <xf numFmtId="0" fontId="16" fillId="35" borderId="12" xfId="33" applyFont="1" applyFill="1" applyBorder="1" applyAlignment="1">
      <alignment horizontal="center"/>
      <protection/>
    </xf>
    <xf numFmtId="0" fontId="37" fillId="34" borderId="0" xfId="40" applyFont="1" applyFill="1" applyBorder="1" applyAlignment="1" applyProtection="1">
      <alignment horizontal="left" vertical="center" wrapText="1"/>
      <protection hidden="1"/>
    </xf>
    <xf numFmtId="0" fontId="37" fillId="34" borderId="0" xfId="40" applyFont="1" applyFill="1" applyBorder="1" applyProtection="1">
      <alignment/>
      <protection/>
    </xf>
    <xf numFmtId="0" fontId="37" fillId="34" borderId="0" xfId="40" applyFont="1" applyFill="1" applyBorder="1" applyAlignment="1" applyProtection="1">
      <alignment horizontal="centerContinuous"/>
      <protection hidden="1"/>
    </xf>
    <xf numFmtId="0" fontId="28" fillId="34" borderId="11" xfId="33" applyFont="1" applyFill="1" applyBorder="1" applyAlignment="1">
      <alignment horizontal="center"/>
      <protection/>
    </xf>
    <xf numFmtId="14" fontId="28" fillId="0" borderId="10" xfId="0" applyNumberFormat="1" applyFont="1" applyBorder="1" applyAlignment="1">
      <alignment horizontal="center" vertical="center"/>
    </xf>
    <xf numFmtId="177" fontId="16" fillId="34" borderId="0" xfId="38" applyNumberFormat="1" applyFont="1" applyFill="1" applyBorder="1" applyAlignment="1">
      <alignment vertical="center"/>
      <protection/>
    </xf>
    <xf numFmtId="177" fontId="53" fillId="34" borderId="10" xfId="0" applyNumberFormat="1" applyFont="1" applyFill="1" applyBorder="1" applyAlignment="1">
      <alignment/>
    </xf>
    <xf numFmtId="0" fontId="44" fillId="34" borderId="0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 vertical="center" wrapText="1"/>
    </xf>
    <xf numFmtId="14" fontId="18" fillId="35" borderId="0" xfId="0" applyNumberFormat="1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200" fontId="16" fillId="34" borderId="0" xfId="0" applyNumberFormat="1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200" fontId="39" fillId="34" borderId="0" xfId="0" applyNumberFormat="1" applyFont="1" applyFill="1" applyBorder="1" applyAlignment="1">
      <alignment horizontal="center"/>
    </xf>
    <xf numFmtId="14" fontId="18" fillId="36" borderId="0" xfId="0" applyNumberFormat="1" applyFont="1" applyFill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51" fillId="32" borderId="0" xfId="0" applyFont="1" applyFill="1" applyAlignment="1">
      <alignment horizontal="center"/>
    </xf>
    <xf numFmtId="0" fontId="29" fillId="34" borderId="0" xfId="0" applyFont="1" applyFill="1" applyAlignment="1">
      <alignment horizontal="center" vertical="center"/>
    </xf>
    <xf numFmtId="0" fontId="18" fillId="36" borderId="0" xfId="0" applyFont="1" applyFill="1" applyAlignment="1">
      <alignment horizontal="left"/>
    </xf>
    <xf numFmtId="14" fontId="43" fillId="34" borderId="0" xfId="0" applyNumberFormat="1" applyFont="1" applyFill="1" applyAlignment="1">
      <alignment horizontal="center" vertical="center" wrapText="1"/>
    </xf>
    <xf numFmtId="0" fontId="39" fillId="34" borderId="0" xfId="0" applyFont="1" applyFill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22" fillId="34" borderId="0" xfId="35" applyNumberFormat="1" applyFont="1" applyFill="1" applyBorder="1" applyAlignment="1">
      <alignment horizontal="center" vertical="center"/>
      <protection/>
    </xf>
    <xf numFmtId="0" fontId="42" fillId="34" borderId="0" xfId="0" applyFont="1" applyFill="1" applyBorder="1" applyAlignment="1">
      <alignment horizontal="right" vertical="center"/>
    </xf>
    <xf numFmtId="0" fontId="24" fillId="34" borderId="0" xfId="35" applyFont="1" applyFill="1" applyBorder="1" applyAlignment="1">
      <alignment horizontal="center" vertical="center"/>
      <protection/>
    </xf>
    <xf numFmtId="0" fontId="16" fillId="0" borderId="19" xfId="35" applyFont="1" applyFill="1" applyBorder="1" applyAlignment="1">
      <alignment horizontal="center" vertical="center"/>
      <protection/>
    </xf>
    <xf numFmtId="0" fontId="16" fillId="0" borderId="14" xfId="35" applyFont="1" applyFill="1" applyBorder="1" applyAlignment="1">
      <alignment horizontal="center" vertical="center"/>
      <protection/>
    </xf>
    <xf numFmtId="177" fontId="22" fillId="34" borderId="0" xfId="36" applyNumberFormat="1" applyFont="1" applyFill="1" applyAlignment="1">
      <alignment horizontal="center"/>
      <protection/>
    </xf>
    <xf numFmtId="0" fontId="22" fillId="34" borderId="0" xfId="36" applyFont="1" applyFill="1" applyBorder="1" applyAlignment="1">
      <alignment horizontal="center"/>
      <protection/>
    </xf>
    <xf numFmtId="193" fontId="22" fillId="34" borderId="0" xfId="37" applyNumberFormat="1" applyFont="1" applyFill="1" applyBorder="1" applyAlignment="1" applyProtection="1">
      <alignment horizontal="center" vertical="center"/>
      <protection/>
    </xf>
    <xf numFmtId="0" fontId="18" fillId="0" borderId="0" xfId="37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6" fillId="0" borderId="0" xfId="35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6" fillId="0" borderId="0" xfId="35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25" fillId="0" borderId="0" xfId="37" applyNumberFormat="1" applyFont="1" applyFill="1" applyBorder="1" applyAlignment="1" applyProtection="1">
      <alignment horizontal="center" vertical="center" wrapText="1"/>
      <protection/>
    </xf>
    <xf numFmtId="193" fontId="39" fillId="34" borderId="0" xfId="58" applyNumberFormat="1" applyFont="1" applyFill="1" applyBorder="1" applyAlignment="1" applyProtection="1">
      <alignment horizontal="center" vertical="center"/>
      <protection/>
    </xf>
    <xf numFmtId="193" fontId="42" fillId="34" borderId="0" xfId="58" applyNumberFormat="1" applyFont="1" applyFill="1" applyBorder="1" applyAlignment="1" applyProtection="1">
      <alignment horizontal="center" vertical="center"/>
      <protection/>
    </xf>
    <xf numFmtId="193" fontId="42" fillId="0" borderId="0" xfId="4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40" applyFont="1" applyFill="1" applyBorder="1" applyAlignment="1" applyProtection="1">
      <alignment horizontal="center" vertical="center" wrapText="1"/>
      <protection/>
    </xf>
    <xf numFmtId="0" fontId="39" fillId="0" borderId="0" xfId="40" applyFont="1" applyFill="1" applyBorder="1" applyAlignment="1" applyProtection="1">
      <alignment horizontal="right" vertical="center"/>
      <protection hidden="1"/>
    </xf>
    <xf numFmtId="193" fontId="42" fillId="0" borderId="0" xfId="40" applyNumberFormat="1" applyFont="1" applyFill="1" applyBorder="1" applyAlignment="1" applyProtection="1">
      <alignment horizontal="center" wrapText="1"/>
      <protection locked="0"/>
    </xf>
    <xf numFmtId="193" fontId="17" fillId="0" borderId="0" xfId="40" applyNumberFormat="1" applyFont="1" applyFill="1" applyBorder="1" applyAlignment="1" applyProtection="1">
      <alignment horizontal="center"/>
      <protection hidden="1"/>
    </xf>
    <xf numFmtId="193" fontId="39" fillId="0" borderId="0" xfId="40" applyNumberFormat="1" applyFont="1" applyFill="1" applyBorder="1" applyAlignment="1" applyProtection="1">
      <alignment horizontal="right"/>
      <protection locked="0"/>
    </xf>
    <xf numFmtId="0" fontId="42" fillId="0" borderId="0" xfId="40" applyNumberFormat="1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Alignment="1">
      <alignment horizontal="right"/>
    </xf>
    <xf numFmtId="0" fontId="16" fillId="0" borderId="0" xfId="40" applyFont="1" applyFill="1" applyBorder="1" applyAlignment="1" applyProtection="1">
      <alignment horizontal="center" vertical="center" wrapText="1"/>
      <protection hidden="1"/>
    </xf>
    <xf numFmtId="0" fontId="35" fillId="0" borderId="10" xfId="40" applyFont="1" applyFill="1" applyBorder="1" applyAlignment="1" applyProtection="1">
      <alignment vertical="center" wrapText="1"/>
      <protection/>
    </xf>
    <xf numFmtId="0" fontId="28" fillId="33" borderId="10" xfId="40" applyFont="1" applyFill="1" applyBorder="1" applyAlignment="1" applyProtection="1">
      <alignment vertical="center" wrapText="1"/>
      <protection/>
    </xf>
    <xf numFmtId="0" fontId="35" fillId="0" borderId="11" xfId="40" applyFont="1" applyFill="1" applyBorder="1" applyAlignment="1" applyProtection="1">
      <alignment horizontal="left" vertical="center" wrapText="1"/>
      <protection/>
    </xf>
    <xf numFmtId="0" fontId="35" fillId="0" borderId="22" xfId="40" applyFont="1" applyFill="1" applyBorder="1" applyAlignment="1" applyProtection="1">
      <alignment horizontal="left" vertical="center" wrapText="1"/>
      <protection/>
    </xf>
    <xf numFmtId="0" fontId="16" fillId="0" borderId="14" xfId="40" applyFont="1" applyFill="1" applyBorder="1" applyAlignment="1" applyProtection="1">
      <alignment horizontal="center" vertical="center" wrapText="1"/>
      <protection/>
    </xf>
    <xf numFmtId="0" fontId="34" fillId="0" borderId="10" xfId="40" applyFont="1" applyFill="1" applyBorder="1" applyAlignment="1" applyProtection="1">
      <alignment vertical="center" wrapText="1"/>
      <protection locked="0"/>
    </xf>
    <xf numFmtId="0" fontId="34" fillId="0" borderId="11" xfId="40" applyFont="1" applyFill="1" applyBorder="1" applyAlignment="1" applyProtection="1">
      <alignment horizontal="left" vertical="center" wrapText="1"/>
      <protection/>
    </xf>
    <xf numFmtId="0" fontId="34" fillId="0" borderId="22" xfId="40" applyFont="1" applyFill="1" applyBorder="1" applyAlignment="1" applyProtection="1">
      <alignment horizontal="left" vertical="center" wrapText="1"/>
      <protection/>
    </xf>
    <xf numFmtId="0" fontId="34" fillId="0" borderId="10" xfId="40" applyFont="1" applyFill="1" applyBorder="1" applyAlignment="1" applyProtection="1">
      <alignment vertical="center" wrapText="1"/>
      <protection/>
    </xf>
    <xf numFmtId="0" fontId="16" fillId="35" borderId="0" xfId="40" applyFont="1" applyFill="1" applyBorder="1" applyAlignment="1" applyProtection="1">
      <alignment horizontal="center" vertical="center" wrapText="1"/>
      <protection/>
    </xf>
    <xf numFmtId="0" fontId="35" fillId="34" borderId="16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14" fontId="28" fillId="0" borderId="16" xfId="40" applyNumberFormat="1" applyFont="1" applyFill="1" applyBorder="1" applyAlignment="1" applyProtection="1">
      <alignment horizontal="center" vertical="center" wrapText="1"/>
      <protection/>
    </xf>
    <xf numFmtId="14" fontId="28" fillId="0" borderId="21" xfId="40" applyNumberFormat="1" applyFont="1" applyFill="1" applyBorder="1" applyAlignment="1" applyProtection="1">
      <alignment horizontal="center" vertical="center" wrapText="1"/>
      <protection/>
    </xf>
    <xf numFmtId="0" fontId="37" fillId="0" borderId="13" xfId="40" applyFont="1" applyFill="1" applyBorder="1" applyAlignment="1" applyProtection="1">
      <alignment horizontal="center" vertical="center" wrapText="1"/>
      <protection/>
    </xf>
    <xf numFmtId="0" fontId="37" fillId="0" borderId="15" xfId="40" applyFont="1" applyFill="1" applyBorder="1" applyAlignment="1" applyProtection="1">
      <alignment horizontal="center" vertical="center" wrapText="1"/>
      <protection/>
    </xf>
    <xf numFmtId="0" fontId="37" fillId="0" borderId="18" xfId="40" applyFont="1" applyFill="1" applyBorder="1" applyAlignment="1" applyProtection="1">
      <alignment horizontal="center" vertical="center" wrapText="1"/>
      <protection/>
    </xf>
    <xf numFmtId="0" fontId="37" fillId="0" borderId="20" xfId="40" applyFont="1" applyFill="1" applyBorder="1" applyAlignment="1" applyProtection="1">
      <alignment horizontal="center" vertical="center" wrapText="1"/>
      <protection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204" fontId="28" fillId="0" borderId="10" xfId="40" applyNumberFormat="1" applyFont="1" applyFill="1" applyBorder="1" applyAlignment="1" applyProtection="1">
      <alignment horizontal="center" vertical="center" wrapText="1"/>
      <protection/>
    </xf>
    <xf numFmtId="0" fontId="34" fillId="34" borderId="16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49" fontId="16" fillId="35" borderId="19" xfId="40" applyNumberFormat="1" applyFont="1" applyFill="1" applyBorder="1" applyAlignment="1" applyProtection="1">
      <alignment horizontal="center" vertical="center" wrapText="1"/>
      <protection/>
    </xf>
    <xf numFmtId="0" fontId="16" fillId="35" borderId="19" xfId="40" applyFont="1" applyFill="1" applyBorder="1" applyAlignment="1" applyProtection="1">
      <alignment horizontal="center" vertical="center" wrapText="1"/>
      <protection/>
    </xf>
    <xf numFmtId="0" fontId="34" fillId="34" borderId="15" xfId="0" applyFont="1" applyFill="1" applyBorder="1" applyAlignment="1">
      <alignment horizontal="center" vertical="center" wrapText="1"/>
    </xf>
    <xf numFmtId="0" fontId="34" fillId="34" borderId="27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193" fontId="18" fillId="0" borderId="11" xfId="41" applyNumberFormat="1" applyFont="1" applyFill="1" applyBorder="1" applyAlignment="1">
      <alignment horizontal="center"/>
    </xf>
    <xf numFmtId="193" fontId="18" fillId="0" borderId="22" xfId="41" applyNumberFormat="1" applyFont="1" applyFill="1" applyBorder="1" applyAlignment="1">
      <alignment horizontal="center"/>
    </xf>
    <xf numFmtId="9" fontId="18" fillId="0" borderId="11" xfId="41" applyFont="1" applyFill="1" applyBorder="1" applyAlignment="1">
      <alignment horizontal="center"/>
    </xf>
    <xf numFmtId="9" fontId="18" fillId="0" borderId="22" xfId="41" applyFont="1" applyFill="1" applyBorder="1" applyAlignment="1">
      <alignment horizontal="center"/>
    </xf>
    <xf numFmtId="9" fontId="28" fillId="33" borderId="11" xfId="41" applyFont="1" applyFill="1" applyBorder="1" applyAlignment="1">
      <alignment horizontal="center"/>
    </xf>
    <xf numFmtId="9" fontId="28" fillId="33" borderId="22" xfId="41" applyFont="1" applyFill="1" applyBorder="1" applyAlignment="1">
      <alignment horizontal="center"/>
    </xf>
    <xf numFmtId="193" fontId="28" fillId="33" borderId="11" xfId="41" applyNumberFormat="1" applyFont="1" applyFill="1" applyBorder="1" applyAlignment="1">
      <alignment horizontal="center"/>
    </xf>
    <xf numFmtId="193" fontId="28" fillId="33" borderId="22" xfId="41" applyNumberFormat="1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193" fontId="28" fillId="34" borderId="10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204" fontId="28" fillId="0" borderId="11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left"/>
    </xf>
    <xf numFmtId="0" fontId="18" fillId="34" borderId="12" xfId="0" applyFont="1" applyFill="1" applyBorder="1" applyAlignment="1">
      <alignment horizontal="left"/>
    </xf>
    <xf numFmtId="0" fontId="18" fillId="34" borderId="22" xfId="0" applyFont="1" applyFill="1" applyBorder="1" applyAlignment="1">
      <alignment horizontal="left"/>
    </xf>
    <xf numFmtId="193" fontId="18" fillId="34" borderId="11" xfId="0" applyNumberFormat="1" applyFont="1" applyFill="1" applyBorder="1" applyAlignment="1">
      <alignment/>
    </xf>
    <xf numFmtId="193" fontId="18" fillId="34" borderId="22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193" fontId="28" fillId="33" borderId="11" xfId="0" applyNumberFormat="1" applyFont="1" applyFill="1" applyBorder="1" applyAlignment="1">
      <alignment horizontal="center"/>
    </xf>
    <xf numFmtId="193" fontId="28" fillId="33" borderId="22" xfId="0" applyNumberFormat="1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204" fontId="28" fillId="34" borderId="13" xfId="0" applyNumberFormat="1" applyFont="1" applyFill="1" applyBorder="1" applyAlignment="1">
      <alignment horizontal="center" vertical="center"/>
    </xf>
    <xf numFmtId="204" fontId="28" fillId="34" borderId="15" xfId="0" applyNumberFormat="1" applyFont="1" applyFill="1" applyBorder="1" applyAlignment="1">
      <alignment horizontal="center" vertical="center"/>
    </xf>
    <xf numFmtId="204" fontId="28" fillId="34" borderId="18" xfId="0" applyNumberFormat="1" applyFont="1" applyFill="1" applyBorder="1" applyAlignment="1">
      <alignment horizontal="center" vertical="center"/>
    </xf>
    <xf numFmtId="204" fontId="28" fillId="34" borderId="2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204" fontId="28" fillId="0" borderId="12" xfId="0" applyNumberFormat="1" applyFont="1" applyBorder="1" applyAlignment="1">
      <alignment horizontal="center"/>
    </xf>
    <xf numFmtId="204" fontId="28" fillId="0" borderId="22" xfId="0" applyNumberFormat="1" applyFont="1" applyBorder="1" applyAlignment="1">
      <alignment horizontal="center"/>
    </xf>
    <xf numFmtId="204" fontId="28" fillId="34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193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/>
    </xf>
    <xf numFmtId="193" fontId="28" fillId="33" borderId="10" xfId="0" applyNumberFormat="1" applyFont="1" applyFill="1" applyBorder="1" applyAlignment="1">
      <alignment horizontal="center"/>
    </xf>
    <xf numFmtId="0" fontId="28" fillId="34" borderId="11" xfId="0" applyFont="1" applyFill="1" applyBorder="1" applyAlignment="1">
      <alignment horizontal="left"/>
    </xf>
    <xf numFmtId="0" fontId="28" fillId="34" borderId="12" xfId="0" applyFont="1" applyFill="1" applyBorder="1" applyAlignment="1">
      <alignment horizontal="left"/>
    </xf>
    <xf numFmtId="0" fontId="28" fillId="34" borderId="22" xfId="0" applyFont="1" applyFill="1" applyBorder="1" applyAlignment="1">
      <alignment horizontal="left"/>
    </xf>
    <xf numFmtId="0" fontId="16" fillId="35" borderId="19" xfId="33" applyFont="1" applyFill="1" applyBorder="1" applyAlignment="1">
      <alignment horizontal="center"/>
      <protection/>
    </xf>
    <xf numFmtId="177" fontId="28" fillId="0" borderId="10" xfId="33" applyNumberFormat="1" applyFont="1" applyBorder="1" applyAlignment="1">
      <alignment horizontal="center"/>
      <protection/>
    </xf>
    <xf numFmtId="0" fontId="16" fillId="35" borderId="12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wrapText="1"/>
    </xf>
    <xf numFmtId="0" fontId="28" fillId="0" borderId="10" xfId="33" applyFont="1" applyBorder="1" applyAlignment="1">
      <alignment horizontal="center"/>
      <protection/>
    </xf>
    <xf numFmtId="14" fontId="28" fillId="34" borderId="10" xfId="33" applyNumberFormat="1" applyFont="1" applyFill="1" applyBorder="1" applyAlignment="1">
      <alignment horizontal="center"/>
      <protection/>
    </xf>
    <xf numFmtId="0" fontId="18" fillId="0" borderId="11" xfId="33" applyFont="1" applyBorder="1" applyAlignment="1">
      <alignment horizontal="center"/>
      <protection/>
    </xf>
    <xf numFmtId="0" fontId="18" fillId="0" borderId="12" xfId="33" applyFont="1" applyBorder="1" applyAlignment="1">
      <alignment horizontal="center"/>
      <protection/>
    </xf>
    <xf numFmtId="0" fontId="18" fillId="0" borderId="22" xfId="33" applyFont="1" applyBorder="1" applyAlignment="1">
      <alignment horizontal="center"/>
      <protection/>
    </xf>
    <xf numFmtId="177" fontId="18" fillId="0" borderId="10" xfId="33" applyNumberFormat="1" applyFont="1" applyBorder="1" applyAlignment="1">
      <alignment horizontal="center"/>
      <protection/>
    </xf>
    <xf numFmtId="177" fontId="28" fillId="33" borderId="10" xfId="33" applyNumberFormat="1" applyFont="1" applyFill="1" applyBorder="1" applyAlignment="1">
      <alignment horizontal="center"/>
      <protection/>
    </xf>
    <xf numFmtId="0" fontId="18" fillId="0" borderId="10" xfId="33" applyFont="1" applyBorder="1" applyAlignment="1">
      <alignment horizontal="center"/>
      <protection/>
    </xf>
    <xf numFmtId="0" fontId="18" fillId="0" borderId="10" xfId="33" applyFont="1" applyBorder="1" applyAlignment="1">
      <alignment horizontal="left"/>
      <protection/>
    </xf>
    <xf numFmtId="0" fontId="28" fillId="33" borderId="10" xfId="33" applyFont="1" applyFill="1" applyBorder="1" applyAlignment="1">
      <alignment horizontal="center"/>
      <protection/>
    </xf>
    <xf numFmtId="0" fontId="16" fillId="35" borderId="14" xfId="33" applyFont="1" applyFill="1" applyBorder="1" applyAlignment="1">
      <alignment horizontal="center"/>
      <protection/>
    </xf>
    <xf numFmtId="0" fontId="18" fillId="0" borderId="11" xfId="33" applyFont="1" applyBorder="1" applyAlignment="1">
      <alignment horizontal="left"/>
      <protection/>
    </xf>
    <xf numFmtId="0" fontId="18" fillId="0" borderId="12" xfId="33" applyFont="1" applyBorder="1" applyAlignment="1">
      <alignment horizontal="left"/>
      <protection/>
    </xf>
    <xf numFmtId="0" fontId="18" fillId="0" borderId="22" xfId="33" applyFont="1" applyBorder="1" applyAlignment="1">
      <alignment horizontal="left"/>
      <protection/>
    </xf>
    <xf numFmtId="0" fontId="28" fillId="33" borderId="11" xfId="33" applyFont="1" applyFill="1" applyBorder="1" applyAlignment="1">
      <alignment horizontal="center"/>
      <protection/>
    </xf>
    <xf numFmtId="0" fontId="28" fillId="33" borderId="12" xfId="33" applyFont="1" applyFill="1" applyBorder="1" applyAlignment="1">
      <alignment horizontal="center"/>
      <protection/>
    </xf>
    <xf numFmtId="0" fontId="28" fillId="33" borderId="22" xfId="33" applyFont="1" applyFill="1" applyBorder="1" applyAlignment="1">
      <alignment horizontal="center"/>
      <protection/>
    </xf>
    <xf numFmtId="0" fontId="28" fillId="34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wrapText="1"/>
    </xf>
    <xf numFmtId="0" fontId="18" fillId="0" borderId="11" xfId="33" applyFont="1" applyFill="1" applyBorder="1" applyAlignment="1">
      <alignment horizontal="left"/>
      <protection/>
    </xf>
    <xf numFmtId="0" fontId="18" fillId="0" borderId="22" xfId="33" applyFont="1" applyFill="1" applyBorder="1" applyAlignment="1">
      <alignment horizontal="left"/>
      <protection/>
    </xf>
    <xf numFmtId="0" fontId="28" fillId="0" borderId="11" xfId="33" applyFont="1" applyFill="1" applyBorder="1" applyAlignment="1">
      <alignment horizontal="left"/>
      <protection/>
    </xf>
    <xf numFmtId="0" fontId="28" fillId="0" borderId="22" xfId="33" applyFont="1" applyFill="1" applyBorder="1" applyAlignment="1">
      <alignment horizontal="left"/>
      <protection/>
    </xf>
    <xf numFmtId="0" fontId="28" fillId="0" borderId="11" xfId="33" applyFont="1" applyBorder="1" applyAlignment="1">
      <alignment horizontal="left"/>
      <protection/>
    </xf>
    <xf numFmtId="0" fontId="28" fillId="0" borderId="22" xfId="33" applyFont="1" applyBorder="1" applyAlignment="1">
      <alignment horizontal="left"/>
      <protection/>
    </xf>
    <xf numFmtId="0" fontId="28" fillId="0" borderId="11" xfId="33" applyFont="1" applyBorder="1" applyAlignment="1">
      <alignment horizontal="center"/>
      <protection/>
    </xf>
    <xf numFmtId="0" fontId="28" fillId="0" borderId="22" xfId="33" applyFont="1" applyBorder="1" applyAlignment="1">
      <alignment horizontal="center"/>
      <protection/>
    </xf>
    <xf numFmtId="0" fontId="28" fillId="34" borderId="11" xfId="33" applyFont="1" applyFill="1" applyBorder="1" applyAlignment="1">
      <alignment horizontal="center"/>
      <protection/>
    </xf>
    <xf numFmtId="0" fontId="28" fillId="34" borderId="22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left"/>
      <protection/>
    </xf>
    <xf numFmtId="0" fontId="1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28" fillId="34" borderId="11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205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7" fontId="18" fillId="0" borderId="10" xfId="0" applyNumberFormat="1" applyFont="1" applyBorder="1" applyAlignment="1">
      <alignment horizontal="center"/>
    </xf>
    <xf numFmtId="177" fontId="18" fillId="0" borderId="11" xfId="0" applyNumberFormat="1" applyFont="1" applyBorder="1" applyAlignment="1">
      <alignment horizontal="center"/>
    </xf>
    <xf numFmtId="177" fontId="18" fillId="0" borderId="22" xfId="0" applyNumberFormat="1" applyFont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205" fontId="28" fillId="34" borderId="11" xfId="0" applyNumberFormat="1" applyFont="1" applyFill="1" applyBorder="1" applyAlignment="1">
      <alignment horizontal="center"/>
    </xf>
    <xf numFmtId="205" fontId="28" fillId="34" borderId="12" xfId="0" applyNumberFormat="1" applyFont="1" applyFill="1" applyBorder="1" applyAlignment="1">
      <alignment horizontal="center"/>
    </xf>
    <xf numFmtId="177" fontId="28" fillId="33" borderId="1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93" fontId="18" fillId="34" borderId="11" xfId="0" applyNumberFormat="1" applyFont="1" applyFill="1" applyBorder="1" applyAlignment="1">
      <alignment horizontal="center"/>
    </xf>
    <xf numFmtId="193" fontId="18" fillId="34" borderId="22" xfId="0" applyNumberFormat="1" applyFont="1" applyFill="1" applyBorder="1" applyAlignment="1">
      <alignment horizontal="center"/>
    </xf>
    <xf numFmtId="0" fontId="18" fillId="35" borderId="28" xfId="0" applyFont="1" applyFill="1" applyBorder="1" applyAlignment="1" quotePrefix="1">
      <alignment horizontal="center"/>
    </xf>
    <xf numFmtId="0" fontId="18" fillId="35" borderId="28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0" fontId="18" fillId="34" borderId="22" xfId="0" applyFont="1" applyFill="1" applyBorder="1" applyAlignment="1">
      <alignment horizontal="left" wrapText="1"/>
    </xf>
    <xf numFmtId="0" fontId="18" fillId="0" borderId="12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16" fillId="35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wrapText="1"/>
    </xf>
    <xf numFmtId="204" fontId="6" fillId="0" borderId="11" xfId="0" applyNumberFormat="1" applyFont="1" applyBorder="1" applyAlignment="1">
      <alignment horizontal="center"/>
    </xf>
    <xf numFmtId="204" fontId="6" fillId="0" borderId="22" xfId="0" applyNumberFormat="1" applyFont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193" fontId="18" fillId="34" borderId="21" xfId="0" applyNumberFormat="1" applyFont="1" applyFill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8" fillId="35" borderId="0" xfId="33" applyFont="1" applyFill="1" applyAlignment="1">
      <alignment horizontal="left" wrapText="1"/>
      <protection/>
    </xf>
    <xf numFmtId="0" fontId="16" fillId="35" borderId="0" xfId="33" applyFont="1" applyFill="1" applyAlignment="1">
      <alignment horizont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1-1" xfId="34"/>
    <cellStyle name="Normal_BAL" xfId="35"/>
    <cellStyle name="Normal_Financial statements 2000 Alcomet" xfId="36"/>
    <cellStyle name="Normal_Financial statements_bg model 2002" xfId="37"/>
    <cellStyle name="Normal_P&amp;L" xfId="38"/>
    <cellStyle name="Normal_P&amp;L_Financial statements_bg model 2002" xfId="39"/>
    <cellStyle name="Normal_Sheet1" xfId="40"/>
    <cellStyle name="Percent 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workbookViewId="0" topLeftCell="W1">
      <selection activeCell="AF1" sqref="AF1:AG1"/>
    </sheetView>
  </sheetViews>
  <sheetFormatPr defaultColWidth="4.57421875" defaultRowHeight="12.75"/>
  <cols>
    <col min="1" max="9" width="9.140625" style="195" customWidth="1"/>
    <col min="10" max="10" width="5.421875" style="195" customWidth="1"/>
    <col min="11" max="255" width="9.140625" style="195" customWidth="1"/>
    <col min="256" max="16384" width="4.57421875" style="195" customWidth="1"/>
  </cols>
  <sheetData>
    <row r="1" spans="1:38" ht="12.75">
      <c r="A1" s="194"/>
      <c r="B1" s="194"/>
      <c r="C1" s="194"/>
      <c r="D1" s="194"/>
      <c r="E1" s="194"/>
      <c r="F1" s="194"/>
      <c r="G1" s="194"/>
      <c r="H1" s="194"/>
      <c r="I1" s="194"/>
      <c r="L1" s="538" t="s">
        <v>172</v>
      </c>
      <c r="M1" s="538"/>
      <c r="N1" s="538"/>
      <c r="O1" s="538"/>
      <c r="P1" s="538"/>
      <c r="Q1" s="538"/>
      <c r="R1" s="538"/>
      <c r="AA1" s="195">
        <f>DAY(AA2)</f>
        <v>31</v>
      </c>
      <c r="AB1" s="195">
        <f>MONTH(AA2)</f>
        <v>3</v>
      </c>
      <c r="AC1" s="195">
        <f>YEAR(AA2)</f>
        <v>2017</v>
      </c>
      <c r="AD1" s="538" t="str">
        <f>IF(AB3=1,AC1,IF(AB3&lt;1,AA1&amp;"."&amp;AB1&amp;"."&amp;AC1,""))</f>
        <v>31.3.2017</v>
      </c>
      <c r="AE1" s="538"/>
      <c r="AF1" s="538" t="str">
        <f>IF(AB3=1,AD1-1,IF(AB3&lt;1,AA1&amp;"."&amp;AB1&amp;"."&amp;AC1-1,""))</f>
        <v>31.3.2016</v>
      </c>
      <c r="AG1" s="538"/>
      <c r="AH1" s="292"/>
      <c r="AI1" s="537" t="s">
        <v>199</v>
      </c>
      <c r="AJ1" s="537"/>
      <c r="AK1" s="195">
        <v>1</v>
      </c>
      <c r="AL1" s="289">
        <f>MONTH(O30)</f>
        <v>7</v>
      </c>
    </row>
    <row r="2" spans="1:37" ht="12.75" customHeight="1">
      <c r="A2" s="194"/>
      <c r="B2" s="194"/>
      <c r="C2" s="194"/>
      <c r="D2" s="194"/>
      <c r="E2" s="194"/>
      <c r="F2" s="194"/>
      <c r="G2" s="194"/>
      <c r="H2" s="194"/>
      <c r="I2" s="194"/>
      <c r="L2" s="289" t="s">
        <v>173</v>
      </c>
      <c r="M2" s="289"/>
      <c r="N2" s="289"/>
      <c r="O2" s="289"/>
      <c r="P2" s="289"/>
      <c r="Q2" s="289"/>
      <c r="R2" s="289"/>
      <c r="AA2" s="549">
        <v>42825</v>
      </c>
      <c r="AB2" s="549"/>
      <c r="AI2" s="537" t="s">
        <v>200</v>
      </c>
      <c r="AJ2" s="537"/>
      <c r="AK2" s="195">
        <v>2</v>
      </c>
    </row>
    <row r="3" spans="1:37" ht="12.75" customHeight="1">
      <c r="A3" s="194"/>
      <c r="B3" s="535" t="str">
        <f>L19</f>
        <v>"ТОПЛОФИКАЦИЯ - ПЛЕВЕН" ЕАД</v>
      </c>
      <c r="C3" s="535"/>
      <c r="D3" s="535"/>
      <c r="E3" s="535"/>
      <c r="F3" s="535"/>
      <c r="G3" s="535"/>
      <c r="H3" s="535"/>
      <c r="I3" s="196"/>
      <c r="L3" s="289" t="s">
        <v>174</v>
      </c>
      <c r="M3" s="289"/>
      <c r="N3" s="289"/>
      <c r="O3" s="289"/>
      <c r="P3" s="289"/>
      <c r="Q3" s="289"/>
      <c r="R3" s="289"/>
      <c r="AA3" s="291" t="str">
        <f>IF(AB3=1,"за ",IF(AB3&lt;1,"към ",""))</f>
        <v>към </v>
      </c>
      <c r="AB3" s="291">
        <f>IF(AND(AB1=12,AA1=31),1,0)</f>
        <v>0</v>
      </c>
      <c r="AI3" s="537" t="s">
        <v>201</v>
      </c>
      <c r="AJ3" s="537"/>
      <c r="AK3" s="195">
        <v>3</v>
      </c>
    </row>
    <row r="4" spans="1:37" ht="12.75" customHeight="1">
      <c r="A4" s="194"/>
      <c r="B4" s="535"/>
      <c r="C4" s="535"/>
      <c r="D4" s="535"/>
      <c r="E4" s="535"/>
      <c r="F4" s="535"/>
      <c r="G4" s="535"/>
      <c r="H4" s="535"/>
      <c r="I4" s="196"/>
      <c r="L4" s="289" t="s">
        <v>190</v>
      </c>
      <c r="M4" s="289"/>
      <c r="N4" s="289"/>
      <c r="O4" s="289"/>
      <c r="P4" s="289"/>
      <c r="Q4" s="289"/>
      <c r="R4" s="289"/>
      <c r="AA4" s="538" t="str">
        <f>IF(O26=AD5,AA5,IF(O26=AD6,AA6,""))</f>
        <v>МЕЖДИНЕН</v>
      </c>
      <c r="AB4" s="538"/>
      <c r="AC4" s="538"/>
      <c r="AI4" s="537" t="s">
        <v>202</v>
      </c>
      <c r="AJ4" s="537"/>
      <c r="AK4" s="195">
        <v>4</v>
      </c>
    </row>
    <row r="5" spans="1:37" ht="12.75" customHeight="1">
      <c r="A5" s="194"/>
      <c r="B5" s="535"/>
      <c r="C5" s="535"/>
      <c r="D5" s="535"/>
      <c r="E5" s="535"/>
      <c r="F5" s="535"/>
      <c r="G5" s="535"/>
      <c r="H5" s="535"/>
      <c r="I5" s="196"/>
      <c r="L5" s="289" t="s">
        <v>189</v>
      </c>
      <c r="M5" s="289"/>
      <c r="N5" s="289"/>
      <c r="O5" s="289"/>
      <c r="P5" s="289"/>
      <c r="Q5" s="289"/>
      <c r="R5" s="289"/>
      <c r="AA5" s="538" t="s">
        <v>737</v>
      </c>
      <c r="AB5" s="538"/>
      <c r="AC5" s="538"/>
      <c r="AD5" s="195" t="s">
        <v>374</v>
      </c>
      <c r="AI5" s="537" t="s">
        <v>203</v>
      </c>
      <c r="AJ5" s="537"/>
      <c r="AK5" s="195">
        <v>5</v>
      </c>
    </row>
    <row r="6" spans="1:37" ht="12.75">
      <c r="A6" s="194"/>
      <c r="B6" s="535"/>
      <c r="C6" s="535"/>
      <c r="D6" s="535"/>
      <c r="E6" s="535"/>
      <c r="F6" s="535"/>
      <c r="G6" s="535"/>
      <c r="H6" s="535"/>
      <c r="I6" s="194"/>
      <c r="L6" s="289" t="s">
        <v>175</v>
      </c>
      <c r="M6" s="289"/>
      <c r="N6" s="289"/>
      <c r="O6" s="289"/>
      <c r="P6" s="289"/>
      <c r="Q6" s="289"/>
      <c r="R6" s="289"/>
      <c r="AA6" s="538" t="s">
        <v>653</v>
      </c>
      <c r="AB6" s="538"/>
      <c r="AC6" s="538"/>
      <c r="AD6" s="195" t="s">
        <v>375</v>
      </c>
      <c r="AI6" s="537" t="s">
        <v>204</v>
      </c>
      <c r="AJ6" s="537"/>
      <c r="AK6" s="195">
        <v>6</v>
      </c>
    </row>
    <row r="7" spans="1:37" ht="12.75">
      <c r="A7" s="194"/>
      <c r="B7" s="535"/>
      <c r="C7" s="535"/>
      <c r="D7" s="535"/>
      <c r="E7" s="535"/>
      <c r="F7" s="535"/>
      <c r="G7" s="535"/>
      <c r="H7" s="535"/>
      <c r="I7" s="194"/>
      <c r="L7" s="289" t="s">
        <v>176</v>
      </c>
      <c r="M7" s="289"/>
      <c r="N7" s="289"/>
      <c r="O7" s="289"/>
      <c r="P7" s="289"/>
      <c r="Q7" s="289"/>
      <c r="R7" s="289"/>
      <c r="AA7" s="538" t="str">
        <f>IF(AB3=1,"За годината",IF(AB3&lt;1,"За периода",""))</f>
        <v>За периода</v>
      </c>
      <c r="AB7" s="538"/>
      <c r="AC7" s="538"/>
      <c r="AI7" s="537" t="s">
        <v>205</v>
      </c>
      <c r="AJ7" s="537"/>
      <c r="AK7" s="195">
        <v>7</v>
      </c>
    </row>
    <row r="8" spans="1:37" ht="12.75">
      <c r="A8" s="194"/>
      <c r="B8" s="535"/>
      <c r="C8" s="535"/>
      <c r="D8" s="535"/>
      <c r="E8" s="535"/>
      <c r="F8" s="535"/>
      <c r="G8" s="535"/>
      <c r="H8" s="535"/>
      <c r="I8" s="194"/>
      <c r="L8" s="289" t="s">
        <v>177</v>
      </c>
      <c r="M8" s="289"/>
      <c r="N8" s="289"/>
      <c r="O8" s="289"/>
      <c r="P8" s="289"/>
      <c r="Q8" s="289"/>
      <c r="R8" s="289"/>
      <c r="AI8" s="537" t="s">
        <v>206</v>
      </c>
      <c r="AJ8" s="537"/>
      <c r="AK8" s="195">
        <v>8</v>
      </c>
    </row>
    <row r="9" spans="1:37" ht="12.75">
      <c r="A9" s="194"/>
      <c r="B9" s="194"/>
      <c r="C9" s="194"/>
      <c r="D9" s="194"/>
      <c r="E9" s="194"/>
      <c r="F9" s="194"/>
      <c r="G9" s="194"/>
      <c r="H9" s="194"/>
      <c r="I9" s="194"/>
      <c r="L9" s="289" t="s">
        <v>178</v>
      </c>
      <c r="M9" s="289"/>
      <c r="N9" s="289"/>
      <c r="O9" s="289"/>
      <c r="P9" s="289"/>
      <c r="Q9" s="289"/>
      <c r="R9" s="289"/>
      <c r="AI9" s="537" t="s">
        <v>207</v>
      </c>
      <c r="AJ9" s="537"/>
      <c r="AK9" s="195">
        <v>9</v>
      </c>
    </row>
    <row r="10" spans="1:37" ht="12.75">
      <c r="A10" s="194"/>
      <c r="B10" s="194"/>
      <c r="C10" s="194"/>
      <c r="D10" s="194"/>
      <c r="E10" s="194"/>
      <c r="F10" s="194"/>
      <c r="G10" s="194"/>
      <c r="H10" s="194"/>
      <c r="I10" s="194"/>
      <c r="L10" s="289" t="s">
        <v>181</v>
      </c>
      <c r="M10" s="289"/>
      <c r="N10" s="289"/>
      <c r="O10" s="289"/>
      <c r="P10" s="289"/>
      <c r="Q10" s="289"/>
      <c r="R10" s="289"/>
      <c r="AI10" s="537" t="s">
        <v>208</v>
      </c>
      <c r="AJ10" s="537"/>
      <c r="AK10" s="195">
        <v>10</v>
      </c>
    </row>
    <row r="11" spans="1:37" ht="12.75">
      <c r="A11" s="194"/>
      <c r="B11" s="194"/>
      <c r="C11" s="194"/>
      <c r="D11" s="194"/>
      <c r="E11" s="194"/>
      <c r="F11" s="194"/>
      <c r="G11" s="194"/>
      <c r="H11" s="194"/>
      <c r="I11" s="194"/>
      <c r="L11" s="289" t="s">
        <v>179</v>
      </c>
      <c r="M11" s="289"/>
      <c r="N11" s="289"/>
      <c r="O11" s="289"/>
      <c r="P11" s="289"/>
      <c r="Q11" s="289"/>
      <c r="R11" s="289"/>
      <c r="AI11" s="537" t="s">
        <v>209</v>
      </c>
      <c r="AJ11" s="537"/>
      <c r="AK11" s="195">
        <v>11</v>
      </c>
    </row>
    <row r="12" spans="1:37" ht="12.75">
      <c r="A12" s="194"/>
      <c r="B12" s="194"/>
      <c r="C12" s="194"/>
      <c r="D12" s="194"/>
      <c r="E12" s="194"/>
      <c r="F12" s="194"/>
      <c r="G12" s="194"/>
      <c r="H12" s="194"/>
      <c r="I12" s="194"/>
      <c r="L12" s="289" t="s">
        <v>180</v>
      </c>
      <c r="M12" s="289"/>
      <c r="N12" s="289"/>
      <c r="O12" s="289"/>
      <c r="P12" s="289"/>
      <c r="Q12" s="289"/>
      <c r="R12" s="289"/>
      <c r="AI12" s="537" t="s">
        <v>210</v>
      </c>
      <c r="AJ12" s="537"/>
      <c r="AK12" s="195">
        <v>12</v>
      </c>
    </row>
    <row r="13" spans="1:36" ht="12.75">
      <c r="A13" s="194"/>
      <c r="B13" s="194"/>
      <c r="C13" s="194"/>
      <c r="D13" s="194"/>
      <c r="E13" s="194"/>
      <c r="F13" s="194"/>
      <c r="G13" s="194"/>
      <c r="H13" s="194"/>
      <c r="I13" s="194"/>
      <c r="L13" s="289" t="s">
        <v>182</v>
      </c>
      <c r="M13" s="289"/>
      <c r="N13" s="289"/>
      <c r="O13" s="289"/>
      <c r="P13" s="289"/>
      <c r="Q13" s="289"/>
      <c r="R13" s="289"/>
      <c r="AI13" s="537"/>
      <c r="AJ13" s="537"/>
    </row>
    <row r="14" spans="1:36" ht="12.75">
      <c r="A14" s="194"/>
      <c r="B14" s="194"/>
      <c r="C14" s="194"/>
      <c r="D14" s="194"/>
      <c r="E14" s="194"/>
      <c r="F14" s="194"/>
      <c r="G14" s="194"/>
      <c r="H14" s="194"/>
      <c r="I14" s="194"/>
      <c r="L14" s="289" t="s">
        <v>183</v>
      </c>
      <c r="M14" s="289"/>
      <c r="N14" s="289"/>
      <c r="O14" s="289"/>
      <c r="P14" s="289"/>
      <c r="Q14" s="289"/>
      <c r="R14" s="289"/>
      <c r="AI14" s="537"/>
      <c r="AJ14" s="537"/>
    </row>
    <row r="15" spans="1:36" ht="12.75">
      <c r="A15" s="194"/>
      <c r="B15" s="194"/>
      <c r="C15" s="194"/>
      <c r="D15" s="194"/>
      <c r="E15" s="194"/>
      <c r="F15" s="194"/>
      <c r="G15" s="194"/>
      <c r="H15" s="194"/>
      <c r="I15" s="194"/>
      <c r="L15" s="289" t="s">
        <v>184</v>
      </c>
      <c r="M15" s="289"/>
      <c r="N15" s="289"/>
      <c r="O15" s="289"/>
      <c r="P15" s="289"/>
      <c r="Q15" s="289"/>
      <c r="R15" s="289"/>
      <c r="AI15" s="537"/>
      <c r="AJ15" s="537"/>
    </row>
    <row r="16" spans="1:36" ht="12.75">
      <c r="A16" s="194"/>
      <c r="B16" s="194"/>
      <c r="C16" s="194"/>
      <c r="D16" s="194"/>
      <c r="E16" s="194"/>
      <c r="F16" s="194"/>
      <c r="G16" s="194"/>
      <c r="H16" s="194"/>
      <c r="I16" s="194"/>
      <c r="AI16" s="537"/>
      <c r="AJ16" s="537"/>
    </row>
    <row r="17" spans="1:36" ht="12.75">
      <c r="A17" s="194"/>
      <c r="B17" s="194"/>
      <c r="C17" s="194"/>
      <c r="D17" s="194"/>
      <c r="E17" s="194"/>
      <c r="F17" s="194"/>
      <c r="G17" s="194"/>
      <c r="H17" s="461"/>
      <c r="I17" s="194"/>
      <c r="R17" s="288"/>
      <c r="S17" s="288"/>
      <c r="AI17" s="537"/>
      <c r="AJ17" s="537"/>
    </row>
    <row r="18" spans="1:17" ht="12.75">
      <c r="A18" s="194"/>
      <c r="B18" s="194"/>
      <c r="C18" s="194"/>
      <c r="D18" s="194"/>
      <c r="E18" s="194"/>
      <c r="F18" s="194"/>
      <c r="G18" s="194"/>
      <c r="H18" s="194"/>
      <c r="I18" s="194"/>
      <c r="L18" s="195" t="s">
        <v>185</v>
      </c>
      <c r="O18" s="288"/>
      <c r="P18" s="288"/>
      <c r="Q18" s="288"/>
    </row>
    <row r="19" spans="1:17" ht="12.75">
      <c r="A19" s="194"/>
      <c r="B19" s="194"/>
      <c r="C19" s="194"/>
      <c r="D19" s="194"/>
      <c r="E19" s="194"/>
      <c r="F19" s="194"/>
      <c r="G19" s="194"/>
      <c r="H19" s="194"/>
      <c r="I19" s="194"/>
      <c r="L19" s="538" t="s">
        <v>600</v>
      </c>
      <c r="M19" s="538"/>
      <c r="N19" s="538"/>
      <c r="O19" s="538"/>
      <c r="P19" s="538"/>
      <c r="Q19" s="538"/>
    </row>
    <row r="20" spans="1:9" ht="12.75" customHeight="1">
      <c r="A20" s="194"/>
      <c r="B20" s="194"/>
      <c r="C20" s="194"/>
      <c r="D20" s="194"/>
      <c r="E20" s="194"/>
      <c r="F20" s="194"/>
      <c r="G20" s="194"/>
      <c r="H20" s="194"/>
      <c r="I20" s="194"/>
    </row>
    <row r="21" spans="1:17" ht="12.75" customHeight="1">
      <c r="A21" s="194"/>
      <c r="B21" s="194"/>
      <c r="C21" s="194"/>
      <c r="D21" s="194"/>
      <c r="E21" s="194"/>
      <c r="F21" s="194"/>
      <c r="G21" s="194"/>
      <c r="H21" s="194"/>
      <c r="I21" s="194"/>
      <c r="L21" s="195" t="s">
        <v>211</v>
      </c>
      <c r="O21" s="538" t="s">
        <v>601</v>
      </c>
      <c r="P21" s="538"/>
      <c r="Q21" s="538"/>
    </row>
    <row r="22" spans="1:9" ht="12.75" customHeight="1">
      <c r="A22" s="194"/>
      <c r="B22" s="194"/>
      <c r="C22" s="194"/>
      <c r="D22" s="194"/>
      <c r="E22" s="194"/>
      <c r="F22" s="194"/>
      <c r="G22" s="194"/>
      <c r="H22" s="194"/>
      <c r="I22" s="194"/>
    </row>
    <row r="23" spans="1:12" ht="12.75" customHeight="1">
      <c r="A23" s="545" t="str">
        <f>CONCATENATE(AA4," ФИНАНСОВ ОТЧЕТ")</f>
        <v>МЕЖДИНЕН ФИНАНСОВ ОТЧЕТ</v>
      </c>
      <c r="B23" s="545"/>
      <c r="C23" s="545"/>
      <c r="D23" s="545"/>
      <c r="E23" s="545"/>
      <c r="F23" s="545"/>
      <c r="G23" s="545"/>
      <c r="H23" s="545"/>
      <c r="I23" s="545"/>
      <c r="J23" s="197"/>
      <c r="L23" s="195" t="s">
        <v>522</v>
      </c>
    </row>
    <row r="24" spans="1:12" ht="15.75" customHeight="1">
      <c r="A24" s="545"/>
      <c r="B24" s="545"/>
      <c r="C24" s="545"/>
      <c r="D24" s="545"/>
      <c r="E24" s="545"/>
      <c r="F24" s="545"/>
      <c r="G24" s="545"/>
      <c r="H24" s="545"/>
      <c r="I24" s="545"/>
      <c r="J24" s="197"/>
      <c r="L24" s="195" t="s">
        <v>521</v>
      </c>
    </row>
    <row r="25" spans="1:12" ht="12.75" customHeight="1">
      <c r="A25" s="198"/>
      <c r="B25" s="198"/>
      <c r="C25" s="536" t="s">
        <v>688</v>
      </c>
      <c r="D25" s="536"/>
      <c r="E25" s="536"/>
      <c r="F25" s="536"/>
      <c r="G25" s="536"/>
      <c r="H25" s="198"/>
      <c r="I25" s="198"/>
      <c r="J25" s="197"/>
      <c r="L25" s="195" t="s">
        <v>520</v>
      </c>
    </row>
    <row r="26" spans="1:15" ht="12.75" customHeight="1">
      <c r="A26" s="198"/>
      <c r="B26" s="198"/>
      <c r="C26" s="536"/>
      <c r="D26" s="536"/>
      <c r="E26" s="536"/>
      <c r="F26" s="536"/>
      <c r="G26" s="536"/>
      <c r="H26" s="198"/>
      <c r="I26" s="198"/>
      <c r="J26" s="197"/>
      <c r="L26" s="195" t="s">
        <v>186</v>
      </c>
      <c r="O26" s="289" t="s">
        <v>375</v>
      </c>
    </row>
    <row r="27" spans="1:9" ht="12.75" customHeight="1">
      <c r="A27" s="194"/>
      <c r="B27" s="194"/>
      <c r="C27" s="194"/>
      <c r="D27" s="194"/>
      <c r="E27" s="194"/>
      <c r="F27" s="194"/>
      <c r="G27" s="194"/>
      <c r="H27" s="194"/>
      <c r="I27" s="194"/>
    </row>
    <row r="28" spans="1:16" ht="12.75">
      <c r="A28" s="194"/>
      <c r="B28" s="194"/>
      <c r="C28" s="194"/>
      <c r="D28" s="194"/>
      <c r="E28" s="194"/>
      <c r="F28" s="194"/>
      <c r="G28" s="194"/>
      <c r="H28" s="194"/>
      <c r="I28" s="194"/>
      <c r="L28" s="195" t="s">
        <v>187</v>
      </c>
      <c r="O28" s="544">
        <v>42277</v>
      </c>
      <c r="P28" s="538"/>
    </row>
    <row r="29" spans="1:9" ht="21">
      <c r="A29" s="194"/>
      <c r="B29" s="547"/>
      <c r="C29" s="547"/>
      <c r="D29" s="547"/>
      <c r="E29" s="547"/>
      <c r="F29" s="547"/>
      <c r="G29" s="547"/>
      <c r="H29" s="547"/>
      <c r="I29" s="199"/>
    </row>
    <row r="30" spans="1:16" ht="21">
      <c r="A30" s="194"/>
      <c r="B30" s="547"/>
      <c r="C30" s="547"/>
      <c r="D30" s="547"/>
      <c r="E30" s="547"/>
      <c r="F30" s="547"/>
      <c r="G30" s="547"/>
      <c r="H30" s="547"/>
      <c r="I30" s="199"/>
      <c r="L30" s="195" t="s">
        <v>188</v>
      </c>
      <c r="O30" s="544">
        <v>42215</v>
      </c>
      <c r="P30" s="544"/>
    </row>
    <row r="31" spans="1:9" ht="12.75">
      <c r="A31" s="194"/>
      <c r="B31" s="194"/>
      <c r="C31" s="194"/>
      <c r="D31" s="194"/>
      <c r="E31" s="194"/>
      <c r="F31" s="194"/>
      <c r="G31" s="194"/>
      <c r="H31" s="194"/>
      <c r="I31" s="194"/>
    </row>
    <row r="32" spans="1:9" ht="12.75">
      <c r="A32" s="194"/>
      <c r="B32" s="194"/>
      <c r="C32" s="194"/>
      <c r="D32" s="194"/>
      <c r="E32" s="194"/>
      <c r="F32" s="194"/>
      <c r="G32" s="194"/>
      <c r="H32" s="194"/>
      <c r="I32" s="194"/>
    </row>
    <row r="33" spans="1:9" ht="12.75">
      <c r="A33" s="194"/>
      <c r="B33" s="194"/>
      <c r="C33" s="194"/>
      <c r="D33" s="194"/>
      <c r="E33" s="194"/>
      <c r="F33" s="194"/>
      <c r="G33" s="194"/>
      <c r="H33" s="194"/>
      <c r="I33" s="194"/>
    </row>
    <row r="34" spans="1:18" ht="12.75">
      <c r="A34" s="194"/>
      <c r="B34" s="194"/>
      <c r="C34" s="194"/>
      <c r="D34" s="194"/>
      <c r="E34" s="194"/>
      <c r="F34" s="194"/>
      <c r="G34" s="194"/>
      <c r="H34" s="194"/>
      <c r="I34" s="194"/>
      <c r="L34" s="195" t="s">
        <v>192</v>
      </c>
      <c r="O34" s="548" t="s">
        <v>690</v>
      </c>
      <c r="P34" s="548"/>
      <c r="Q34" s="548"/>
      <c r="R34" s="548"/>
    </row>
    <row r="35" spans="1:9" ht="12.75">
      <c r="A35" s="194"/>
      <c r="B35" s="194"/>
      <c r="C35" s="194"/>
      <c r="D35" s="194"/>
      <c r="E35" s="194"/>
      <c r="F35" s="194"/>
      <c r="G35" s="194"/>
      <c r="H35" s="194"/>
      <c r="I35" s="194"/>
    </row>
    <row r="36" spans="1:17" ht="12.75">
      <c r="A36" s="194"/>
      <c r="B36" s="194"/>
      <c r="C36" s="194"/>
      <c r="D36" s="194"/>
      <c r="E36" s="194"/>
      <c r="F36" s="194"/>
      <c r="G36" s="194"/>
      <c r="H36" s="194"/>
      <c r="I36" s="194"/>
      <c r="L36" s="195" t="s">
        <v>191</v>
      </c>
      <c r="O36" s="538" t="s">
        <v>654</v>
      </c>
      <c r="P36" s="538"/>
      <c r="Q36" s="538"/>
    </row>
    <row r="37" spans="1:9" ht="12.75">
      <c r="A37" s="194"/>
      <c r="B37" s="194"/>
      <c r="C37" s="194"/>
      <c r="D37" s="194"/>
      <c r="E37" s="194"/>
      <c r="F37" s="194"/>
      <c r="G37" s="194"/>
      <c r="H37" s="194"/>
      <c r="I37" s="194"/>
    </row>
    <row r="38" spans="1:17" ht="12.75">
      <c r="A38" s="194"/>
      <c r="B38" s="194"/>
      <c r="C38" s="194"/>
      <c r="D38" s="194"/>
      <c r="E38" s="194"/>
      <c r="F38" s="194"/>
      <c r="G38" s="194"/>
      <c r="H38" s="194"/>
      <c r="I38" s="194"/>
      <c r="L38" s="195" t="s">
        <v>193</v>
      </c>
      <c r="O38" s="538"/>
      <c r="P38" s="538"/>
      <c r="Q38" s="538"/>
    </row>
    <row r="39" spans="1:9" ht="12.75">
      <c r="A39" s="194"/>
      <c r="B39" s="194"/>
      <c r="C39" s="194"/>
      <c r="D39" s="194"/>
      <c r="E39" s="194"/>
      <c r="F39" s="194"/>
      <c r="G39" s="194"/>
      <c r="H39" s="194"/>
      <c r="I39" s="194"/>
    </row>
    <row r="40" spans="1:12" ht="12.75">
      <c r="A40" s="194"/>
      <c r="B40" s="194"/>
      <c r="C40" s="194"/>
      <c r="D40" s="194"/>
      <c r="E40" s="194"/>
      <c r="F40" s="194"/>
      <c r="G40" s="194"/>
      <c r="H40" s="194"/>
      <c r="I40" s="194"/>
      <c r="L40" s="195" t="s">
        <v>194</v>
      </c>
    </row>
    <row r="41" spans="1:12" ht="12.75">
      <c r="A41" s="194"/>
      <c r="B41" s="194"/>
      <c r="C41" s="194"/>
      <c r="D41" s="194"/>
      <c r="E41" s="194"/>
      <c r="F41" s="194"/>
      <c r="G41" s="194"/>
      <c r="H41" s="194"/>
      <c r="I41" s="194"/>
      <c r="L41" s="195" t="s">
        <v>195</v>
      </c>
    </row>
    <row r="42" spans="1:12" ht="12.75">
      <c r="A42" s="194"/>
      <c r="B42" s="194"/>
      <c r="C42" s="194"/>
      <c r="D42" s="194"/>
      <c r="E42" s="194"/>
      <c r="F42" s="194"/>
      <c r="G42" s="194"/>
      <c r="H42" s="194"/>
      <c r="I42" s="194"/>
      <c r="L42" s="195" t="s">
        <v>196</v>
      </c>
    </row>
    <row r="43" spans="1:17" ht="12.75">
      <c r="A43" s="194"/>
      <c r="B43" s="194"/>
      <c r="C43" s="194"/>
      <c r="D43" s="194"/>
      <c r="E43" s="194"/>
      <c r="F43" s="194"/>
      <c r="G43" s="194"/>
      <c r="H43" s="194"/>
      <c r="I43" s="194"/>
      <c r="L43" s="195" t="s">
        <v>197</v>
      </c>
      <c r="O43" s="289">
        <v>1</v>
      </c>
      <c r="P43" s="290" t="s">
        <v>198</v>
      </c>
      <c r="Q43" s="289">
        <v>23</v>
      </c>
    </row>
    <row r="44" spans="1:18" ht="15">
      <c r="A44" s="539" t="s">
        <v>163</v>
      </c>
      <c r="B44" s="539"/>
      <c r="C44" s="539"/>
      <c r="D44" s="539"/>
      <c r="E44" s="194"/>
      <c r="F44" s="539" t="s">
        <v>15</v>
      </c>
      <c r="G44" s="539"/>
      <c r="H44" s="539"/>
      <c r="I44" s="539"/>
      <c r="P44" s="546"/>
      <c r="Q44" s="546"/>
      <c r="R44" s="546"/>
    </row>
    <row r="45" spans="1:9" ht="12.75">
      <c r="A45" s="194"/>
      <c r="B45" s="194"/>
      <c r="C45" s="194"/>
      <c r="D45" s="194"/>
      <c r="E45" s="194"/>
      <c r="F45" s="62"/>
      <c r="G45" s="62"/>
      <c r="H45" s="62"/>
      <c r="I45" s="62"/>
    </row>
    <row r="46" spans="1:9" ht="15">
      <c r="A46" s="471" t="str">
        <f>O34</f>
        <v>инж. ЙОРДАН ВАСИЛЕВ ВАСИЛЕВ</v>
      </c>
      <c r="B46" s="471"/>
      <c r="C46" s="471"/>
      <c r="D46" s="471"/>
      <c r="E46" s="194"/>
      <c r="F46" s="542" t="str">
        <f>O36</f>
        <v>БЕРТА СИМЕОНОВА ЦАНКОВА</v>
      </c>
      <c r="G46" s="542"/>
      <c r="H46" s="542"/>
      <c r="I46" s="542"/>
    </row>
    <row r="47" spans="1:9" ht="15">
      <c r="A47" s="57"/>
      <c r="B47" s="57"/>
      <c r="C47" s="57"/>
      <c r="D47" s="57"/>
      <c r="E47" s="194"/>
      <c r="F47" s="57"/>
      <c r="G47" s="57"/>
      <c r="H47" s="57"/>
      <c r="I47" s="57"/>
    </row>
    <row r="48" spans="1:9" ht="15">
      <c r="A48" s="539"/>
      <c r="B48" s="539"/>
      <c r="C48" s="539"/>
      <c r="D48" s="539"/>
      <c r="E48" s="194"/>
      <c r="F48" s="539"/>
      <c r="G48" s="539"/>
      <c r="H48" s="539"/>
      <c r="I48" s="539"/>
    </row>
    <row r="49" spans="1:9" ht="15">
      <c r="A49" s="200"/>
      <c r="B49" s="200"/>
      <c r="C49" s="200"/>
      <c r="D49" s="539"/>
      <c r="E49" s="539"/>
      <c r="F49" s="539"/>
      <c r="G49" s="200"/>
      <c r="H49" s="200"/>
      <c r="I49" s="200"/>
    </row>
    <row r="50" spans="1:9" ht="12.75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15">
      <c r="A51" s="57"/>
      <c r="B51" s="57"/>
      <c r="C51" s="57"/>
      <c r="D51" s="460"/>
      <c r="E51" s="460"/>
      <c r="F51" s="460"/>
      <c r="G51" s="57"/>
      <c r="H51" s="57"/>
      <c r="I51" s="57"/>
    </row>
    <row r="52" spans="1:9" ht="15">
      <c r="A52" s="201"/>
      <c r="B52" s="201"/>
      <c r="C52" s="201"/>
      <c r="D52" s="202"/>
      <c r="E52" s="202"/>
      <c r="F52" s="202"/>
      <c r="G52" s="201"/>
      <c r="H52" s="201"/>
      <c r="I52" s="201"/>
    </row>
    <row r="53" spans="1:9" ht="12.75">
      <c r="A53" s="62"/>
      <c r="B53" s="62"/>
      <c r="C53" s="62"/>
      <c r="D53" s="62"/>
      <c r="E53" s="62"/>
      <c r="F53" s="62"/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2"/>
      <c r="G54" s="62"/>
      <c r="H54" s="62"/>
      <c r="I54" s="62"/>
    </row>
    <row r="55" spans="1:9" ht="15">
      <c r="A55" s="62"/>
      <c r="B55" s="62"/>
      <c r="C55" s="543"/>
      <c r="D55" s="543"/>
      <c r="E55" s="543"/>
      <c r="F55" s="543"/>
      <c r="G55" s="543"/>
      <c r="H55" s="62"/>
      <c r="I55" s="62"/>
    </row>
    <row r="56" spans="1:9" ht="12.75" customHeight="1">
      <c r="A56" s="62"/>
      <c r="B56" s="62"/>
      <c r="C56" s="541"/>
      <c r="D56" s="541"/>
      <c r="E56" s="541"/>
      <c r="F56" s="541"/>
      <c r="G56" s="541"/>
      <c r="H56" s="62"/>
      <c r="I56" s="62"/>
    </row>
    <row r="57" spans="1:16" ht="15">
      <c r="A57" s="194"/>
      <c r="B57" s="194"/>
      <c r="C57" s="540" t="s">
        <v>689</v>
      </c>
      <c r="D57" s="540"/>
      <c r="E57" s="540"/>
      <c r="F57" s="540"/>
      <c r="G57" s="540"/>
      <c r="H57" s="194"/>
      <c r="I57" s="194"/>
      <c r="K57" s="288"/>
      <c r="L57" s="288"/>
      <c r="M57" s="288"/>
      <c r="N57" s="288"/>
      <c r="O57" s="288"/>
      <c r="P57" s="288"/>
    </row>
  </sheetData>
  <sheetProtection/>
  <mergeCells count="46">
    <mergeCell ref="AI10:AJ10"/>
    <mergeCell ref="AI17:AJ17"/>
    <mergeCell ref="AD1:AE1"/>
    <mergeCell ref="AF1:AG1"/>
    <mergeCell ref="AI1:AJ1"/>
    <mergeCell ref="AI2:AJ2"/>
    <mergeCell ref="AI13:AJ13"/>
    <mergeCell ref="AI14:AJ14"/>
    <mergeCell ref="AI15:AJ15"/>
    <mergeCell ref="AI16:AJ16"/>
    <mergeCell ref="L1:R1"/>
    <mergeCell ref="AI7:AJ7"/>
    <mergeCell ref="AA2:AB2"/>
    <mergeCell ref="O28:P28"/>
    <mergeCell ref="AA4:AC4"/>
    <mergeCell ref="AA5:AC5"/>
    <mergeCell ref="AA6:AC6"/>
    <mergeCell ref="AA7:AC7"/>
    <mergeCell ref="AI5:AJ5"/>
    <mergeCell ref="AI6:AJ6"/>
    <mergeCell ref="O30:P30"/>
    <mergeCell ref="A48:D48"/>
    <mergeCell ref="F48:I48"/>
    <mergeCell ref="A23:I24"/>
    <mergeCell ref="A44:D44"/>
    <mergeCell ref="F44:I44"/>
    <mergeCell ref="P44:R44"/>
    <mergeCell ref="B29:H30"/>
    <mergeCell ref="O34:R34"/>
    <mergeCell ref="D49:F49"/>
    <mergeCell ref="C57:G57"/>
    <mergeCell ref="O36:Q36"/>
    <mergeCell ref="C56:G56"/>
    <mergeCell ref="F46:I46"/>
    <mergeCell ref="C55:G55"/>
    <mergeCell ref="O38:Q38"/>
    <mergeCell ref="B3:H8"/>
    <mergeCell ref="C25:G26"/>
    <mergeCell ref="AI8:AJ8"/>
    <mergeCell ref="AI9:AJ9"/>
    <mergeCell ref="AI3:AJ3"/>
    <mergeCell ref="AI4:AJ4"/>
    <mergeCell ref="L19:Q19"/>
    <mergeCell ref="O21:Q21"/>
    <mergeCell ref="AI11:AJ11"/>
    <mergeCell ref="AI12:AJ1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7109375" style="312" customWidth="1"/>
    <col min="2" max="3" width="20.140625" style="312" customWidth="1"/>
    <col min="4" max="5" width="12.140625" style="312" customWidth="1"/>
    <col min="6" max="16384" width="9.140625" style="312" customWidth="1"/>
  </cols>
  <sheetData>
    <row r="1" spans="2:5" ht="15">
      <c r="B1" s="667" t="s">
        <v>583</v>
      </c>
      <c r="C1" s="667"/>
      <c r="D1" s="667"/>
      <c r="E1" s="667"/>
    </row>
    <row r="2" spans="2:5" ht="15">
      <c r="B2" s="700" t="s">
        <v>224</v>
      </c>
      <c r="C2" s="701"/>
      <c r="D2" s="495" t="s">
        <v>740</v>
      </c>
      <c r="E2" s="495">
        <v>42735</v>
      </c>
    </row>
    <row r="3" spans="2:11" ht="12.75">
      <c r="B3" s="692" t="s">
        <v>251</v>
      </c>
      <c r="C3" s="693"/>
      <c r="D3" s="359"/>
      <c r="E3" s="359"/>
      <c r="G3" s="613" t="e">
        <f>IF(AND(J4="",J6=""),"","Разлика между БАЛАНСА и ПРИЛОЖЕНИЕТО!")</f>
        <v>#REF!</v>
      </c>
      <c r="H3" s="613"/>
      <c r="I3" s="613"/>
      <c r="J3" s="613"/>
      <c r="K3" s="613"/>
    </row>
    <row r="4" spans="2:11" ht="12.75">
      <c r="B4" s="692" t="s">
        <v>252</v>
      </c>
      <c r="C4" s="693"/>
      <c r="D4" s="359"/>
      <c r="E4" s="359"/>
      <c r="G4" s="614" t="e">
        <f>IF(J4="","","Разлика текущ период:")</f>
        <v>#REF!</v>
      </c>
      <c r="H4" s="614"/>
      <c r="I4" s="614"/>
      <c r="J4" s="420" t="e">
        <f>IF(D7=баланс!#REF!,"",D7-баланс!#REF!)</f>
        <v>#REF!</v>
      </c>
      <c r="K4" s="419"/>
    </row>
    <row r="5" spans="2:11" ht="12.75">
      <c r="B5" s="702" t="s">
        <v>97</v>
      </c>
      <c r="C5" s="702"/>
      <c r="D5" s="359">
        <v>0</v>
      </c>
      <c r="E5" s="359"/>
      <c r="G5" s="615" t="e">
        <f>IF(J4="","","Сума по баланс:")</f>
        <v>#REF!</v>
      </c>
      <c r="H5" s="615"/>
      <c r="I5" s="615"/>
      <c r="J5" s="421" t="e">
        <f>IF(J4="","",баланс!#REF!)</f>
        <v>#REF!</v>
      </c>
      <c r="K5" s="419"/>
    </row>
    <row r="6" spans="2:11" ht="12.75">
      <c r="B6" s="692" t="s">
        <v>584</v>
      </c>
      <c r="C6" s="693"/>
      <c r="D6" s="359"/>
      <c r="E6" s="359"/>
      <c r="G6" s="614"/>
      <c r="H6" s="614"/>
      <c r="I6" s="614"/>
      <c r="J6" s="420" t="e">
        <f>IF(E7=баланс!#REF!,"",E7-баланс!#REF!)</f>
        <v>#REF!</v>
      </c>
      <c r="K6" s="419"/>
    </row>
    <row r="7" spans="2:11" ht="12.75">
      <c r="B7" s="685" t="s">
        <v>84</v>
      </c>
      <c r="C7" s="687"/>
      <c r="D7" s="325">
        <f>SUM(D3:D6)</f>
        <v>0</v>
      </c>
      <c r="E7" s="358">
        <f>SUM(E3:E6)</f>
        <v>0</v>
      </c>
      <c r="G7" s="615" t="e">
        <f>IF(J6="","","Сума по баланс:")</f>
        <v>#REF!</v>
      </c>
      <c r="H7" s="615"/>
      <c r="I7" s="615"/>
      <c r="J7" s="421" t="e">
        <f>IF(J6="","",баланс!#REF!)</f>
        <v>#REF!</v>
      </c>
      <c r="K7" s="419"/>
    </row>
    <row r="8" spans="2:5" ht="15">
      <c r="B8" s="667" t="s">
        <v>31</v>
      </c>
      <c r="C8" s="667"/>
      <c r="D8" s="667"/>
      <c r="E8" s="667"/>
    </row>
    <row r="9" spans="2:5" ht="15">
      <c r="B9" s="698" t="s">
        <v>224</v>
      </c>
      <c r="C9" s="699"/>
      <c r="D9" s="355" t="str">
        <f>D2</f>
        <v>30.09.2017г.</v>
      </c>
      <c r="E9" s="102">
        <f>E2</f>
        <v>42735</v>
      </c>
    </row>
    <row r="10" spans="2:5" ht="12.75">
      <c r="B10" s="692" t="s">
        <v>251</v>
      </c>
      <c r="C10" s="693"/>
      <c r="D10" s="359">
        <v>0</v>
      </c>
      <c r="E10" s="359">
        <v>364</v>
      </c>
    </row>
    <row r="11" spans="2:11" ht="12.75">
      <c r="B11" s="692" t="s">
        <v>252</v>
      </c>
      <c r="C11" s="693"/>
      <c r="D11" s="359">
        <v>451</v>
      </c>
      <c r="E11" s="359">
        <v>1330</v>
      </c>
      <c r="G11" s="613">
        <f>IF(AND(J12="",J14=""),"","Разлика между БАЛАНСА и ПРИЛОЖЕНИЕТО!")</f>
      </c>
      <c r="H11" s="613"/>
      <c r="I11" s="613"/>
      <c r="J11" s="613"/>
      <c r="K11" s="613"/>
    </row>
    <row r="12" spans="2:11" ht="12.75">
      <c r="B12" s="692" t="s">
        <v>341</v>
      </c>
      <c r="C12" s="693"/>
      <c r="D12" s="359">
        <v>161</v>
      </c>
      <c r="E12" s="359">
        <v>196</v>
      </c>
      <c r="G12" s="614">
        <f>IF(J12="","","Разлика текущ период:")</f>
      </c>
      <c r="H12" s="614"/>
      <c r="I12" s="614"/>
      <c r="J12" s="420">
        <f>IF(D15=баланс!E45,"",D15-баланс!E45)</f>
      </c>
      <c r="K12" s="419"/>
    </row>
    <row r="13" spans="2:11" ht="12.75">
      <c r="B13" s="702" t="s">
        <v>97</v>
      </c>
      <c r="C13" s="702"/>
      <c r="D13" s="359">
        <v>704</v>
      </c>
      <c r="E13" s="359">
        <v>319</v>
      </c>
      <c r="G13" s="615">
        <f>IF(J12="","","Сума по баланс:")</f>
      </c>
      <c r="H13" s="615"/>
      <c r="I13" s="615"/>
      <c r="J13" s="421">
        <f>IF(J12="","",баланс!E45)</f>
      </c>
      <c r="K13" s="419"/>
    </row>
    <row r="14" spans="2:11" ht="12.75">
      <c r="B14" s="692" t="s">
        <v>720</v>
      </c>
      <c r="C14" s="693"/>
      <c r="D14" s="506">
        <v>4902</v>
      </c>
      <c r="E14" s="506">
        <v>3001</v>
      </c>
      <c r="G14" s="614"/>
      <c r="H14" s="614"/>
      <c r="I14" s="614"/>
      <c r="J14" s="420">
        <f>IF(E15=баланс!G45,"",E15-баланс!G45)</f>
      </c>
      <c r="K14" s="419"/>
    </row>
    <row r="15" spans="2:11" ht="12.75">
      <c r="B15" s="685" t="s">
        <v>84</v>
      </c>
      <c r="C15" s="687"/>
      <c r="D15" s="325">
        <f>SUM(D10:D14)</f>
        <v>6218</v>
      </c>
      <c r="E15" s="325">
        <f>SUM(E10:E14)</f>
        <v>5210</v>
      </c>
      <c r="G15" s="615">
        <f>IF(J14="","","Сума по баланс:")</f>
      </c>
      <c r="H15" s="615"/>
      <c r="I15" s="615"/>
      <c r="J15" s="421">
        <f>IF(J14="","",баланс!G45)</f>
      </c>
      <c r="K15" s="419"/>
    </row>
  </sheetData>
  <sheetProtection/>
  <mergeCells count="25">
    <mergeCell ref="G13:I13"/>
    <mergeCell ref="G14:I14"/>
    <mergeCell ref="G15:I15"/>
    <mergeCell ref="B14:C14"/>
    <mergeCell ref="B15:C15"/>
    <mergeCell ref="B13:C13"/>
    <mergeCell ref="B6:C6"/>
    <mergeCell ref="G6:I6"/>
    <mergeCell ref="B2:C2"/>
    <mergeCell ref="B1:E1"/>
    <mergeCell ref="B3:C3"/>
    <mergeCell ref="G3:K3"/>
    <mergeCell ref="B4:C4"/>
    <mergeCell ref="G4:I4"/>
    <mergeCell ref="B5:C5"/>
    <mergeCell ref="G5:I5"/>
    <mergeCell ref="B7:C7"/>
    <mergeCell ref="G7:I7"/>
    <mergeCell ref="B12:C12"/>
    <mergeCell ref="G11:K11"/>
    <mergeCell ref="G12:I12"/>
    <mergeCell ref="B9:C9"/>
    <mergeCell ref="B10:C10"/>
    <mergeCell ref="B11:C11"/>
    <mergeCell ref="B8:E8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00390625" style="195" customWidth="1"/>
    <col min="2" max="2" width="14.57421875" style="195" customWidth="1"/>
    <col min="3" max="3" width="17.421875" style="195" customWidth="1"/>
    <col min="4" max="5" width="12.140625" style="195" customWidth="1"/>
    <col min="6" max="16384" width="9.140625" style="195" customWidth="1"/>
  </cols>
  <sheetData>
    <row r="1" spans="2:5" ht="15">
      <c r="B1" s="647" t="s">
        <v>20</v>
      </c>
      <c r="C1" s="647"/>
      <c r="D1" s="647"/>
      <c r="E1" s="647"/>
    </row>
    <row r="2" spans="2:5" ht="15">
      <c r="B2" s="709" t="s">
        <v>224</v>
      </c>
      <c r="C2" s="710"/>
      <c r="D2" s="495" t="s">
        <v>738</v>
      </c>
      <c r="E2" s="495">
        <v>42735</v>
      </c>
    </row>
    <row r="3" spans="2:5" ht="12.75">
      <c r="B3" s="705" t="s">
        <v>296</v>
      </c>
      <c r="C3" s="706"/>
      <c r="D3" s="443">
        <f>SUM(D4:D14)</f>
        <v>5400</v>
      </c>
      <c r="E3" s="443">
        <f>SUM(E4:E14)</f>
        <v>5413</v>
      </c>
    </row>
    <row r="4" spans="2:5" ht="12.75">
      <c r="B4" s="703" t="s">
        <v>292</v>
      </c>
      <c r="C4" s="703"/>
      <c r="D4" s="442">
        <v>2600</v>
      </c>
      <c r="E4" s="442">
        <v>2564</v>
      </c>
    </row>
    <row r="5" spans="2:5" ht="12.75">
      <c r="B5" s="703" t="s">
        <v>293</v>
      </c>
      <c r="C5" s="703"/>
      <c r="D5" s="442">
        <v>1262</v>
      </c>
      <c r="E5" s="442">
        <v>1319</v>
      </c>
    </row>
    <row r="6" spans="2:5" ht="12.75">
      <c r="B6" s="703" t="s">
        <v>294</v>
      </c>
      <c r="C6" s="703"/>
      <c r="D6" s="442">
        <v>863</v>
      </c>
      <c r="E6" s="442">
        <v>859</v>
      </c>
    </row>
    <row r="7" spans="2:5" ht="12.75">
      <c r="B7" s="703" t="s">
        <v>114</v>
      </c>
      <c r="C7" s="703"/>
      <c r="D7" s="442">
        <v>410</v>
      </c>
      <c r="E7" s="442">
        <v>396</v>
      </c>
    </row>
    <row r="8" spans="2:5" ht="12.75">
      <c r="B8" s="352" t="s">
        <v>297</v>
      </c>
      <c r="C8" s="353"/>
      <c r="D8" s="442"/>
      <c r="E8" s="442"/>
    </row>
    <row r="9" spans="2:5" ht="12.75">
      <c r="B9" s="707" t="s">
        <v>298</v>
      </c>
      <c r="C9" s="708"/>
      <c r="D9" s="442"/>
      <c r="E9" s="442"/>
    </row>
    <row r="10" spans="2:5" ht="12.75">
      <c r="B10" s="707" t="s">
        <v>92</v>
      </c>
      <c r="C10" s="708"/>
      <c r="D10" s="442">
        <v>265</v>
      </c>
      <c r="E10" s="442">
        <v>275</v>
      </c>
    </row>
    <row r="11" spans="2:5" ht="12.75">
      <c r="B11" s="707" t="s">
        <v>303</v>
      </c>
      <c r="C11" s="708"/>
      <c r="D11" s="442"/>
      <c r="E11" s="442"/>
    </row>
    <row r="12" spans="2:5" ht="12.75">
      <c r="B12" s="707" t="s">
        <v>303</v>
      </c>
      <c r="C12" s="708"/>
      <c r="D12" s="442"/>
      <c r="E12" s="442"/>
    </row>
    <row r="13" spans="2:5" ht="12.75">
      <c r="B13" s="707" t="s">
        <v>303</v>
      </c>
      <c r="C13" s="708"/>
      <c r="D13" s="442"/>
      <c r="E13" s="442"/>
    </row>
    <row r="14" spans="2:5" ht="12.75">
      <c r="B14" s="707" t="s">
        <v>93</v>
      </c>
      <c r="C14" s="708"/>
      <c r="D14" s="359"/>
      <c r="E14" s="359"/>
    </row>
    <row r="15" spans="2:5" ht="12.75">
      <c r="B15" s="704" t="s">
        <v>299</v>
      </c>
      <c r="C15" s="704"/>
      <c r="D15" s="443">
        <f>SUM(D16:D17)</f>
        <v>2</v>
      </c>
      <c r="E15" s="443">
        <f>SUM(E16:E17)</f>
        <v>2</v>
      </c>
    </row>
    <row r="16" spans="2:5" ht="12.75">
      <c r="B16" s="707" t="s">
        <v>50</v>
      </c>
      <c r="C16" s="708"/>
      <c r="D16" s="442">
        <v>2</v>
      </c>
      <c r="E16" s="442">
        <v>2</v>
      </c>
    </row>
    <row r="17" spans="2:5" ht="12.75">
      <c r="B17" s="707" t="s">
        <v>94</v>
      </c>
      <c r="C17" s="708"/>
      <c r="D17" s="359"/>
      <c r="E17" s="359"/>
    </row>
    <row r="18" spans="2:5" ht="12.75">
      <c r="B18" s="705" t="s">
        <v>300</v>
      </c>
      <c r="C18" s="706"/>
      <c r="D18" s="443">
        <f>SUM(D19:D20)</f>
        <v>0</v>
      </c>
      <c r="E18" s="443">
        <f>SUM(E19:E20)</f>
        <v>0</v>
      </c>
    </row>
    <row r="19" spans="2:5" ht="12.75">
      <c r="B19" s="707" t="s">
        <v>48</v>
      </c>
      <c r="C19" s="708"/>
      <c r="D19" s="442"/>
      <c r="E19" s="442"/>
    </row>
    <row r="20" spans="2:11" ht="12.75">
      <c r="B20" s="707" t="s">
        <v>95</v>
      </c>
      <c r="C20" s="708"/>
      <c r="D20" s="443"/>
      <c r="E20" s="443"/>
      <c r="G20" s="613">
        <f>IF(AND(J21="",J23=""),"","Разлика между БАЛАНСА и ПРИЛОЖЕНИЕТО!")</f>
      </c>
      <c r="H20" s="613"/>
      <c r="I20" s="613"/>
      <c r="J20" s="613"/>
      <c r="K20" s="613"/>
    </row>
    <row r="21" spans="2:11" ht="12.75">
      <c r="B21" s="704" t="s">
        <v>301</v>
      </c>
      <c r="C21" s="704"/>
      <c r="D21" s="443">
        <f>SUM(D22:D23)</f>
        <v>0</v>
      </c>
      <c r="E21" s="443">
        <f>SUM(E22:E23)</f>
        <v>0</v>
      </c>
      <c r="G21" s="614">
        <f>IF(J21="","","Разлика текущ период:")</f>
      </c>
      <c r="H21" s="614"/>
      <c r="I21" s="614"/>
      <c r="J21" s="420">
        <f>IF(D24=баланс!E17,"",D24-баланс!E17)</f>
      </c>
      <c r="K21" s="419"/>
    </row>
    <row r="22" spans="2:11" ht="12.75">
      <c r="B22" s="707" t="s">
        <v>295</v>
      </c>
      <c r="C22" s="708"/>
      <c r="D22" s="442"/>
      <c r="E22" s="442"/>
      <c r="G22" s="615">
        <f>IF(J21="","","Сума по баланс:")</f>
      </c>
      <c r="H22" s="615"/>
      <c r="I22" s="615"/>
      <c r="J22" s="421">
        <f>IF(J21="","",баланс!E17)</f>
      </c>
      <c r="K22" s="419"/>
    </row>
    <row r="23" spans="2:11" ht="12.75">
      <c r="B23" s="707" t="s">
        <v>302</v>
      </c>
      <c r="C23" s="708"/>
      <c r="D23" s="443"/>
      <c r="E23" s="443"/>
      <c r="G23" s="614">
        <f>IF(J23="","","Разлика предходен период:")</f>
      </c>
      <c r="H23" s="614"/>
      <c r="I23" s="614"/>
      <c r="J23" s="420">
        <f>IF(E24=баланс!G17,"",E24-баланс!G17)</f>
      </c>
      <c r="K23" s="419"/>
    </row>
    <row r="24" spans="2:11" ht="12.75">
      <c r="B24" s="625" t="s">
        <v>84</v>
      </c>
      <c r="C24" s="627"/>
      <c r="D24" s="336">
        <f>D3+D15+D18+D21</f>
        <v>5402</v>
      </c>
      <c r="E24" s="336">
        <f>E3+E15+E18+E21</f>
        <v>5415</v>
      </c>
      <c r="G24" s="615">
        <f>IF(J23="","","Сума по баланс:")</f>
      </c>
      <c r="H24" s="615"/>
      <c r="I24" s="615"/>
      <c r="J24" s="421">
        <f>IF(J23="","",баланс!G17)</f>
      </c>
      <c r="K24" s="419"/>
    </row>
    <row r="33" ht="12.75">
      <c r="M33" s="195" t="s">
        <v>695</v>
      </c>
    </row>
  </sheetData>
  <sheetProtection/>
  <mergeCells count="28">
    <mergeCell ref="B23:C23"/>
    <mergeCell ref="B13:C13"/>
    <mergeCell ref="B14:C14"/>
    <mergeCell ref="B16:C16"/>
    <mergeCell ref="B17:C17"/>
    <mergeCell ref="B19:C19"/>
    <mergeCell ref="B20:C20"/>
    <mergeCell ref="B21:C21"/>
    <mergeCell ref="B11:C11"/>
    <mergeCell ref="B12:C12"/>
    <mergeCell ref="G24:I24"/>
    <mergeCell ref="B1:E1"/>
    <mergeCell ref="B2:C2"/>
    <mergeCell ref="B3:C3"/>
    <mergeCell ref="B4:C4"/>
    <mergeCell ref="B5:C5"/>
    <mergeCell ref="B24:C24"/>
    <mergeCell ref="B22:C22"/>
    <mergeCell ref="G22:I22"/>
    <mergeCell ref="G23:I23"/>
    <mergeCell ref="B6:C6"/>
    <mergeCell ref="B7:C7"/>
    <mergeCell ref="B15:C15"/>
    <mergeCell ref="B18:C18"/>
    <mergeCell ref="G20:K20"/>
    <mergeCell ref="G21:I21"/>
    <mergeCell ref="B9:C9"/>
    <mergeCell ref="B10:C10"/>
  </mergeCells>
  <dataValidations count="1">
    <dataValidation allowBlank="1" showInputMessage="1" showErrorMessage="1" promptTitle="&quot;Биекс Одит&quot; ООД:" prompt="Въведи числото със знак минус &quot;-&quot;!&#10;" sqref="D14:E14 D17:E17"/>
  </dataValidation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195" customWidth="1"/>
    <col min="2" max="2" width="14.57421875" style="195" customWidth="1"/>
    <col min="3" max="3" width="25.7109375" style="195" customWidth="1"/>
    <col min="4" max="5" width="12.140625" style="195" customWidth="1"/>
    <col min="6" max="16384" width="9.140625" style="195" customWidth="1"/>
  </cols>
  <sheetData>
    <row r="1" spans="2:5" ht="15">
      <c r="B1" s="647" t="s">
        <v>28</v>
      </c>
      <c r="C1" s="647"/>
      <c r="D1" s="647"/>
      <c r="E1" s="647"/>
    </row>
    <row r="2" spans="2:5" ht="15">
      <c r="B2" s="709" t="s">
        <v>224</v>
      </c>
      <c r="C2" s="710"/>
      <c r="D2" s="495" t="s">
        <v>740</v>
      </c>
      <c r="E2" s="495">
        <v>42735</v>
      </c>
    </row>
    <row r="3" spans="2:5" ht="12.75">
      <c r="B3" s="705" t="s">
        <v>304</v>
      </c>
      <c r="C3" s="706"/>
      <c r="D3" s="443">
        <f>SUM(D4:D5)</f>
        <v>202</v>
      </c>
      <c r="E3" s="443">
        <f>SUM(E4:E5)</f>
        <v>15</v>
      </c>
    </row>
    <row r="4" spans="2:5" ht="12.75">
      <c r="B4" s="703" t="s">
        <v>305</v>
      </c>
      <c r="C4" s="703"/>
      <c r="D4" s="442">
        <v>202</v>
      </c>
      <c r="E4" s="442">
        <v>15</v>
      </c>
    </row>
    <row r="5" spans="2:5" ht="12.75">
      <c r="B5" s="703" t="s">
        <v>100</v>
      </c>
      <c r="C5" s="703"/>
      <c r="D5" s="442"/>
      <c r="E5" s="442"/>
    </row>
    <row r="6" spans="2:5" ht="12.75">
      <c r="B6" s="704" t="s">
        <v>306</v>
      </c>
      <c r="C6" s="704"/>
      <c r="D6" s="442">
        <f>SUM(D7:D8)</f>
        <v>52</v>
      </c>
      <c r="E6" s="442">
        <f>SUM(E7:E8)</f>
        <v>236</v>
      </c>
    </row>
    <row r="7" spans="2:5" ht="12.75">
      <c r="B7" s="703" t="s">
        <v>305</v>
      </c>
      <c r="C7" s="703"/>
      <c r="D7" s="442">
        <v>50</v>
      </c>
      <c r="E7" s="442">
        <v>234</v>
      </c>
    </row>
    <row r="8" spans="2:11" ht="12.75">
      <c r="B8" s="703" t="s">
        <v>100</v>
      </c>
      <c r="C8" s="703"/>
      <c r="D8" s="442">
        <v>2</v>
      </c>
      <c r="E8" s="442">
        <v>2</v>
      </c>
      <c r="G8" s="613">
        <f>IF(AND(J9="",J11=""),"","Разлика между БАЛАНСА и ПРИЛОЖЕНИЕТО!")</f>
      </c>
      <c r="H8" s="613"/>
      <c r="I8" s="613"/>
      <c r="J8" s="613"/>
      <c r="K8" s="613"/>
    </row>
    <row r="9" spans="2:11" ht="12.75">
      <c r="B9" s="704" t="s">
        <v>99</v>
      </c>
      <c r="C9" s="704"/>
      <c r="D9" s="443"/>
      <c r="E9" s="443"/>
      <c r="G9" s="614">
        <f>IF(J9="","","Разлика текущ период:")</f>
      </c>
      <c r="H9" s="614"/>
      <c r="I9" s="614"/>
      <c r="J9" s="420">
        <f>IF(D12=баланс!E20,"",D12-баланс!E20)</f>
      </c>
      <c r="K9" s="419"/>
    </row>
    <row r="10" spans="2:11" ht="12.75">
      <c r="B10" s="705" t="s">
        <v>98</v>
      </c>
      <c r="C10" s="706"/>
      <c r="D10" s="443"/>
      <c r="E10" s="443"/>
      <c r="G10" s="615">
        <f>IF(J9="","","Сума по баланс:")</f>
      </c>
      <c r="H10" s="615"/>
      <c r="I10" s="615"/>
      <c r="J10" s="421">
        <f>IF(J9="","",баланс!E20)</f>
      </c>
      <c r="K10" s="419"/>
    </row>
    <row r="11" spans="2:11" ht="12.75">
      <c r="B11" s="704" t="s">
        <v>307</v>
      </c>
      <c r="C11" s="704"/>
      <c r="D11" s="443"/>
      <c r="E11" s="443"/>
      <c r="G11" s="614"/>
      <c r="H11" s="614"/>
      <c r="I11" s="614"/>
      <c r="J11" s="420">
        <f>IF(E12=баланс!G20,"",E12-баланс!G20)</f>
      </c>
      <c r="K11" s="419"/>
    </row>
    <row r="12" spans="2:11" ht="12.75">
      <c r="B12" s="625" t="s">
        <v>84</v>
      </c>
      <c r="C12" s="627"/>
      <c r="D12" s="443">
        <f>D3+D6+D9+D10+D11</f>
        <v>254</v>
      </c>
      <c r="E12" s="443">
        <f>E3+E6+E9+E10+E11</f>
        <v>251</v>
      </c>
      <c r="G12" s="615">
        <f>IF(J11="","","Сума по баланс:")</f>
      </c>
      <c r="H12" s="615"/>
      <c r="I12" s="615"/>
      <c r="J12" s="421">
        <f>IF(J11="","",баланс!G20)</f>
      </c>
      <c r="K12" s="419"/>
    </row>
  </sheetData>
  <sheetProtection/>
  <mergeCells count="17">
    <mergeCell ref="G12:I12"/>
    <mergeCell ref="B11:C11"/>
    <mergeCell ref="B1:E1"/>
    <mergeCell ref="B2:C2"/>
    <mergeCell ref="B3:C3"/>
    <mergeCell ref="B4:C4"/>
    <mergeCell ref="B12:C12"/>
    <mergeCell ref="B9:C9"/>
    <mergeCell ref="B10:C10"/>
    <mergeCell ref="G8:K8"/>
    <mergeCell ref="G9:I9"/>
    <mergeCell ref="G10:I10"/>
    <mergeCell ref="G11:I11"/>
    <mergeCell ref="B5:C5"/>
    <mergeCell ref="B6:C6"/>
    <mergeCell ref="B7:C7"/>
    <mergeCell ref="B8:C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34"/>
  <sheetViews>
    <sheetView zoomScalePageLayoutView="0" workbookViewId="0" topLeftCell="A10">
      <selection activeCell="A51" sqref="A51"/>
    </sheetView>
  </sheetViews>
  <sheetFormatPr defaultColWidth="9.140625" defaultRowHeight="12.75"/>
  <cols>
    <col min="1" max="1" width="2.8515625" style="195" customWidth="1"/>
    <col min="2" max="2" width="17.8515625" style="195" customWidth="1"/>
    <col min="3" max="3" width="10.00390625" style="195" customWidth="1"/>
    <col min="4" max="4" width="10.140625" style="195" customWidth="1"/>
    <col min="5" max="5" width="10.00390625" style="195" customWidth="1"/>
    <col min="6" max="6" width="6.57421875" style="195" customWidth="1"/>
    <col min="7" max="7" width="9.57421875" style="195" customWidth="1"/>
    <col min="8" max="8" width="9.8515625" style="195" customWidth="1"/>
    <col min="9" max="9" width="10.421875" style="195" customWidth="1"/>
    <col min="10" max="10" width="8.140625" style="195" customWidth="1"/>
    <col min="11" max="11" width="5.8515625" style="195" customWidth="1"/>
    <col min="12" max="13" width="8.140625" style="195" customWidth="1"/>
    <col min="14" max="16384" width="9.140625" style="195" customWidth="1"/>
  </cols>
  <sheetData>
    <row r="1" spans="2:11" ht="15">
      <c r="B1" s="647" t="s">
        <v>633</v>
      </c>
      <c r="C1" s="647"/>
      <c r="D1" s="647"/>
      <c r="E1" s="647"/>
      <c r="F1" s="647"/>
      <c r="G1" s="647"/>
      <c r="H1" s="647"/>
      <c r="I1" s="655"/>
      <c r="J1" s="655"/>
      <c r="K1" s="334"/>
    </row>
    <row r="2" spans="2:10" ht="12.75">
      <c r="B2" s="717" t="s">
        <v>101</v>
      </c>
      <c r="C2" s="719" t="s">
        <v>702</v>
      </c>
      <c r="D2" s="720"/>
      <c r="E2" s="720"/>
      <c r="F2" s="720"/>
      <c r="G2" s="709" t="s">
        <v>693</v>
      </c>
      <c r="H2" s="716"/>
      <c r="I2" s="716"/>
      <c r="J2" s="710"/>
    </row>
    <row r="3" spans="2:10" ht="12.75" customHeight="1">
      <c r="B3" s="718"/>
      <c r="C3" s="341" t="s">
        <v>310</v>
      </c>
      <c r="D3" s="630" t="s">
        <v>112</v>
      </c>
      <c r="E3" s="631"/>
      <c r="F3" s="333" t="s">
        <v>318</v>
      </c>
      <c r="G3" s="341" t="s">
        <v>310</v>
      </c>
      <c r="H3" s="630" t="s">
        <v>317</v>
      </c>
      <c r="I3" s="631"/>
      <c r="J3" s="338" t="s">
        <v>318</v>
      </c>
    </row>
    <row r="4" spans="2:10" ht="12.75" customHeight="1">
      <c r="B4" s="342" t="s">
        <v>316</v>
      </c>
      <c r="C4" s="343"/>
      <c r="D4" s="713"/>
      <c r="E4" s="713"/>
      <c r="F4" s="344"/>
      <c r="G4" s="340"/>
      <c r="H4" s="714"/>
      <c r="I4" s="715"/>
      <c r="J4" s="233"/>
    </row>
    <row r="5" spans="2:10" ht="12.75" customHeight="1">
      <c r="B5" s="335" t="s">
        <v>102</v>
      </c>
      <c r="C5" s="345"/>
      <c r="D5" s="713"/>
      <c r="E5" s="713"/>
      <c r="F5" s="344"/>
      <c r="G5" s="340"/>
      <c r="H5" s="714"/>
      <c r="I5" s="715"/>
      <c r="J5" s="233"/>
    </row>
    <row r="6" spans="2:10" ht="12.75" customHeight="1">
      <c r="B6" s="335" t="s">
        <v>103</v>
      </c>
      <c r="C6" s="345">
        <v>19841689</v>
      </c>
      <c r="D6" s="713">
        <v>19841689</v>
      </c>
      <c r="E6" s="713"/>
      <c r="F6" s="344">
        <v>1</v>
      </c>
      <c r="G6" s="340">
        <v>19841689</v>
      </c>
      <c r="H6" s="714">
        <v>19841689</v>
      </c>
      <c r="I6" s="715"/>
      <c r="J6" s="233">
        <v>1</v>
      </c>
    </row>
    <row r="7" spans="2:10" ht="12.75" customHeight="1">
      <c r="B7" s="335" t="s">
        <v>104</v>
      </c>
      <c r="C7" s="345"/>
      <c r="D7" s="713"/>
      <c r="E7" s="713"/>
      <c r="F7" s="344"/>
      <c r="G7" s="340"/>
      <c r="H7" s="714"/>
      <c r="I7" s="715"/>
      <c r="J7" s="233"/>
    </row>
    <row r="8" spans="2:10" ht="12.75" customHeight="1">
      <c r="B8" s="335" t="s">
        <v>64</v>
      </c>
      <c r="C8" s="345"/>
      <c r="D8" s="713"/>
      <c r="E8" s="713"/>
      <c r="F8" s="344"/>
      <c r="G8" s="340"/>
      <c r="H8" s="714"/>
      <c r="I8" s="715"/>
      <c r="J8" s="233"/>
    </row>
    <row r="9" spans="2:10" ht="12.75" customHeight="1">
      <c r="B9" s="335" t="s">
        <v>105</v>
      </c>
      <c r="C9" s="345"/>
      <c r="D9" s="713"/>
      <c r="E9" s="713"/>
      <c r="F9" s="344"/>
      <c r="G9" s="340"/>
      <c r="H9" s="714"/>
      <c r="I9" s="715"/>
      <c r="J9" s="233"/>
    </row>
    <row r="10" spans="2:10" ht="12.75" customHeight="1">
      <c r="B10" s="342" t="s">
        <v>106</v>
      </c>
      <c r="C10" s="343"/>
      <c r="D10" s="713"/>
      <c r="E10" s="713"/>
      <c r="F10" s="344"/>
      <c r="G10" s="340"/>
      <c r="H10" s="714"/>
      <c r="I10" s="715"/>
      <c r="J10" s="233"/>
    </row>
    <row r="11" spans="2:10" ht="12.75" customHeight="1">
      <c r="B11" s="335" t="s">
        <v>102</v>
      </c>
      <c r="C11" s="345"/>
      <c r="D11" s="713"/>
      <c r="E11" s="713"/>
      <c r="F11" s="344"/>
      <c r="G11" s="340"/>
      <c r="H11" s="714"/>
      <c r="I11" s="715"/>
      <c r="J11" s="233"/>
    </row>
    <row r="12" spans="2:10" ht="12.75" customHeight="1">
      <c r="B12" s="335" t="s">
        <v>103</v>
      </c>
      <c r="C12" s="345"/>
      <c r="D12" s="713"/>
      <c r="E12" s="713"/>
      <c r="F12" s="344"/>
      <c r="G12" s="340"/>
      <c r="H12" s="714"/>
      <c r="I12" s="715"/>
      <c r="J12" s="233"/>
    </row>
    <row r="13" spans="2:10" ht="12.75" customHeight="1">
      <c r="B13" s="335" t="s">
        <v>104</v>
      </c>
      <c r="C13" s="345"/>
      <c r="D13" s="713"/>
      <c r="E13" s="713"/>
      <c r="F13" s="344"/>
      <c r="G13" s="340"/>
      <c r="H13" s="714"/>
      <c r="I13" s="715"/>
      <c r="J13" s="233"/>
    </row>
    <row r="14" spans="2:10" ht="12.75" customHeight="1">
      <c r="B14" s="335" t="s">
        <v>64</v>
      </c>
      <c r="C14" s="345"/>
      <c r="D14" s="713"/>
      <c r="E14" s="713"/>
      <c r="F14" s="344"/>
      <c r="G14" s="340"/>
      <c r="H14" s="714"/>
      <c r="I14" s="715"/>
      <c r="J14" s="233"/>
    </row>
    <row r="15" spans="2:10" ht="12.75" customHeight="1">
      <c r="B15" s="335" t="s">
        <v>105</v>
      </c>
      <c r="C15" s="345"/>
      <c r="D15" s="713"/>
      <c r="E15" s="713"/>
      <c r="F15" s="344"/>
      <c r="G15" s="340"/>
      <c r="H15" s="714"/>
      <c r="I15" s="715"/>
      <c r="J15" s="233"/>
    </row>
    <row r="16" spans="2:10" ht="12.75">
      <c r="B16" s="311" t="s">
        <v>91</v>
      </c>
      <c r="C16" s="346">
        <f>SUM(C5:C9)+SUM(C11:C15)</f>
        <v>19841689</v>
      </c>
      <c r="D16" s="721">
        <v>0</v>
      </c>
      <c r="E16" s="721"/>
      <c r="F16" s="346"/>
      <c r="G16" s="346">
        <f>SUM(G5:G9)+SUM(G11:G15)</f>
        <v>19841689</v>
      </c>
      <c r="H16" s="721">
        <v>0</v>
      </c>
      <c r="I16" s="721"/>
      <c r="J16" s="347"/>
    </row>
    <row r="17" spans="2:10" ht="15">
      <c r="B17" s="647" t="s">
        <v>308</v>
      </c>
      <c r="C17" s="647"/>
      <c r="D17" s="647"/>
      <c r="E17" s="647"/>
      <c r="F17" s="647"/>
      <c r="G17" s="647"/>
      <c r="H17" s="647"/>
      <c r="I17" s="655"/>
      <c r="J17" s="655"/>
    </row>
    <row r="18" spans="2:10" ht="12.75">
      <c r="B18" s="656" t="s">
        <v>309</v>
      </c>
      <c r="C18" s="711" t="str">
        <f>C2</f>
        <v>31.12.2016г.</v>
      </c>
      <c r="D18" s="712"/>
      <c r="E18" s="712"/>
      <c r="F18" s="712"/>
      <c r="G18" s="711" t="str">
        <f>G2</f>
        <v>31.12.2015 г.</v>
      </c>
      <c r="H18" s="712"/>
      <c r="I18" s="712"/>
      <c r="J18" s="712"/>
    </row>
    <row r="19" spans="2:10" ht="25.5">
      <c r="B19" s="656"/>
      <c r="C19" s="348" t="s">
        <v>310</v>
      </c>
      <c r="D19" s="338" t="s">
        <v>112</v>
      </c>
      <c r="E19" s="338" t="s">
        <v>311</v>
      </c>
      <c r="F19" s="348" t="s">
        <v>312</v>
      </c>
      <c r="G19" s="348" t="s">
        <v>310</v>
      </c>
      <c r="H19" s="338" t="s">
        <v>112</v>
      </c>
      <c r="I19" s="338" t="s">
        <v>311</v>
      </c>
      <c r="J19" s="348" t="s">
        <v>312</v>
      </c>
    </row>
    <row r="20" spans="2:10" ht="26.25" customHeight="1">
      <c r="B20" s="335" t="s">
        <v>696</v>
      </c>
      <c r="C20" s="340">
        <v>19841689</v>
      </c>
      <c r="D20" s="340">
        <v>19841689</v>
      </c>
      <c r="E20" s="340">
        <v>19841689</v>
      </c>
      <c r="F20" s="349">
        <v>1</v>
      </c>
      <c r="G20" s="340">
        <v>19841689</v>
      </c>
      <c r="H20" s="340">
        <v>19841689</v>
      </c>
      <c r="I20" s="340">
        <v>19841689</v>
      </c>
      <c r="J20" s="349">
        <v>1</v>
      </c>
    </row>
    <row r="21" spans="2:10" ht="26.25" customHeight="1">
      <c r="B21" s="335"/>
      <c r="C21" s="340"/>
      <c r="D21" s="340"/>
      <c r="E21" s="340"/>
      <c r="F21" s="349"/>
      <c r="G21" s="340"/>
      <c r="H21" s="340" t="s">
        <v>29</v>
      </c>
      <c r="I21" s="340"/>
      <c r="J21" s="349"/>
    </row>
    <row r="22" spans="2:10" ht="26.25" customHeight="1">
      <c r="B22" s="335"/>
      <c r="C22" s="340"/>
      <c r="D22" s="340"/>
      <c r="E22" s="340"/>
      <c r="F22" s="349"/>
      <c r="G22" s="340"/>
      <c r="H22" s="340"/>
      <c r="I22" s="340"/>
      <c r="J22" s="349"/>
    </row>
    <row r="23" spans="2:10" ht="26.25" customHeight="1">
      <c r="B23" s="335"/>
      <c r="C23" s="340"/>
      <c r="D23" s="340"/>
      <c r="E23" s="340"/>
      <c r="F23" s="349"/>
      <c r="G23" s="340"/>
      <c r="H23" s="340"/>
      <c r="I23" s="340"/>
      <c r="J23" s="349"/>
    </row>
    <row r="24" spans="2:10" ht="26.25" customHeight="1">
      <c r="B24" s="335"/>
      <c r="C24" s="340"/>
      <c r="D24" s="340"/>
      <c r="E24" s="340"/>
      <c r="F24" s="349"/>
      <c r="G24" s="340"/>
      <c r="H24" s="340"/>
      <c r="I24" s="340"/>
      <c r="J24" s="349"/>
    </row>
    <row r="25" spans="2:10" ht="12.75">
      <c r="B25" s="311" t="s">
        <v>91</v>
      </c>
      <c r="C25" s="336">
        <f aca="true" t="shared" si="0" ref="C25:J25">SUM(C20:C24)</f>
        <v>19841689</v>
      </c>
      <c r="D25" s="336">
        <f t="shared" si="0"/>
        <v>19841689</v>
      </c>
      <c r="E25" s="336">
        <f t="shared" si="0"/>
        <v>19841689</v>
      </c>
      <c r="F25" s="350">
        <f t="shared" si="0"/>
        <v>1</v>
      </c>
      <c r="G25" s="336">
        <f t="shared" si="0"/>
        <v>19841689</v>
      </c>
      <c r="H25" s="336">
        <f t="shared" si="0"/>
        <v>19841689</v>
      </c>
      <c r="I25" s="336">
        <f t="shared" si="0"/>
        <v>19841689</v>
      </c>
      <c r="J25" s="350">
        <f t="shared" si="0"/>
        <v>1</v>
      </c>
    </row>
    <row r="26" spans="2:10" ht="15">
      <c r="B26" s="647" t="s">
        <v>313</v>
      </c>
      <c r="C26" s="647"/>
      <c r="D26" s="647"/>
      <c r="E26" s="647"/>
      <c r="F26" s="647"/>
      <c r="G26" s="647"/>
      <c r="H26" s="647"/>
      <c r="I26" s="647"/>
      <c r="J26" s="647"/>
    </row>
    <row r="27" spans="2:10" ht="12.75">
      <c r="B27" s="656" t="s">
        <v>314</v>
      </c>
      <c r="C27" s="711" t="str">
        <f>C2</f>
        <v>31.12.2016г.</v>
      </c>
      <c r="D27" s="712"/>
      <c r="E27" s="712"/>
      <c r="F27" s="712"/>
      <c r="G27" s="712" t="str">
        <f>G2</f>
        <v>31.12.2015 г.</v>
      </c>
      <c r="H27" s="712"/>
      <c r="I27" s="712"/>
      <c r="J27" s="712"/>
    </row>
    <row r="28" spans="2:10" ht="25.5">
      <c r="B28" s="656"/>
      <c r="C28" s="348" t="s">
        <v>315</v>
      </c>
      <c r="D28" s="338" t="s">
        <v>112</v>
      </c>
      <c r="E28" s="338" t="s">
        <v>311</v>
      </c>
      <c r="F28" s="348" t="s">
        <v>312</v>
      </c>
      <c r="G28" s="348" t="s">
        <v>315</v>
      </c>
      <c r="H28" s="338" t="s">
        <v>112</v>
      </c>
      <c r="I28" s="338" t="s">
        <v>311</v>
      </c>
      <c r="J28" s="348" t="s">
        <v>312</v>
      </c>
    </row>
    <row r="29" spans="2:10" ht="26.25" customHeight="1">
      <c r="B29" s="335"/>
      <c r="C29" s="340"/>
      <c r="D29" s="340"/>
      <c r="E29" s="340"/>
      <c r="F29" s="349"/>
      <c r="G29" s="340"/>
      <c r="H29" s="340"/>
      <c r="I29" s="340"/>
      <c r="J29" s="349"/>
    </row>
    <row r="30" spans="2:10" ht="26.25" customHeight="1">
      <c r="B30" s="335"/>
      <c r="C30" s="340"/>
      <c r="D30" s="340"/>
      <c r="E30" s="340"/>
      <c r="F30" s="349"/>
      <c r="G30" s="340"/>
      <c r="H30" s="340"/>
      <c r="I30" s="340"/>
      <c r="J30" s="349"/>
    </row>
    <row r="31" spans="2:10" ht="26.25" customHeight="1">
      <c r="B31" s="335"/>
      <c r="C31" s="340"/>
      <c r="D31" s="340"/>
      <c r="E31" s="340"/>
      <c r="F31" s="349"/>
      <c r="G31" s="340"/>
      <c r="H31" s="340"/>
      <c r="I31" s="340"/>
      <c r="J31" s="349"/>
    </row>
    <row r="32" spans="2:10" ht="26.25" customHeight="1">
      <c r="B32" s="335"/>
      <c r="C32" s="340"/>
      <c r="D32" s="340"/>
      <c r="E32" s="340"/>
      <c r="F32" s="349"/>
      <c r="G32" s="340"/>
      <c r="H32" s="340"/>
      <c r="I32" s="340"/>
      <c r="J32" s="349"/>
    </row>
    <row r="33" spans="2:10" ht="26.25" customHeight="1">
      <c r="B33" s="335"/>
      <c r="C33" s="340"/>
      <c r="D33" s="340"/>
      <c r="E33" s="340"/>
      <c r="F33" s="349"/>
      <c r="G33" s="340"/>
      <c r="H33" s="340"/>
      <c r="I33" s="340"/>
      <c r="J33" s="349"/>
    </row>
    <row r="34" spans="2:10" ht="12.75">
      <c r="B34" s="311" t="s">
        <v>91</v>
      </c>
      <c r="C34" s="336">
        <f aca="true" t="shared" si="1" ref="C34:J34">SUM(C29:C33)</f>
        <v>0</v>
      </c>
      <c r="D34" s="336">
        <f t="shared" si="1"/>
        <v>0</v>
      </c>
      <c r="E34" s="336">
        <f t="shared" si="1"/>
        <v>0</v>
      </c>
      <c r="F34" s="350">
        <f t="shared" si="1"/>
        <v>0</v>
      </c>
      <c r="G34" s="336">
        <f t="shared" si="1"/>
        <v>0</v>
      </c>
      <c r="H34" s="336">
        <f t="shared" si="1"/>
        <v>0</v>
      </c>
      <c r="I34" s="336">
        <f t="shared" si="1"/>
        <v>0</v>
      </c>
      <c r="J34" s="350">
        <f t="shared" si="1"/>
        <v>0</v>
      </c>
    </row>
  </sheetData>
  <sheetProtection/>
  <mergeCells count="40">
    <mergeCell ref="D9:E9"/>
    <mergeCell ref="C18:F18"/>
    <mergeCell ref="H13:I13"/>
    <mergeCell ref="H6:I6"/>
    <mergeCell ref="H10:I10"/>
    <mergeCell ref="H11:I11"/>
    <mergeCell ref="H12:I12"/>
    <mergeCell ref="H9:I9"/>
    <mergeCell ref="D10:E10"/>
    <mergeCell ref="D11:E11"/>
    <mergeCell ref="D12:E12"/>
    <mergeCell ref="D13:E13"/>
    <mergeCell ref="G18:J18"/>
    <mergeCell ref="H14:I14"/>
    <mergeCell ref="D16:E16"/>
    <mergeCell ref="D15:E15"/>
    <mergeCell ref="B17:J17"/>
    <mergeCell ref="H15:I15"/>
    <mergeCell ref="H16:I16"/>
    <mergeCell ref="D14:E14"/>
    <mergeCell ref="D5:E5"/>
    <mergeCell ref="G2:J2"/>
    <mergeCell ref="H3:I3"/>
    <mergeCell ref="H4:I4"/>
    <mergeCell ref="H5:I5"/>
    <mergeCell ref="B1:J1"/>
    <mergeCell ref="B2:B3"/>
    <mergeCell ref="D3:E3"/>
    <mergeCell ref="D4:E4"/>
    <mergeCell ref="C2:F2"/>
    <mergeCell ref="B27:B28"/>
    <mergeCell ref="C27:F27"/>
    <mergeCell ref="G27:J27"/>
    <mergeCell ref="D6:E6"/>
    <mergeCell ref="D8:E8"/>
    <mergeCell ref="D7:E7"/>
    <mergeCell ref="H7:I7"/>
    <mergeCell ref="H8:I8"/>
    <mergeCell ref="B26:J26"/>
    <mergeCell ref="B18:B19"/>
  </mergeCells>
  <printOptions/>
  <pageMargins left="0.7086614173228347" right="0" top="0.7480314960629921" bottom="0.7480314960629921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9.140625" style="195" customWidth="1"/>
    <col min="2" max="2" width="34.140625" style="195" customWidth="1"/>
    <col min="3" max="3" width="11.140625" style="195" customWidth="1"/>
    <col min="4" max="4" width="11.7109375" style="195" customWidth="1"/>
    <col min="5" max="5" width="11.28125" style="195" customWidth="1"/>
    <col min="6" max="6" width="11.7109375" style="195" customWidth="1"/>
    <col min="7" max="16384" width="9.140625" style="195" customWidth="1"/>
  </cols>
  <sheetData>
    <row r="1" spans="2:6" ht="15">
      <c r="B1" s="647" t="s">
        <v>25</v>
      </c>
      <c r="C1" s="647"/>
      <c r="D1" s="647"/>
      <c r="E1" s="647"/>
      <c r="F1" s="647"/>
    </row>
    <row r="2" spans="2:6" ht="51">
      <c r="B2" s="381"/>
      <c r="C2" s="496" t="s">
        <v>319</v>
      </c>
      <c r="D2" s="497" t="s">
        <v>7</v>
      </c>
      <c r="E2" s="497" t="s">
        <v>23</v>
      </c>
      <c r="F2" s="497" t="s">
        <v>107</v>
      </c>
    </row>
    <row r="3" spans="2:6" s="334" customFormat="1" ht="12.75" customHeight="1">
      <c r="B3" s="333" t="s">
        <v>726</v>
      </c>
      <c r="C3" s="424">
        <v>19221</v>
      </c>
      <c r="D3" s="424">
        <v>1984</v>
      </c>
      <c r="E3" s="424">
        <v>9145</v>
      </c>
      <c r="F3" s="427">
        <v>30350</v>
      </c>
    </row>
    <row r="4" spans="2:6" ht="12.75" customHeight="1">
      <c r="B4" s="335" t="s">
        <v>320</v>
      </c>
      <c r="C4" s="228"/>
      <c r="D4" s="228"/>
      <c r="E4" s="228"/>
      <c r="F4" s="228" t="s">
        <v>722</v>
      </c>
    </row>
    <row r="5" spans="2:6" ht="12.75" customHeight="1">
      <c r="B5" s="335" t="s">
        <v>321</v>
      </c>
      <c r="C5" s="228"/>
      <c r="D5" s="228"/>
      <c r="E5" s="228"/>
      <c r="F5" s="228" t="s">
        <v>722</v>
      </c>
    </row>
    <row r="6" spans="2:6" s="334" customFormat="1" ht="12.75" customHeight="1">
      <c r="B6" s="447" t="s">
        <v>727</v>
      </c>
      <c r="C6" s="336">
        <v>19221</v>
      </c>
      <c r="D6" s="336">
        <v>1984</v>
      </c>
      <c r="E6" s="336">
        <v>9145</v>
      </c>
      <c r="F6" s="439">
        <v>30350</v>
      </c>
    </row>
    <row r="7" spans="2:6" ht="12.75">
      <c r="B7" s="333" t="s">
        <v>108</v>
      </c>
      <c r="C7" s="448"/>
      <c r="D7" s="448" t="s">
        <v>721</v>
      </c>
      <c r="E7" s="448" t="s">
        <v>721</v>
      </c>
      <c r="F7" s="427"/>
    </row>
    <row r="8" spans="2:6" ht="12.75">
      <c r="B8" s="335" t="s">
        <v>109</v>
      </c>
      <c r="C8" s="449"/>
      <c r="D8" s="449"/>
      <c r="E8" s="449"/>
      <c r="F8" s="228"/>
    </row>
    <row r="9" spans="2:6" ht="12.75">
      <c r="B9" s="335" t="s">
        <v>322</v>
      </c>
      <c r="C9" s="449"/>
      <c r="D9" s="449"/>
      <c r="E9" s="449"/>
      <c r="F9" s="228"/>
    </row>
    <row r="10" spans="2:6" ht="12.75">
      <c r="B10" s="335" t="s">
        <v>36</v>
      </c>
      <c r="C10" s="449"/>
      <c r="D10" s="449"/>
      <c r="E10" s="449"/>
      <c r="F10" s="228"/>
    </row>
    <row r="11" spans="2:6" ht="12.75">
      <c r="B11" s="333" t="s">
        <v>110</v>
      </c>
      <c r="C11" s="448">
        <v>-303</v>
      </c>
      <c r="D11" s="448" t="s">
        <v>721</v>
      </c>
      <c r="E11" s="448"/>
      <c r="F11" s="427">
        <v>-303</v>
      </c>
    </row>
    <row r="12" spans="2:6" ht="12.75">
      <c r="B12" s="335" t="s">
        <v>323</v>
      </c>
      <c r="C12" s="449"/>
      <c r="D12" s="228"/>
      <c r="E12" s="449"/>
      <c r="F12" s="228"/>
    </row>
    <row r="13" spans="2:6" ht="12.75">
      <c r="B13" s="335" t="s">
        <v>322</v>
      </c>
      <c r="C13" s="449"/>
      <c r="D13" s="228"/>
      <c r="E13" s="449"/>
      <c r="F13" s="228"/>
    </row>
    <row r="14" spans="2:6" ht="12.75">
      <c r="B14" s="335" t="s">
        <v>324</v>
      </c>
      <c r="C14" s="449"/>
      <c r="D14" s="228"/>
      <c r="E14" s="449"/>
      <c r="F14" s="228"/>
    </row>
    <row r="15" spans="2:6" ht="12.75">
      <c r="B15" s="335" t="s">
        <v>36</v>
      </c>
      <c r="C15" s="449">
        <v>-303</v>
      </c>
      <c r="D15" s="228"/>
      <c r="E15" s="449"/>
      <c r="F15" s="228">
        <v>-303</v>
      </c>
    </row>
    <row r="16" spans="2:6" s="334" customFormat="1" ht="12.75">
      <c r="B16" s="333" t="s">
        <v>728</v>
      </c>
      <c r="C16" s="439">
        <v>18918</v>
      </c>
      <c r="D16" s="439">
        <v>1984</v>
      </c>
      <c r="E16" s="439">
        <v>9145</v>
      </c>
      <c r="F16" s="439">
        <v>3047</v>
      </c>
    </row>
    <row r="17" spans="2:6" s="334" customFormat="1" ht="12.75">
      <c r="B17" s="333" t="s">
        <v>108</v>
      </c>
      <c r="C17" s="448" t="s">
        <v>721</v>
      </c>
      <c r="D17" s="448" t="s">
        <v>721</v>
      </c>
      <c r="E17" s="448" t="s">
        <v>721</v>
      </c>
      <c r="F17" s="427" t="s">
        <v>722</v>
      </c>
    </row>
    <row r="18" spans="2:6" s="334" customFormat="1" ht="12.75">
      <c r="B18" s="335" t="s">
        <v>109</v>
      </c>
      <c r="C18" s="449"/>
      <c r="D18" s="449"/>
      <c r="E18" s="449"/>
      <c r="F18" s="228" t="s">
        <v>722</v>
      </c>
    </row>
    <row r="19" spans="2:6" s="334" customFormat="1" ht="12.75">
      <c r="B19" s="335" t="s">
        <v>322</v>
      </c>
      <c r="C19" s="449"/>
      <c r="D19" s="449"/>
      <c r="E19" s="449"/>
      <c r="F19" s="228" t="s">
        <v>722</v>
      </c>
    </row>
    <row r="20" spans="2:6" s="334" customFormat="1" ht="12.75">
      <c r="B20" s="335" t="s">
        <v>36</v>
      </c>
      <c r="C20" s="449"/>
      <c r="D20" s="449"/>
      <c r="E20" s="449"/>
      <c r="F20" s="228"/>
    </row>
    <row r="21" spans="2:6" s="334" customFormat="1" ht="12.75">
      <c r="B21" s="333" t="s">
        <v>110</v>
      </c>
      <c r="C21" s="448"/>
      <c r="D21" s="448" t="s">
        <v>721</v>
      </c>
      <c r="E21" s="448" t="s">
        <v>721</v>
      </c>
      <c r="F21" s="427"/>
    </row>
    <row r="22" spans="2:8" s="334" customFormat="1" ht="12.75">
      <c r="B22" s="335" t="s">
        <v>323</v>
      </c>
      <c r="C22" s="449"/>
      <c r="D22" s="228"/>
      <c r="E22" s="449"/>
      <c r="F22" s="228" t="s">
        <v>722</v>
      </c>
      <c r="H22" s="334" t="s">
        <v>29</v>
      </c>
    </row>
    <row r="23" spans="2:6" s="334" customFormat="1" ht="12.75">
      <c r="B23" s="335" t="s">
        <v>322</v>
      </c>
      <c r="C23" s="449"/>
      <c r="D23" s="228"/>
      <c r="E23" s="449"/>
      <c r="F23" s="228" t="s">
        <v>722</v>
      </c>
    </row>
    <row r="24" spans="2:6" s="334" customFormat="1" ht="12.75">
      <c r="B24" s="335" t="s">
        <v>324</v>
      </c>
      <c r="C24" s="449"/>
      <c r="D24" s="228"/>
      <c r="E24" s="449"/>
      <c r="F24" s="228" t="s">
        <v>722</v>
      </c>
    </row>
    <row r="25" spans="2:6" s="334" customFormat="1" ht="12.75">
      <c r="B25" s="335" t="s">
        <v>36</v>
      </c>
      <c r="C25" s="449"/>
      <c r="D25" s="228"/>
      <c r="E25" s="449"/>
      <c r="F25" s="228"/>
    </row>
    <row r="26" spans="2:6" s="334" customFormat="1" ht="12.75">
      <c r="B26" s="333" t="s">
        <v>748</v>
      </c>
      <c r="C26" s="439">
        <v>18918</v>
      </c>
      <c r="D26" s="439">
        <v>1984</v>
      </c>
      <c r="E26" s="439">
        <v>9145</v>
      </c>
      <c r="F26" s="439">
        <v>30047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0">
      <selection activeCell="C41" sqref="C41"/>
    </sheetView>
  </sheetViews>
  <sheetFormatPr defaultColWidth="9.140625" defaultRowHeight="12.75"/>
  <cols>
    <col min="1" max="1" width="9.140625" style="195" customWidth="1"/>
    <col min="2" max="2" width="38.8515625" style="195" customWidth="1"/>
    <col min="3" max="3" width="11.421875" style="195" customWidth="1"/>
    <col min="4" max="5" width="9.140625" style="195" customWidth="1"/>
    <col min="6" max="6" width="29.8515625" style="195" customWidth="1"/>
    <col min="7" max="16384" width="9.140625" style="195" customWidth="1"/>
  </cols>
  <sheetData>
    <row r="1" spans="2:3" ht="15">
      <c r="B1" s="647" t="s">
        <v>26</v>
      </c>
      <c r="C1" s="647"/>
    </row>
    <row r="2" spans="2:3" ht="12.75">
      <c r="B2" s="523" t="s">
        <v>26</v>
      </c>
      <c r="C2" s="523" t="s">
        <v>112</v>
      </c>
    </row>
    <row r="3" spans="2:3" ht="12.75">
      <c r="B3" s="424" t="s">
        <v>729</v>
      </c>
      <c r="C3" s="339" t="s">
        <v>735</v>
      </c>
    </row>
    <row r="4" spans="2:3" ht="12.75">
      <c r="B4" s="424" t="s">
        <v>108</v>
      </c>
      <c r="C4" s="339" t="s">
        <v>721</v>
      </c>
    </row>
    <row r="5" spans="2:3" ht="12.75">
      <c r="B5" s="423" t="s">
        <v>698</v>
      </c>
      <c r="C5" s="443">
        <v>4794</v>
      </c>
    </row>
    <row r="6" spans="2:3" ht="12.75">
      <c r="B6" s="423" t="s">
        <v>325</v>
      </c>
      <c r="C6" s="340"/>
    </row>
    <row r="7" spans="2:3" ht="12.75">
      <c r="B7" s="424" t="s">
        <v>110</v>
      </c>
      <c r="C7" s="339" t="s">
        <v>721</v>
      </c>
    </row>
    <row r="8" spans="2:3" ht="12.75">
      <c r="B8" s="423" t="s">
        <v>326</v>
      </c>
      <c r="C8" s="340"/>
    </row>
    <row r="9" spans="2:5" ht="12.75">
      <c r="B9" s="423" t="s">
        <v>111</v>
      </c>
      <c r="C9" s="340">
        <v>-9382</v>
      </c>
      <c r="E9" s="195" t="s">
        <v>327</v>
      </c>
    </row>
    <row r="10" spans="2:3" ht="12.75">
      <c r="B10" s="423" t="s">
        <v>325</v>
      </c>
      <c r="C10" s="340"/>
    </row>
    <row r="11" spans="2:3" ht="12.75">
      <c r="B11" s="445" t="s">
        <v>730</v>
      </c>
      <c r="C11" s="336">
        <v>-4588</v>
      </c>
    </row>
    <row r="12" spans="2:3" ht="12.75">
      <c r="B12" s="424" t="s">
        <v>108</v>
      </c>
      <c r="C12" s="443"/>
    </row>
    <row r="13" spans="2:3" ht="12.75">
      <c r="B13" s="423" t="s">
        <v>731</v>
      </c>
      <c r="C13" s="195">
        <v>5957</v>
      </c>
    </row>
    <row r="14" spans="2:3" ht="12.75">
      <c r="B14" s="423" t="s">
        <v>328</v>
      </c>
      <c r="C14" s="443"/>
    </row>
    <row r="15" spans="2:3" ht="12.75">
      <c r="B15" s="424" t="s">
        <v>110</v>
      </c>
      <c r="C15" s="443"/>
    </row>
    <row r="16" spans="2:3" ht="12.75">
      <c r="B16" s="423" t="s">
        <v>326</v>
      </c>
      <c r="C16" s="443"/>
    </row>
    <row r="17" spans="2:5" ht="12.75">
      <c r="B17" s="423" t="s">
        <v>111</v>
      </c>
      <c r="C17" s="443"/>
      <c r="E17" s="195" t="s">
        <v>29</v>
      </c>
    </row>
    <row r="18" spans="2:3" ht="12.75">
      <c r="B18" s="423" t="s">
        <v>325</v>
      </c>
      <c r="C18" s="443"/>
    </row>
    <row r="19" spans="2:3" ht="12.75">
      <c r="B19" s="445" t="s">
        <v>749</v>
      </c>
      <c r="C19" s="336">
        <f>C11+C13</f>
        <v>1369</v>
      </c>
    </row>
    <row r="20" spans="2:5" ht="12.75">
      <c r="B20" s="424" t="s">
        <v>732</v>
      </c>
      <c r="C20" s="339">
        <v>-9284</v>
      </c>
      <c r="E20" s="195" t="s">
        <v>29</v>
      </c>
    </row>
    <row r="21" spans="2:3" ht="12.75">
      <c r="B21" s="424" t="s">
        <v>108</v>
      </c>
      <c r="C21" s="339" t="s">
        <v>721</v>
      </c>
    </row>
    <row r="22" spans="2:3" ht="12.75">
      <c r="B22" s="423" t="s">
        <v>733</v>
      </c>
      <c r="C22" s="340"/>
    </row>
    <row r="23" spans="2:3" ht="12.75">
      <c r="B23" s="423" t="s">
        <v>325</v>
      </c>
      <c r="C23" s="340"/>
    </row>
    <row r="24" spans="2:3" ht="12.75">
      <c r="B24" s="424" t="s">
        <v>110</v>
      </c>
      <c r="C24" s="339"/>
    </row>
    <row r="25" spans="2:3" ht="12.75">
      <c r="B25" s="423" t="s">
        <v>329</v>
      </c>
      <c r="C25" s="339">
        <v>-5</v>
      </c>
    </row>
    <row r="26" spans="2:5" ht="12.75">
      <c r="B26" s="423" t="s">
        <v>328</v>
      </c>
      <c r="C26" s="340">
        <v>287</v>
      </c>
      <c r="E26" s="195" t="s">
        <v>330</v>
      </c>
    </row>
    <row r="27" spans="2:3" ht="12.75">
      <c r="B27" s="423" t="s">
        <v>325</v>
      </c>
      <c r="C27" s="340">
        <v>9382</v>
      </c>
    </row>
    <row r="28" spans="2:3" ht="12.75">
      <c r="B28" s="424" t="s">
        <v>706</v>
      </c>
      <c r="C28" s="336">
        <v>380</v>
      </c>
    </row>
    <row r="29" spans="2:3" ht="12.75">
      <c r="B29" s="424" t="s">
        <v>108</v>
      </c>
      <c r="C29" s="443" t="s">
        <v>721</v>
      </c>
    </row>
    <row r="30" spans="2:3" ht="12.75">
      <c r="B30" s="423" t="s">
        <v>750</v>
      </c>
      <c r="C30" s="443"/>
    </row>
    <row r="31" spans="2:3" ht="12.75">
      <c r="B31" s="423" t="s">
        <v>325</v>
      </c>
      <c r="C31" s="443"/>
    </row>
    <row r="32" spans="2:3" ht="12.75">
      <c r="B32" s="424" t="s">
        <v>110</v>
      </c>
      <c r="C32" s="443">
        <f>C33+C34+C35</f>
        <v>-1979</v>
      </c>
    </row>
    <row r="33" spans="2:5" ht="12.75">
      <c r="B33" s="423" t="s">
        <v>329</v>
      </c>
      <c r="C33" s="443"/>
      <c r="E33" s="195" t="s">
        <v>29</v>
      </c>
    </row>
    <row r="34" spans="2:3" ht="12.75">
      <c r="B34" s="423" t="s">
        <v>328</v>
      </c>
      <c r="C34" s="443"/>
    </row>
    <row r="35" spans="2:6" ht="12.75">
      <c r="B35" s="423" t="s">
        <v>325</v>
      </c>
      <c r="C35" s="443">
        <v>-1979</v>
      </c>
      <c r="D35" s="195" t="s">
        <v>29</v>
      </c>
      <c r="F35" s="195" t="s">
        <v>29</v>
      </c>
    </row>
    <row r="36" spans="2:3" ht="12.75">
      <c r="B36" s="424" t="s">
        <v>751</v>
      </c>
      <c r="C36" s="336">
        <f>C28+C32</f>
        <v>-1599</v>
      </c>
    </row>
    <row r="37" spans="2:3" ht="12.75">
      <c r="B37" s="446"/>
      <c r="C37" s="443"/>
    </row>
    <row r="38" spans="2:3" ht="12.75">
      <c r="B38" s="445" t="s">
        <v>697</v>
      </c>
      <c r="C38" s="336">
        <v>-9284</v>
      </c>
    </row>
    <row r="39" spans="2:3" ht="12.75">
      <c r="B39" s="445" t="s">
        <v>734</v>
      </c>
      <c r="C39" s="336">
        <v>-4208</v>
      </c>
    </row>
    <row r="40" spans="2:3" ht="12.75">
      <c r="B40" s="445" t="s">
        <v>752</v>
      </c>
      <c r="C40" s="336">
        <f>C39+C13</f>
        <v>1749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6384" width="9.140625" style="195" customWidth="1"/>
  </cols>
  <sheetData>
    <row r="1" spans="2:8" ht="15">
      <c r="B1" s="647" t="s">
        <v>580</v>
      </c>
      <c r="C1" s="647"/>
      <c r="D1" s="647"/>
      <c r="E1" s="647"/>
      <c r="F1" s="647"/>
      <c r="G1" s="647"/>
      <c r="H1" s="647"/>
    </row>
    <row r="2" spans="2:8" ht="12.75">
      <c r="B2" s="630" t="s">
        <v>578</v>
      </c>
      <c r="C2" s="633"/>
      <c r="D2" s="633"/>
      <c r="E2" s="633"/>
      <c r="F2" s="633"/>
      <c r="G2" s="631"/>
      <c r="H2" s="338" t="s">
        <v>579</v>
      </c>
    </row>
    <row r="3" spans="2:8" ht="12.75">
      <c r="B3" s="722"/>
      <c r="C3" s="723"/>
      <c r="D3" s="723"/>
      <c r="E3" s="723"/>
      <c r="F3" s="723"/>
      <c r="G3" s="724"/>
      <c r="H3" s="228"/>
    </row>
    <row r="4" spans="2:8" ht="12.75">
      <c r="B4" s="722"/>
      <c r="C4" s="723"/>
      <c r="D4" s="723"/>
      <c r="E4" s="723"/>
      <c r="F4" s="723"/>
      <c r="G4" s="724"/>
      <c r="H4" s="228"/>
    </row>
    <row r="5" spans="2:8" ht="12.75">
      <c r="B5" s="722"/>
      <c r="C5" s="723"/>
      <c r="D5" s="723"/>
      <c r="E5" s="723"/>
      <c r="F5" s="723"/>
      <c r="G5" s="724"/>
      <c r="H5" s="228"/>
    </row>
    <row r="6" spans="2:8" ht="12.75">
      <c r="B6" s="722"/>
      <c r="C6" s="723"/>
      <c r="D6" s="723"/>
      <c r="E6" s="723"/>
      <c r="F6" s="723"/>
      <c r="G6" s="724"/>
      <c r="H6" s="228"/>
    </row>
    <row r="7" spans="2:8" ht="12.75">
      <c r="B7" s="722"/>
      <c r="C7" s="723"/>
      <c r="D7" s="723"/>
      <c r="E7" s="723"/>
      <c r="F7" s="723"/>
      <c r="G7" s="724"/>
      <c r="H7" s="228"/>
    </row>
    <row r="8" spans="2:8" ht="12.75">
      <c r="B8" s="722"/>
      <c r="C8" s="723"/>
      <c r="D8" s="723"/>
      <c r="E8" s="723"/>
      <c r="F8" s="723"/>
      <c r="G8" s="724"/>
      <c r="H8" s="228"/>
    </row>
    <row r="9" spans="2:8" ht="12.75">
      <c r="B9" s="722"/>
      <c r="C9" s="723"/>
      <c r="D9" s="723"/>
      <c r="E9" s="723"/>
      <c r="F9" s="723"/>
      <c r="G9" s="724"/>
      <c r="H9" s="228"/>
    </row>
    <row r="10" spans="2:8" ht="12.75">
      <c r="B10" s="722"/>
      <c r="C10" s="723"/>
      <c r="D10" s="723"/>
      <c r="E10" s="723"/>
      <c r="F10" s="723"/>
      <c r="G10" s="724"/>
      <c r="H10" s="228"/>
    </row>
    <row r="11" spans="2:8" ht="12.75">
      <c r="B11" s="722"/>
      <c r="C11" s="723"/>
      <c r="D11" s="723"/>
      <c r="E11" s="723"/>
      <c r="F11" s="723"/>
      <c r="G11" s="724"/>
      <c r="H11" s="228"/>
    </row>
    <row r="12" spans="2:8" ht="12.75">
      <c r="B12" s="722"/>
      <c r="C12" s="723"/>
      <c r="D12" s="723"/>
      <c r="E12" s="723"/>
      <c r="F12" s="723"/>
      <c r="G12" s="724"/>
      <c r="H12" s="228"/>
    </row>
    <row r="13" spans="2:8" ht="12.75">
      <c r="B13" s="625" t="s">
        <v>84</v>
      </c>
      <c r="C13" s="626"/>
      <c r="D13" s="626"/>
      <c r="E13" s="626"/>
      <c r="F13" s="626"/>
      <c r="G13" s="627"/>
      <c r="H13" s="439">
        <f>SUM(H3:H12)</f>
        <v>0</v>
      </c>
    </row>
  </sheetData>
  <sheetProtection/>
  <mergeCells count="13">
    <mergeCell ref="B1:H1"/>
    <mergeCell ref="B8:G8"/>
    <mergeCell ref="B9:G9"/>
    <mergeCell ref="B10:G10"/>
    <mergeCell ref="B13:G13"/>
    <mergeCell ref="B2:G2"/>
    <mergeCell ref="B3:G3"/>
    <mergeCell ref="B4:G4"/>
    <mergeCell ref="B5:G5"/>
    <mergeCell ref="B6:G6"/>
    <mergeCell ref="B7:G7"/>
    <mergeCell ref="B11:G11"/>
    <mergeCell ref="B12:G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T96"/>
  <sheetViews>
    <sheetView zoomScalePageLayoutView="0" workbookViewId="0" topLeftCell="A1">
      <selection activeCell="M7" sqref="M7:N7"/>
    </sheetView>
  </sheetViews>
  <sheetFormatPr defaultColWidth="9.140625" defaultRowHeight="12.75"/>
  <cols>
    <col min="1" max="1" width="4.28125" style="195" customWidth="1"/>
    <col min="2" max="6" width="6.28125" style="195" customWidth="1"/>
    <col min="7" max="7" width="6.140625" style="195" customWidth="1"/>
    <col min="8" max="8" width="5.00390625" style="195" customWidth="1"/>
    <col min="9" max="9" width="6.8515625" style="195" customWidth="1"/>
    <col min="10" max="10" width="5.140625" style="195" customWidth="1"/>
    <col min="11" max="11" width="6.140625" style="195" customWidth="1"/>
    <col min="12" max="12" width="5.00390625" style="195" customWidth="1"/>
    <col min="13" max="13" width="6.140625" style="195" customWidth="1"/>
    <col min="14" max="14" width="5.140625" style="195" customWidth="1"/>
    <col min="15" max="16384" width="9.140625" style="195" customWidth="1"/>
  </cols>
  <sheetData>
    <row r="1" spans="2:14" ht="15">
      <c r="B1" s="647" t="s">
        <v>581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2:14" ht="12.75">
      <c r="B2" s="635" t="s">
        <v>65</v>
      </c>
      <c r="C2" s="648"/>
      <c r="D2" s="648"/>
      <c r="E2" s="648"/>
      <c r="F2" s="648"/>
      <c r="G2" s="648"/>
      <c r="H2" s="648"/>
      <c r="I2" s="648"/>
      <c r="J2" s="636"/>
      <c r="K2" s="650" t="s">
        <v>740</v>
      </c>
      <c r="L2" s="651"/>
      <c r="M2" s="635" t="s">
        <v>702</v>
      </c>
      <c r="N2" s="636"/>
    </row>
    <row r="3" spans="2:14" ht="12.75">
      <c r="B3" s="637"/>
      <c r="C3" s="649"/>
      <c r="D3" s="649"/>
      <c r="E3" s="649"/>
      <c r="F3" s="649"/>
      <c r="G3" s="649"/>
      <c r="H3" s="649"/>
      <c r="I3" s="649"/>
      <c r="J3" s="638"/>
      <c r="K3" s="652"/>
      <c r="L3" s="653"/>
      <c r="M3" s="637"/>
      <c r="N3" s="638"/>
    </row>
    <row r="4" spans="2:20" ht="12.75">
      <c r="B4" s="639" t="s">
        <v>338</v>
      </c>
      <c r="C4" s="640"/>
      <c r="D4" s="640"/>
      <c r="E4" s="640"/>
      <c r="F4" s="640"/>
      <c r="G4" s="640"/>
      <c r="H4" s="640"/>
      <c r="I4" s="640"/>
      <c r="J4" s="641"/>
      <c r="K4" s="725">
        <v>7298</v>
      </c>
      <c r="L4" s="726"/>
      <c r="M4" s="725">
        <v>6298</v>
      </c>
      <c r="N4" s="726"/>
      <c r="P4" s="613">
        <f>IF(AND(S5="",S7=""),"","Разлика между БАЛАНСА и ПРИЛОЖЕНИЕТО!")</f>
      </c>
      <c r="Q4" s="613"/>
      <c r="R4" s="613"/>
      <c r="S4" s="613"/>
      <c r="T4" s="613"/>
    </row>
    <row r="5" spans="2:20" ht="12.75">
      <c r="B5" s="639" t="s">
        <v>499</v>
      </c>
      <c r="C5" s="640"/>
      <c r="D5" s="640"/>
      <c r="E5" s="640"/>
      <c r="F5" s="640"/>
      <c r="G5" s="640"/>
      <c r="H5" s="640"/>
      <c r="I5" s="640"/>
      <c r="J5" s="641"/>
      <c r="K5" s="725">
        <v>33611</v>
      </c>
      <c r="L5" s="726"/>
      <c r="M5" s="725">
        <v>35393</v>
      </c>
      <c r="N5" s="726"/>
      <c r="P5" s="614">
        <f>IF(S5="","","Разлика текущ период:")</f>
      </c>
      <c r="Q5" s="614"/>
      <c r="R5" s="614"/>
      <c r="S5" s="420">
        <f>IF(K8=баланс!E36,"",K8-баланс!E36)</f>
      </c>
      <c r="T5" s="419"/>
    </row>
    <row r="6" spans="2:20" ht="12.75">
      <c r="B6" s="639" t="s">
        <v>337</v>
      </c>
      <c r="C6" s="640"/>
      <c r="D6" s="640"/>
      <c r="E6" s="640"/>
      <c r="F6" s="640"/>
      <c r="G6" s="640"/>
      <c r="H6" s="640"/>
      <c r="I6" s="640"/>
      <c r="J6" s="641"/>
      <c r="K6" s="725">
        <v>0</v>
      </c>
      <c r="L6" s="726"/>
      <c r="M6" s="725">
        <v>21</v>
      </c>
      <c r="N6" s="726"/>
      <c r="P6" s="615">
        <f>IF(S5="","","Сума по баланс:")</f>
      </c>
      <c r="Q6" s="615"/>
      <c r="R6" s="615"/>
      <c r="S6" s="421">
        <f>IF(S5="","",баланс!E36)</f>
      </c>
      <c r="T6" s="419"/>
    </row>
    <row r="7" spans="2:20" ht="12.75">
      <c r="B7" s="639" t="s">
        <v>500</v>
      </c>
      <c r="C7" s="640"/>
      <c r="D7" s="640"/>
      <c r="E7" s="640"/>
      <c r="F7" s="640"/>
      <c r="G7" s="640"/>
      <c r="H7" s="640"/>
      <c r="I7" s="640"/>
      <c r="J7" s="641"/>
      <c r="K7" s="725" t="s">
        <v>735</v>
      </c>
      <c r="L7" s="726"/>
      <c r="M7" s="725">
        <v>92</v>
      </c>
      <c r="N7" s="726"/>
      <c r="P7" s="614">
        <f>IF(S7="","","Разлика предходен период:")</f>
      </c>
      <c r="Q7" s="614"/>
      <c r="R7" s="614"/>
      <c r="S7" s="420">
        <f>IF(M8=баланс!G36,"",M8-баланс!G36)</f>
      </c>
      <c r="T7" s="419"/>
    </row>
    <row r="8" spans="2:20" ht="12.75">
      <c r="B8" s="625" t="s">
        <v>84</v>
      </c>
      <c r="C8" s="626"/>
      <c r="D8" s="626"/>
      <c r="E8" s="626"/>
      <c r="F8" s="626"/>
      <c r="G8" s="626"/>
      <c r="H8" s="626"/>
      <c r="I8" s="626"/>
      <c r="J8" s="627"/>
      <c r="K8" s="645">
        <f>SUM(K4:L7)</f>
        <v>40909</v>
      </c>
      <c r="L8" s="646"/>
      <c r="M8" s="645">
        <f>SUM(M4:N7)</f>
        <v>41804</v>
      </c>
      <c r="N8" s="646"/>
      <c r="P8" s="615">
        <f>IF(S7="","","Сума по баланс:")</f>
      </c>
      <c r="Q8" s="615"/>
      <c r="R8" s="615"/>
      <c r="S8" s="421">
        <f>IF(S7="","",баланс!G36)</f>
      </c>
      <c r="T8" s="419"/>
    </row>
    <row r="9" spans="2:14" ht="15">
      <c r="B9" s="624" t="s">
        <v>494</v>
      </c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</row>
    <row r="10" spans="2:20" ht="12.75">
      <c r="B10" s="660" t="s">
        <v>224</v>
      </c>
      <c r="C10" s="660"/>
      <c r="D10" s="660"/>
      <c r="E10" s="660"/>
      <c r="F10" s="660"/>
      <c r="G10" s="660"/>
      <c r="H10" s="660"/>
      <c r="I10" s="660"/>
      <c r="J10" s="660"/>
      <c r="K10" s="659" t="str">
        <f>K2</f>
        <v>30.09.2017г.</v>
      </c>
      <c r="L10" s="660"/>
      <c r="M10" s="709" t="str">
        <f>M2</f>
        <v>31.12.2016г.</v>
      </c>
      <c r="N10" s="710"/>
      <c r="P10" s="613">
        <f>IF(AND(S11="",S13=""),"","Разлика между СПРАВКАТА и ПРИЛОЖЕНИЕ №1!")</f>
      </c>
      <c r="Q10" s="613"/>
      <c r="R10" s="613"/>
      <c r="S10" s="613"/>
      <c r="T10" s="613"/>
    </row>
    <row r="11" spans="2:20" ht="12.75">
      <c r="B11" s="662" t="s">
        <v>501</v>
      </c>
      <c r="C11" s="662"/>
      <c r="D11" s="662"/>
      <c r="E11" s="662"/>
      <c r="F11" s="662"/>
      <c r="G11" s="662"/>
      <c r="H11" s="662"/>
      <c r="I11" s="662"/>
      <c r="J11" s="662"/>
      <c r="K11" s="661"/>
      <c r="L11" s="661"/>
      <c r="M11" s="661"/>
      <c r="N11" s="661"/>
      <c r="P11" s="614">
        <f>IF(S11="","","Разлика текущ период:")</f>
      </c>
      <c r="Q11" s="614"/>
      <c r="R11" s="614"/>
      <c r="S11" s="420">
        <f>IF(K14=K5,"",K14-K5)</f>
      </c>
      <c r="T11" s="419"/>
    </row>
    <row r="12" spans="2:20" ht="12.75">
      <c r="B12" s="662" t="s">
        <v>530</v>
      </c>
      <c r="C12" s="662"/>
      <c r="D12" s="662"/>
      <c r="E12" s="662"/>
      <c r="F12" s="662"/>
      <c r="G12" s="662"/>
      <c r="H12" s="662"/>
      <c r="I12" s="662"/>
      <c r="J12" s="662"/>
      <c r="K12" s="661">
        <v>33611</v>
      </c>
      <c r="L12" s="661"/>
      <c r="M12" s="661">
        <v>35393</v>
      </c>
      <c r="N12" s="661"/>
      <c r="P12" s="615">
        <f>IF(S11="","","Сума по приложение №1:")</f>
      </c>
      <c r="Q12" s="615"/>
      <c r="R12" s="615"/>
      <c r="S12" s="421">
        <f>IF(K14=K5,"",K5)</f>
      </c>
      <c r="T12" s="419"/>
    </row>
    <row r="13" spans="2:20" ht="12.75">
      <c r="B13" s="639" t="s">
        <v>531</v>
      </c>
      <c r="C13" s="640"/>
      <c r="D13" s="640"/>
      <c r="E13" s="640"/>
      <c r="F13" s="640"/>
      <c r="G13" s="640"/>
      <c r="H13" s="640"/>
      <c r="I13" s="640"/>
      <c r="J13" s="641"/>
      <c r="K13" s="661"/>
      <c r="L13" s="661"/>
      <c r="M13" s="661"/>
      <c r="N13" s="661"/>
      <c r="P13" s="614">
        <f>IF(S13="","","Разлика предходен период:")</f>
      </c>
      <c r="Q13" s="614"/>
      <c r="R13" s="614"/>
      <c r="S13" s="420">
        <f>IF(M14=M5,"",M14-M5)</f>
      </c>
      <c r="T13" s="419"/>
    </row>
    <row r="14" spans="2:20" ht="12.75">
      <c r="B14" s="654" t="s">
        <v>84</v>
      </c>
      <c r="C14" s="654"/>
      <c r="D14" s="654"/>
      <c r="E14" s="654"/>
      <c r="F14" s="654"/>
      <c r="G14" s="654"/>
      <c r="H14" s="654"/>
      <c r="I14" s="654"/>
      <c r="J14" s="654"/>
      <c r="K14" s="663">
        <f>SUM(K11:L13)</f>
        <v>33611</v>
      </c>
      <c r="L14" s="663"/>
      <c r="M14" s="663">
        <f>SUM(M11:N13)</f>
        <v>35393</v>
      </c>
      <c r="N14" s="663"/>
      <c r="P14" s="615">
        <f>IF(S13="","","Сума по приложение №1:")</f>
      </c>
      <c r="Q14" s="615"/>
      <c r="R14" s="615"/>
      <c r="S14" s="421">
        <f>IF(M14=M5,"",M5)</f>
      </c>
      <c r="T14" s="419"/>
    </row>
    <row r="15" spans="2:14" ht="15">
      <c r="B15" s="624" t="s">
        <v>493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</row>
    <row r="16" spans="2:14" ht="12.75">
      <c r="B16" s="660" t="s">
        <v>224</v>
      </c>
      <c r="C16" s="660"/>
      <c r="D16" s="660"/>
      <c r="E16" s="660"/>
      <c r="F16" s="660"/>
      <c r="G16" s="660"/>
      <c r="H16" s="660"/>
      <c r="I16" s="660"/>
      <c r="J16" s="660"/>
      <c r="K16" s="659" t="str">
        <f>K2</f>
        <v>30.09.2017г.</v>
      </c>
      <c r="L16" s="660"/>
      <c r="M16" s="659" t="str">
        <f>M2</f>
        <v>31.12.2016г.</v>
      </c>
      <c r="N16" s="660"/>
    </row>
    <row r="17" spans="2:14" ht="12.75">
      <c r="B17" s="662" t="s">
        <v>502</v>
      </c>
      <c r="C17" s="662"/>
      <c r="D17" s="662"/>
      <c r="E17" s="662"/>
      <c r="F17" s="662"/>
      <c r="G17" s="662"/>
      <c r="H17" s="662"/>
      <c r="I17" s="662"/>
      <c r="J17" s="662"/>
      <c r="K17" s="661"/>
      <c r="L17" s="661"/>
      <c r="M17" s="661"/>
      <c r="N17" s="661"/>
    </row>
    <row r="18" spans="2:14" ht="12.75">
      <c r="B18" s="639" t="s">
        <v>337</v>
      </c>
      <c r="C18" s="640"/>
      <c r="D18" s="640"/>
      <c r="E18" s="640"/>
      <c r="F18" s="640"/>
      <c r="G18" s="640"/>
      <c r="H18" s="640"/>
      <c r="I18" s="640"/>
      <c r="J18" s="641"/>
      <c r="K18" s="661">
        <v>0</v>
      </c>
      <c r="L18" s="661"/>
      <c r="M18" s="661">
        <v>21</v>
      </c>
      <c r="N18" s="661"/>
    </row>
    <row r="19" spans="2:14" ht="12.75">
      <c r="B19" s="654" t="s">
        <v>84</v>
      </c>
      <c r="C19" s="654"/>
      <c r="D19" s="654"/>
      <c r="E19" s="654"/>
      <c r="F19" s="654"/>
      <c r="G19" s="654"/>
      <c r="H19" s="654"/>
      <c r="I19" s="654"/>
      <c r="J19" s="654"/>
      <c r="K19" s="663">
        <f>SUM(K17:L18)</f>
        <v>0</v>
      </c>
      <c r="L19" s="663"/>
      <c r="M19" s="663">
        <f>SUM(M17:N18)</f>
        <v>21</v>
      </c>
      <c r="N19" s="663"/>
    </row>
    <row r="20" spans="2:14" ht="15">
      <c r="B20" s="624" t="s">
        <v>503</v>
      </c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</row>
    <row r="21" spans="2:20" ht="12.75">
      <c r="B21" s="660" t="s">
        <v>224</v>
      </c>
      <c r="C21" s="660"/>
      <c r="D21" s="660"/>
      <c r="E21" s="660"/>
      <c r="F21" s="660"/>
      <c r="G21" s="660"/>
      <c r="H21" s="660"/>
      <c r="I21" s="660"/>
      <c r="J21" s="660"/>
      <c r="K21" s="659" t="str">
        <f>K2</f>
        <v>30.09.2017г.</v>
      </c>
      <c r="L21" s="660"/>
      <c r="M21" s="659" t="str">
        <f>M2</f>
        <v>31.12.2016г.</v>
      </c>
      <c r="N21" s="660"/>
      <c r="P21" s="613" t="e">
        <f>IF(AND(S22="",S24=""),"","Разлика между СПРАВКАТА и ПРИЛОЖЕНИЕ №1!")</f>
        <v>#VALUE!</v>
      </c>
      <c r="Q21" s="613"/>
      <c r="R21" s="613"/>
      <c r="S21" s="613"/>
      <c r="T21" s="613"/>
    </row>
    <row r="22" spans="2:20" ht="12.75">
      <c r="B22" s="639" t="s">
        <v>504</v>
      </c>
      <c r="C22" s="640"/>
      <c r="D22" s="640"/>
      <c r="E22" s="640"/>
      <c r="F22" s="640"/>
      <c r="G22" s="640"/>
      <c r="H22" s="640"/>
      <c r="I22" s="640"/>
      <c r="J22" s="641"/>
      <c r="K22" s="661"/>
      <c r="L22" s="661"/>
      <c r="M22" s="661"/>
      <c r="N22" s="661"/>
      <c r="P22" s="614" t="e">
        <f>IF(S22="","","Разлика текущ период:")</f>
        <v>#VALUE!</v>
      </c>
      <c r="Q22" s="614"/>
      <c r="R22" s="614"/>
      <c r="S22" s="420" t="e">
        <f>IF(K25=K7,"",K25-K7)</f>
        <v>#VALUE!</v>
      </c>
      <c r="T22" s="419"/>
    </row>
    <row r="23" spans="2:20" ht="12.75">
      <c r="B23" s="639" t="s">
        <v>504</v>
      </c>
      <c r="C23" s="640"/>
      <c r="D23" s="640"/>
      <c r="E23" s="640"/>
      <c r="F23" s="640"/>
      <c r="G23" s="640"/>
      <c r="H23" s="640"/>
      <c r="I23" s="640"/>
      <c r="J23" s="641"/>
      <c r="K23" s="661"/>
      <c r="L23" s="661"/>
      <c r="M23" s="661"/>
      <c r="N23" s="661"/>
      <c r="P23" s="615" t="e">
        <f>IF(S22="","","Сума по приложение №1:")</f>
        <v>#VALUE!</v>
      </c>
      <c r="Q23" s="615"/>
      <c r="R23" s="615"/>
      <c r="S23" s="421" t="str">
        <f>IF(K25=K7,"",K7)</f>
        <v>-</v>
      </c>
      <c r="T23" s="419"/>
    </row>
    <row r="24" spans="2:20" ht="12.75">
      <c r="B24" s="639" t="s">
        <v>36</v>
      </c>
      <c r="C24" s="640"/>
      <c r="D24" s="640"/>
      <c r="E24" s="640"/>
      <c r="F24" s="640"/>
      <c r="G24" s="640"/>
      <c r="H24" s="640"/>
      <c r="I24" s="640"/>
      <c r="J24" s="641"/>
      <c r="K24" s="661">
        <v>0</v>
      </c>
      <c r="L24" s="661"/>
      <c r="M24" s="661">
        <v>92</v>
      </c>
      <c r="N24" s="661"/>
      <c r="P24" s="614">
        <f>IF(S24="","","Разлика предходен период:")</f>
      </c>
      <c r="Q24" s="614"/>
      <c r="R24" s="614"/>
      <c r="S24" s="420">
        <f>IF(M25=M7,"",M25-M7)</f>
      </c>
      <c r="T24" s="419"/>
    </row>
    <row r="25" spans="2:20" ht="12.75">
      <c r="B25" s="654" t="s">
        <v>84</v>
      </c>
      <c r="C25" s="654"/>
      <c r="D25" s="654"/>
      <c r="E25" s="654"/>
      <c r="F25" s="654"/>
      <c r="G25" s="654"/>
      <c r="H25" s="654"/>
      <c r="I25" s="654"/>
      <c r="J25" s="654"/>
      <c r="K25" s="663">
        <f>SUM(K22:L24)</f>
        <v>0</v>
      </c>
      <c r="L25" s="663"/>
      <c r="M25" s="663">
        <f>SUM(M22:N24)</f>
        <v>92</v>
      </c>
      <c r="N25" s="663"/>
      <c r="P25" s="615">
        <f>IF(S24="","","Сума по приложение №1:")</f>
      </c>
      <c r="Q25" s="615"/>
      <c r="R25" s="615"/>
      <c r="S25" s="421">
        <f>IF(M25=M7,"",M7)</f>
      </c>
      <c r="T25" s="419"/>
    </row>
    <row r="26" spans="2:14" ht="13.5" thickBot="1"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</row>
    <row r="28" spans="2:14" ht="15">
      <c r="B28" s="655" t="s">
        <v>582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</row>
    <row r="29" spans="2:14" ht="12.75">
      <c r="B29" s="635" t="s">
        <v>67</v>
      </c>
      <c r="C29" s="648"/>
      <c r="D29" s="648"/>
      <c r="E29" s="648"/>
      <c r="F29" s="648"/>
      <c r="G29" s="648"/>
      <c r="H29" s="648"/>
      <c r="I29" s="648"/>
      <c r="J29" s="636"/>
      <c r="K29" s="650" t="str">
        <f>K2</f>
        <v>30.09.2017г.</v>
      </c>
      <c r="L29" s="651"/>
      <c r="M29" s="650" t="str">
        <f>M2</f>
        <v>31.12.2016г.</v>
      </c>
      <c r="N29" s="651"/>
    </row>
    <row r="30" spans="2:14" ht="12.75">
      <c r="B30" s="637"/>
      <c r="C30" s="649"/>
      <c r="D30" s="649"/>
      <c r="E30" s="649"/>
      <c r="F30" s="649"/>
      <c r="G30" s="649"/>
      <c r="H30" s="649"/>
      <c r="I30" s="649"/>
      <c r="J30" s="638"/>
      <c r="K30" s="652"/>
      <c r="L30" s="653"/>
      <c r="M30" s="652"/>
      <c r="N30" s="653"/>
    </row>
    <row r="31" spans="2:20" ht="12.75">
      <c r="B31" s="639" t="s">
        <v>338</v>
      </c>
      <c r="C31" s="640"/>
      <c r="D31" s="640"/>
      <c r="E31" s="640"/>
      <c r="F31" s="640"/>
      <c r="G31" s="640"/>
      <c r="H31" s="640"/>
      <c r="I31" s="640"/>
      <c r="J31" s="641"/>
      <c r="K31" s="661"/>
      <c r="L31" s="661"/>
      <c r="M31" s="661"/>
      <c r="N31" s="661"/>
      <c r="P31" s="613" t="e">
        <f>IF(AND(S32="",S34=""),"","Разлика между БАЛАНСА и ПРИЛОЖЕНИЕТО!")</f>
        <v>#REF!</v>
      </c>
      <c r="Q31" s="613"/>
      <c r="R31" s="613"/>
      <c r="S31" s="613"/>
      <c r="T31" s="613"/>
    </row>
    <row r="32" spans="2:20" ht="12.75">
      <c r="B32" s="639" t="s">
        <v>499</v>
      </c>
      <c r="C32" s="640"/>
      <c r="D32" s="640"/>
      <c r="E32" s="640"/>
      <c r="F32" s="640"/>
      <c r="G32" s="640"/>
      <c r="H32" s="640"/>
      <c r="I32" s="640"/>
      <c r="J32" s="641"/>
      <c r="K32" s="661"/>
      <c r="L32" s="661"/>
      <c r="M32" s="661"/>
      <c r="N32" s="661"/>
      <c r="P32" s="614" t="e">
        <f>IF(S32="","","Разлика текущ период:")</f>
        <v>#REF!</v>
      </c>
      <c r="Q32" s="614"/>
      <c r="R32" s="614"/>
      <c r="S32" s="420" t="e">
        <f>IF(K35=баланс!#REF!,"",K35-баланс!#REF!)</f>
        <v>#REF!</v>
      </c>
      <c r="T32" s="419"/>
    </row>
    <row r="33" spans="2:20" ht="12.75">
      <c r="B33" s="639" t="s">
        <v>337</v>
      </c>
      <c r="C33" s="640"/>
      <c r="D33" s="640"/>
      <c r="E33" s="640"/>
      <c r="F33" s="640"/>
      <c r="G33" s="640"/>
      <c r="H33" s="640"/>
      <c r="I33" s="640"/>
      <c r="J33" s="641"/>
      <c r="K33" s="661"/>
      <c r="L33" s="661"/>
      <c r="M33" s="661"/>
      <c r="N33" s="661"/>
      <c r="P33" s="615" t="e">
        <f>IF(S32="","","Сума по баланс:")</f>
        <v>#REF!</v>
      </c>
      <c r="Q33" s="615"/>
      <c r="R33" s="615"/>
      <c r="S33" s="421" t="e">
        <f>IF(S32="","",баланс!#REF!)</f>
        <v>#REF!</v>
      </c>
      <c r="T33" s="419"/>
    </row>
    <row r="34" spans="2:20" ht="12.75">
      <c r="B34" s="639" t="s">
        <v>500</v>
      </c>
      <c r="C34" s="640"/>
      <c r="D34" s="640"/>
      <c r="E34" s="640"/>
      <c r="F34" s="640"/>
      <c r="G34" s="640"/>
      <c r="H34" s="640"/>
      <c r="I34" s="640"/>
      <c r="J34" s="641"/>
      <c r="K34" s="661"/>
      <c r="L34" s="661"/>
      <c r="M34" s="661"/>
      <c r="N34" s="661"/>
      <c r="P34" s="614" t="e">
        <f>IF(S34="","","Разлика предходен период:")</f>
        <v>#REF!</v>
      </c>
      <c r="Q34" s="614"/>
      <c r="R34" s="614"/>
      <c r="S34" s="420" t="e">
        <f>IF(M35=баланс!#REF!,"",M35-баланс!#REF!)</f>
        <v>#REF!</v>
      </c>
      <c r="T34" s="419"/>
    </row>
    <row r="35" spans="2:20" ht="12.75">
      <c r="B35" s="625" t="s">
        <v>84</v>
      </c>
      <c r="C35" s="626"/>
      <c r="D35" s="626"/>
      <c r="E35" s="626"/>
      <c r="F35" s="626"/>
      <c r="G35" s="626"/>
      <c r="H35" s="626"/>
      <c r="I35" s="626"/>
      <c r="J35" s="627"/>
      <c r="K35" s="645">
        <f>SUM(K31:L34)</f>
        <v>0</v>
      </c>
      <c r="L35" s="646"/>
      <c r="M35" s="645">
        <f>SUM(M31:N34)</f>
        <v>0</v>
      </c>
      <c r="N35" s="646"/>
      <c r="P35" s="615" t="e">
        <f>IF(S34="","","Сума по баланс:")</f>
        <v>#REF!</v>
      </c>
      <c r="Q35" s="615"/>
      <c r="R35" s="615"/>
      <c r="S35" s="421" t="e">
        <f>IF(S34="","",баланс!#REF!)</f>
        <v>#REF!</v>
      </c>
      <c r="T35" s="419"/>
    </row>
    <row r="36" spans="2:14" ht="15">
      <c r="B36" s="624" t="s">
        <v>496</v>
      </c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  <c r="N36" s="624"/>
    </row>
    <row r="37" spans="2:20" ht="12.75">
      <c r="B37" s="660" t="s">
        <v>224</v>
      </c>
      <c r="C37" s="660"/>
      <c r="D37" s="660"/>
      <c r="E37" s="660"/>
      <c r="F37" s="660"/>
      <c r="G37" s="660"/>
      <c r="H37" s="660"/>
      <c r="I37" s="660"/>
      <c r="J37" s="660"/>
      <c r="K37" s="659" t="str">
        <f>K29</f>
        <v>30.09.2017г.</v>
      </c>
      <c r="L37" s="660"/>
      <c r="M37" s="659" t="str">
        <f>M29</f>
        <v>31.12.2016г.</v>
      </c>
      <c r="N37" s="660"/>
      <c r="P37" s="613">
        <f>IF(AND(S38="",S40=""),"","Разлика между СПРАВКАТА и ПРИЛОЖЕНИЕ №2!")</f>
      </c>
      <c r="Q37" s="613"/>
      <c r="R37" s="613"/>
      <c r="S37" s="613"/>
      <c r="T37" s="613"/>
    </row>
    <row r="38" spans="2:20" ht="12.75">
      <c r="B38" s="662" t="s">
        <v>501</v>
      </c>
      <c r="C38" s="662"/>
      <c r="D38" s="662"/>
      <c r="E38" s="662"/>
      <c r="F38" s="662"/>
      <c r="G38" s="662"/>
      <c r="H38" s="662"/>
      <c r="I38" s="662"/>
      <c r="J38" s="662"/>
      <c r="K38" s="661"/>
      <c r="L38" s="661"/>
      <c r="M38" s="661"/>
      <c r="N38" s="661"/>
      <c r="P38" s="614">
        <f>IF(S38="","","Разлика текущ период:")</f>
      </c>
      <c r="Q38" s="614"/>
      <c r="R38" s="614"/>
      <c r="S38" s="420">
        <f>IF(K41=K32,"",K41-K32)</f>
      </c>
      <c r="T38" s="419"/>
    </row>
    <row r="39" spans="2:20" ht="12.75">
      <c r="B39" s="662" t="s">
        <v>530</v>
      </c>
      <c r="C39" s="662"/>
      <c r="D39" s="662"/>
      <c r="E39" s="662"/>
      <c r="F39" s="662"/>
      <c r="G39" s="662"/>
      <c r="H39" s="662"/>
      <c r="I39" s="662"/>
      <c r="J39" s="662"/>
      <c r="K39" s="661"/>
      <c r="L39" s="661"/>
      <c r="M39" s="661"/>
      <c r="N39" s="661"/>
      <c r="P39" s="615">
        <f>IF(S38="","","Сума по приложение №2:")</f>
      </c>
      <c r="Q39" s="615"/>
      <c r="R39" s="615"/>
      <c r="S39" s="421">
        <f>IF(K41=K32,"",K32)</f>
      </c>
      <c r="T39" s="419"/>
    </row>
    <row r="40" spans="2:20" ht="12.75">
      <c r="B40" s="639" t="s">
        <v>531</v>
      </c>
      <c r="C40" s="640"/>
      <c r="D40" s="640"/>
      <c r="E40" s="640"/>
      <c r="F40" s="640"/>
      <c r="G40" s="640"/>
      <c r="H40" s="640"/>
      <c r="I40" s="640"/>
      <c r="J40" s="641"/>
      <c r="K40" s="661"/>
      <c r="L40" s="661"/>
      <c r="M40" s="661"/>
      <c r="N40" s="661"/>
      <c r="P40" s="614">
        <f>IF(S40="","","Разлика предходен период:")</f>
      </c>
      <c r="Q40" s="614"/>
      <c r="R40" s="614"/>
      <c r="S40" s="420">
        <f>IF(M41=M32,"",M41-M32)</f>
      </c>
      <c r="T40" s="419"/>
    </row>
    <row r="41" spans="2:20" ht="12.75">
      <c r="B41" s="654" t="s">
        <v>84</v>
      </c>
      <c r="C41" s="654"/>
      <c r="D41" s="654"/>
      <c r="E41" s="654"/>
      <c r="F41" s="654"/>
      <c r="G41" s="654"/>
      <c r="H41" s="654"/>
      <c r="I41" s="654"/>
      <c r="J41" s="654"/>
      <c r="K41" s="663">
        <f>SUM(K38:L40)</f>
        <v>0</v>
      </c>
      <c r="L41" s="663"/>
      <c r="M41" s="663">
        <f>SUM(M38:N40)</f>
        <v>0</v>
      </c>
      <c r="N41" s="663"/>
      <c r="P41" s="615">
        <f>IF(S40="","","Сума по приложение №2:")</f>
      </c>
      <c r="Q41" s="615"/>
      <c r="R41" s="615"/>
      <c r="S41" s="421">
        <f>IF(M41=M32,"",M32)</f>
      </c>
      <c r="T41" s="419"/>
    </row>
    <row r="42" spans="2:14" ht="15">
      <c r="B42" s="624" t="s">
        <v>497</v>
      </c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</row>
    <row r="43" spans="2:14" ht="12.75">
      <c r="B43" s="660" t="s">
        <v>224</v>
      </c>
      <c r="C43" s="660"/>
      <c r="D43" s="660"/>
      <c r="E43" s="660"/>
      <c r="F43" s="660"/>
      <c r="G43" s="660"/>
      <c r="H43" s="660"/>
      <c r="I43" s="660"/>
      <c r="J43" s="660"/>
      <c r="K43" s="659" t="str">
        <f>K29</f>
        <v>30.09.2017г.</v>
      </c>
      <c r="L43" s="660"/>
      <c r="M43" s="659" t="str">
        <f>M29</f>
        <v>31.12.2016г.</v>
      </c>
      <c r="N43" s="660"/>
    </row>
    <row r="44" spans="2:14" ht="12.75">
      <c r="B44" s="662" t="s">
        <v>502</v>
      </c>
      <c r="C44" s="662"/>
      <c r="D44" s="662"/>
      <c r="E44" s="662"/>
      <c r="F44" s="662"/>
      <c r="G44" s="662"/>
      <c r="H44" s="662"/>
      <c r="I44" s="662"/>
      <c r="J44" s="662"/>
      <c r="K44" s="661"/>
      <c r="L44" s="661"/>
      <c r="M44" s="661"/>
      <c r="N44" s="661"/>
    </row>
    <row r="45" spans="2:14" ht="12.75">
      <c r="B45" s="639" t="s">
        <v>337</v>
      </c>
      <c r="C45" s="640"/>
      <c r="D45" s="640"/>
      <c r="E45" s="640"/>
      <c r="F45" s="640"/>
      <c r="G45" s="640"/>
      <c r="H45" s="640"/>
      <c r="I45" s="640"/>
      <c r="J45" s="641"/>
      <c r="K45" s="661"/>
      <c r="L45" s="661"/>
      <c r="M45" s="661"/>
      <c r="N45" s="661"/>
    </row>
    <row r="46" spans="2:14" ht="12.75">
      <c r="B46" s="654" t="s">
        <v>84</v>
      </c>
      <c r="C46" s="654"/>
      <c r="D46" s="654"/>
      <c r="E46" s="654"/>
      <c r="F46" s="654"/>
      <c r="G46" s="654"/>
      <c r="H46" s="654"/>
      <c r="I46" s="654"/>
      <c r="J46" s="654"/>
      <c r="K46" s="663">
        <f>SUM(K44:L45)</f>
        <v>0</v>
      </c>
      <c r="L46" s="663"/>
      <c r="M46" s="663">
        <f>SUM(M44:N45)</f>
        <v>0</v>
      </c>
      <c r="N46" s="663"/>
    </row>
    <row r="47" spans="2:14" ht="15">
      <c r="B47" s="624" t="s">
        <v>505</v>
      </c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</row>
    <row r="48" spans="2:20" ht="12.75">
      <c r="B48" s="660" t="s">
        <v>224</v>
      </c>
      <c r="C48" s="660"/>
      <c r="D48" s="660"/>
      <c r="E48" s="660"/>
      <c r="F48" s="660"/>
      <c r="G48" s="660"/>
      <c r="H48" s="660"/>
      <c r="I48" s="660"/>
      <c r="J48" s="660"/>
      <c r="K48" s="659" t="str">
        <f>K29</f>
        <v>30.09.2017г.</v>
      </c>
      <c r="L48" s="660"/>
      <c r="M48" s="659" t="str">
        <f>M29</f>
        <v>31.12.2016г.</v>
      </c>
      <c r="N48" s="660"/>
      <c r="P48" s="613">
        <f>IF(AND(S49="",S51=""),"","Разлика между СПРАВКАТА и ПРИЛОЖЕНИЕ №2!")</f>
      </c>
      <c r="Q48" s="613"/>
      <c r="R48" s="613"/>
      <c r="S48" s="613"/>
      <c r="T48" s="613"/>
    </row>
    <row r="49" spans="2:20" ht="12.75">
      <c r="B49" s="639" t="s">
        <v>504</v>
      </c>
      <c r="C49" s="640"/>
      <c r="D49" s="640"/>
      <c r="E49" s="640"/>
      <c r="F49" s="640"/>
      <c r="G49" s="640"/>
      <c r="H49" s="640"/>
      <c r="I49" s="640"/>
      <c r="J49" s="641"/>
      <c r="K49" s="661"/>
      <c r="L49" s="661"/>
      <c r="M49" s="661"/>
      <c r="N49" s="661"/>
      <c r="P49" s="614">
        <f>IF(S49="","","Разлика текущ период:")</f>
      </c>
      <c r="Q49" s="614"/>
      <c r="R49" s="614"/>
      <c r="S49" s="420">
        <f>IF(K52=K34,"",K52-K34)</f>
      </c>
      <c r="T49" s="419"/>
    </row>
    <row r="50" spans="2:20" ht="12.75">
      <c r="B50" s="639" t="s">
        <v>504</v>
      </c>
      <c r="C50" s="640"/>
      <c r="D50" s="640"/>
      <c r="E50" s="640"/>
      <c r="F50" s="640"/>
      <c r="G50" s="640"/>
      <c r="H50" s="640"/>
      <c r="I50" s="640"/>
      <c r="J50" s="641"/>
      <c r="K50" s="661"/>
      <c r="L50" s="661"/>
      <c r="M50" s="661"/>
      <c r="N50" s="661"/>
      <c r="P50" s="615">
        <f>IF(S49="","","Сума по приложение №2:")</f>
      </c>
      <c r="Q50" s="615"/>
      <c r="R50" s="615"/>
      <c r="S50" s="421">
        <f>IF(K52=K34,"",K34)</f>
      </c>
      <c r="T50" s="419"/>
    </row>
    <row r="51" spans="2:20" ht="12.75">
      <c r="B51" s="639" t="s">
        <v>504</v>
      </c>
      <c r="C51" s="640"/>
      <c r="D51" s="640"/>
      <c r="E51" s="640"/>
      <c r="F51" s="640"/>
      <c r="G51" s="640"/>
      <c r="H51" s="640"/>
      <c r="I51" s="640"/>
      <c r="J51" s="641"/>
      <c r="K51" s="661"/>
      <c r="L51" s="661"/>
      <c r="M51" s="661"/>
      <c r="N51" s="661"/>
      <c r="P51" s="614">
        <f>IF(S51="","","Разлика предходен период:")</f>
      </c>
      <c r="Q51" s="614"/>
      <c r="R51" s="614"/>
      <c r="S51" s="420">
        <f>IF(M52=M34,"",M52-M34)</f>
      </c>
      <c r="T51" s="419"/>
    </row>
    <row r="52" spans="2:20" ht="12.75">
      <c r="B52" s="654" t="s">
        <v>84</v>
      </c>
      <c r="C52" s="654"/>
      <c r="D52" s="654"/>
      <c r="E52" s="654"/>
      <c r="F52" s="654"/>
      <c r="G52" s="654"/>
      <c r="H52" s="654"/>
      <c r="I52" s="654"/>
      <c r="J52" s="654"/>
      <c r="K52" s="663">
        <f>SUM(K49:L51)</f>
        <v>0</v>
      </c>
      <c r="L52" s="663"/>
      <c r="M52" s="663">
        <f>SUM(M49:N51)</f>
        <v>0</v>
      </c>
      <c r="N52" s="663"/>
      <c r="P52" s="615">
        <f>IF(S51="","","Сума по приложение №2:")</f>
      </c>
      <c r="Q52" s="615"/>
      <c r="R52" s="615"/>
      <c r="S52" s="421">
        <f>IF(M52=M34,"",M34)</f>
      </c>
      <c r="T52" s="419"/>
    </row>
    <row r="53" spans="2:14" ht="13.5" thickBot="1">
      <c r="B53" s="727"/>
      <c r="C53" s="728"/>
      <c r="D53" s="728"/>
      <c r="E53" s="728"/>
      <c r="F53" s="728"/>
      <c r="G53" s="728"/>
      <c r="H53" s="728"/>
      <c r="I53" s="728"/>
      <c r="J53" s="728"/>
      <c r="K53" s="728"/>
      <c r="L53" s="728"/>
      <c r="M53" s="728"/>
      <c r="N53" s="728"/>
    </row>
    <row r="54" spans="2:14" ht="12.75">
      <c r="B54" s="375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</row>
    <row r="55" spans="2:14" ht="15">
      <c r="B55" s="655" t="s">
        <v>547</v>
      </c>
      <c r="C55" s="655"/>
      <c r="D55" s="655"/>
      <c r="E55" s="655"/>
      <c r="F55" s="655"/>
      <c r="G55" s="655"/>
      <c r="H55" s="655"/>
      <c r="I55" s="655"/>
      <c r="J55" s="655"/>
      <c r="K55" s="655"/>
      <c r="L55" s="655"/>
      <c r="M55" s="655"/>
      <c r="N55" s="655"/>
    </row>
    <row r="56" spans="2:14" ht="12.75">
      <c r="B56" s="660" t="s">
        <v>517</v>
      </c>
      <c r="C56" s="660"/>
      <c r="D56" s="660"/>
      <c r="E56" s="660"/>
      <c r="F56" s="660"/>
      <c r="G56" s="381" t="s">
        <v>511</v>
      </c>
      <c r="H56" s="381" t="s">
        <v>514</v>
      </c>
      <c r="I56" s="381" t="s">
        <v>512</v>
      </c>
      <c r="J56" s="660" t="s">
        <v>513</v>
      </c>
      <c r="K56" s="660"/>
      <c r="L56" s="660"/>
      <c r="M56" s="660"/>
      <c r="N56" s="660"/>
    </row>
    <row r="57" spans="2:14" ht="12.75" customHeight="1">
      <c r="B57" s="670" t="s">
        <v>607</v>
      </c>
      <c r="C57" s="670"/>
      <c r="D57" s="670"/>
      <c r="E57" s="670"/>
      <c r="F57" s="670"/>
      <c r="G57" s="233" t="s">
        <v>608</v>
      </c>
      <c r="H57" s="382"/>
      <c r="I57" s="233">
        <v>8.2024</v>
      </c>
      <c r="J57" s="670" t="s">
        <v>609</v>
      </c>
      <c r="K57" s="670"/>
      <c r="L57" s="670"/>
      <c r="M57" s="670"/>
      <c r="N57" s="670"/>
    </row>
    <row r="58" spans="2:14" ht="12.75" customHeight="1">
      <c r="B58" s="670" t="s">
        <v>607</v>
      </c>
      <c r="C58" s="670"/>
      <c r="D58" s="670"/>
      <c r="E58" s="670"/>
      <c r="F58" s="670"/>
      <c r="G58" s="233" t="s">
        <v>608</v>
      </c>
      <c r="H58" s="382"/>
      <c r="I58" s="233">
        <v>8.2024</v>
      </c>
      <c r="J58" s="670" t="s">
        <v>610</v>
      </c>
      <c r="K58" s="670"/>
      <c r="L58" s="670"/>
      <c r="M58" s="670"/>
      <c r="N58" s="670"/>
    </row>
    <row r="59" spans="2:14" ht="12.75" customHeight="1">
      <c r="B59" s="670" t="s">
        <v>607</v>
      </c>
      <c r="C59" s="670"/>
      <c r="D59" s="670"/>
      <c r="E59" s="670"/>
      <c r="F59" s="670"/>
      <c r="G59" s="233" t="s">
        <v>625</v>
      </c>
      <c r="H59" s="382"/>
      <c r="I59" s="233">
        <v>7.2024</v>
      </c>
      <c r="J59" s="670" t="s">
        <v>610</v>
      </c>
      <c r="K59" s="670"/>
      <c r="L59" s="670"/>
      <c r="M59" s="670"/>
      <c r="N59" s="670"/>
    </row>
    <row r="60" spans="2:14" ht="12.75" customHeight="1">
      <c r="B60" s="670" t="s">
        <v>656</v>
      </c>
      <c r="C60" s="670"/>
      <c r="D60" s="670"/>
      <c r="E60" s="670"/>
      <c r="F60" s="670"/>
      <c r="G60" s="233" t="s">
        <v>657</v>
      </c>
      <c r="H60" s="233">
        <v>2.85</v>
      </c>
      <c r="I60" s="233">
        <v>1.2019</v>
      </c>
      <c r="J60" s="670" t="s">
        <v>658</v>
      </c>
      <c r="K60" s="670"/>
      <c r="L60" s="670"/>
      <c r="M60" s="670"/>
      <c r="N60" s="670"/>
    </row>
    <row r="61" spans="2:14" ht="12.75" customHeight="1">
      <c r="B61" s="729" t="s">
        <v>673</v>
      </c>
      <c r="C61" s="730"/>
      <c r="D61" s="730"/>
      <c r="E61" s="730"/>
      <c r="F61" s="731"/>
      <c r="G61" s="233" t="s">
        <v>625</v>
      </c>
      <c r="H61" s="233">
        <v>6</v>
      </c>
      <c r="I61" s="233">
        <v>10.2017</v>
      </c>
      <c r="J61" s="670" t="s">
        <v>610</v>
      </c>
      <c r="K61" s="670"/>
      <c r="L61" s="670"/>
      <c r="M61" s="670"/>
      <c r="N61" s="670"/>
    </row>
    <row r="62" spans="2:14" ht="12.75">
      <c r="B62" s="729"/>
      <c r="C62" s="730"/>
      <c r="D62" s="730"/>
      <c r="E62" s="730"/>
      <c r="F62" s="731"/>
      <c r="G62" s="233"/>
      <c r="H62" s="233"/>
      <c r="I62" s="233"/>
      <c r="J62" s="670"/>
      <c r="K62" s="670"/>
      <c r="L62" s="670"/>
      <c r="M62" s="670"/>
      <c r="N62" s="670"/>
    </row>
    <row r="63" spans="2:14" ht="12.75">
      <c r="B63" s="729"/>
      <c r="C63" s="730"/>
      <c r="D63" s="730"/>
      <c r="E63" s="730"/>
      <c r="F63" s="731"/>
      <c r="G63" s="233"/>
      <c r="H63" s="233"/>
      <c r="I63" s="233"/>
      <c r="J63" s="729"/>
      <c r="K63" s="730"/>
      <c r="L63" s="730"/>
      <c r="M63" s="730"/>
      <c r="N63" s="731"/>
    </row>
    <row r="64" spans="2:14" ht="12.75">
      <c r="B64" s="670"/>
      <c r="C64" s="670"/>
      <c r="D64" s="670"/>
      <c r="E64" s="670"/>
      <c r="F64" s="670"/>
      <c r="G64" s="233"/>
      <c r="H64" s="382"/>
      <c r="I64" s="233"/>
      <c r="J64" s="670"/>
      <c r="K64" s="670"/>
      <c r="L64" s="670"/>
      <c r="M64" s="670"/>
      <c r="N64" s="670"/>
    </row>
    <row r="65" spans="2:14" ht="12.75">
      <c r="B65" s="670"/>
      <c r="C65" s="670"/>
      <c r="D65" s="670"/>
      <c r="E65" s="670"/>
      <c r="F65" s="670"/>
      <c r="G65" s="233"/>
      <c r="H65" s="382"/>
      <c r="I65" s="233"/>
      <c r="J65" s="670"/>
      <c r="K65" s="670"/>
      <c r="L65" s="670"/>
      <c r="M65" s="670"/>
      <c r="N65" s="670"/>
    </row>
    <row r="66" spans="2:14" ht="12.75">
      <c r="B66" s="670"/>
      <c r="C66" s="670"/>
      <c r="D66" s="670"/>
      <c r="E66" s="670"/>
      <c r="F66" s="670"/>
      <c r="G66" s="233"/>
      <c r="H66" s="382"/>
      <c r="I66" s="233"/>
      <c r="J66" s="670"/>
      <c r="K66" s="670"/>
      <c r="L66" s="670"/>
      <c r="M66" s="670"/>
      <c r="N66" s="670"/>
    </row>
    <row r="67" spans="2:14" ht="15">
      <c r="B67" s="655" t="s">
        <v>546</v>
      </c>
      <c r="C67" s="655"/>
      <c r="D67" s="655"/>
      <c r="E67" s="655"/>
      <c r="F67" s="655"/>
      <c r="G67" s="655"/>
      <c r="H67" s="655"/>
      <c r="I67" s="655"/>
      <c r="J67" s="655"/>
      <c r="K67" s="655"/>
      <c r="L67" s="655"/>
      <c r="M67" s="655"/>
      <c r="N67" s="655"/>
    </row>
    <row r="68" spans="2:18" ht="12.75">
      <c r="B68" s="635" t="s">
        <v>517</v>
      </c>
      <c r="C68" s="648"/>
      <c r="D68" s="648"/>
      <c r="E68" s="648"/>
      <c r="F68" s="648"/>
      <c r="G68" s="648"/>
      <c r="H68" s="648"/>
      <c r="I68" s="648"/>
      <c r="J68" s="636"/>
      <c r="K68" s="688" t="s">
        <v>518</v>
      </c>
      <c r="L68" s="688"/>
      <c r="M68" s="688" t="s">
        <v>519</v>
      </c>
      <c r="N68" s="688"/>
      <c r="O68" s="380"/>
      <c r="P68" s="380"/>
      <c r="Q68" s="380"/>
      <c r="R68" s="380"/>
    </row>
    <row r="69" spans="2:18" ht="12.75">
      <c r="B69" s="637"/>
      <c r="C69" s="649"/>
      <c r="D69" s="649"/>
      <c r="E69" s="649"/>
      <c r="F69" s="649"/>
      <c r="G69" s="649"/>
      <c r="H69" s="649"/>
      <c r="I69" s="649"/>
      <c r="J69" s="638"/>
      <c r="K69" s="688"/>
      <c r="L69" s="688"/>
      <c r="M69" s="688"/>
      <c r="N69" s="688"/>
      <c r="O69" s="380"/>
      <c r="P69" s="380"/>
      <c r="Q69" s="380"/>
      <c r="R69" s="380"/>
    </row>
    <row r="70" spans="2:18" ht="12.75">
      <c r="B70" s="732"/>
      <c r="C70" s="733"/>
      <c r="D70" s="733"/>
      <c r="E70" s="733"/>
      <c r="F70" s="733"/>
      <c r="G70" s="733"/>
      <c r="H70" s="733"/>
      <c r="I70" s="733"/>
      <c r="J70" s="734"/>
      <c r="K70" s="661"/>
      <c r="L70" s="661"/>
      <c r="M70" s="661"/>
      <c r="N70" s="661"/>
      <c r="O70" s="380"/>
      <c r="P70" s="380"/>
      <c r="Q70" s="380"/>
      <c r="R70" s="380"/>
    </row>
    <row r="71" spans="2:18" ht="12.75">
      <c r="B71" s="732"/>
      <c r="C71" s="733"/>
      <c r="D71" s="733"/>
      <c r="E71" s="733"/>
      <c r="F71" s="733"/>
      <c r="G71" s="733"/>
      <c r="H71" s="733"/>
      <c r="I71" s="733"/>
      <c r="J71" s="734"/>
      <c r="K71" s="661"/>
      <c r="L71" s="661"/>
      <c r="M71" s="661"/>
      <c r="N71" s="661"/>
      <c r="O71" s="380"/>
      <c r="P71" s="380"/>
      <c r="Q71" s="380"/>
      <c r="R71" s="380"/>
    </row>
    <row r="72" spans="2:18" ht="12.75">
      <c r="B72" s="732"/>
      <c r="C72" s="733"/>
      <c r="D72" s="733"/>
      <c r="E72" s="733"/>
      <c r="F72" s="733"/>
      <c r="G72" s="733"/>
      <c r="H72" s="733"/>
      <c r="I72" s="733"/>
      <c r="J72" s="734"/>
      <c r="K72" s="661"/>
      <c r="L72" s="661"/>
      <c r="M72" s="661"/>
      <c r="N72" s="661"/>
      <c r="O72" s="380"/>
      <c r="P72" s="380"/>
      <c r="Q72" s="380"/>
      <c r="R72" s="380"/>
    </row>
    <row r="73" spans="2:18" ht="12.75">
      <c r="B73" s="732"/>
      <c r="C73" s="733"/>
      <c r="D73" s="733"/>
      <c r="E73" s="733"/>
      <c r="F73" s="733"/>
      <c r="G73" s="733"/>
      <c r="H73" s="733"/>
      <c r="I73" s="733"/>
      <c r="J73" s="734"/>
      <c r="K73" s="661"/>
      <c r="L73" s="661"/>
      <c r="M73" s="661"/>
      <c r="N73" s="661"/>
      <c r="O73" s="380"/>
      <c r="P73" s="380"/>
      <c r="Q73" s="380"/>
      <c r="R73" s="380"/>
    </row>
    <row r="74" spans="2:18" ht="12.75">
      <c r="B74" s="732"/>
      <c r="C74" s="733"/>
      <c r="D74" s="733"/>
      <c r="E74" s="733"/>
      <c r="F74" s="733"/>
      <c r="G74" s="733"/>
      <c r="H74" s="733"/>
      <c r="I74" s="733"/>
      <c r="J74" s="734"/>
      <c r="K74" s="661"/>
      <c r="L74" s="661"/>
      <c r="M74" s="661"/>
      <c r="N74" s="661"/>
      <c r="O74" s="380"/>
      <c r="P74" s="380"/>
      <c r="Q74" s="380"/>
      <c r="R74" s="380"/>
    </row>
    <row r="75" spans="2:18" ht="12.75">
      <c r="B75" s="732"/>
      <c r="C75" s="733"/>
      <c r="D75" s="733"/>
      <c r="E75" s="733"/>
      <c r="F75" s="733"/>
      <c r="G75" s="733"/>
      <c r="H75" s="733"/>
      <c r="I75" s="733"/>
      <c r="J75" s="734"/>
      <c r="K75" s="661"/>
      <c r="L75" s="661"/>
      <c r="M75" s="661"/>
      <c r="N75" s="661"/>
      <c r="O75" s="380"/>
      <c r="P75" s="380"/>
      <c r="Q75" s="380"/>
      <c r="R75" s="380"/>
    </row>
    <row r="76" spans="2:20" ht="12.75">
      <c r="B76" s="732"/>
      <c r="C76" s="733"/>
      <c r="D76" s="733"/>
      <c r="E76" s="733"/>
      <c r="F76" s="733"/>
      <c r="G76" s="733"/>
      <c r="H76" s="733"/>
      <c r="I76" s="733"/>
      <c r="J76" s="734"/>
      <c r="K76" s="661"/>
      <c r="L76" s="661"/>
      <c r="M76" s="661"/>
      <c r="N76" s="661"/>
      <c r="O76" s="380"/>
      <c r="P76" s="613">
        <f>IF(AND(S77="",S79=""),"","Разлика м/у ТАБ-ТА и СПРАВКИТЕ ЗА КРЕДИТИ")</f>
      </c>
      <c r="Q76" s="613"/>
      <c r="R76" s="613"/>
      <c r="S76" s="613"/>
      <c r="T76" s="613"/>
    </row>
    <row r="77" spans="2:20" ht="12.75">
      <c r="B77" s="732"/>
      <c r="C77" s="733"/>
      <c r="D77" s="733"/>
      <c r="E77" s="733"/>
      <c r="F77" s="733"/>
      <c r="G77" s="733"/>
      <c r="H77" s="733"/>
      <c r="I77" s="733"/>
      <c r="J77" s="734"/>
      <c r="K77" s="661"/>
      <c r="L77" s="661"/>
      <c r="M77" s="661"/>
      <c r="N77" s="661"/>
      <c r="O77" s="380"/>
      <c r="P77" s="614">
        <f>IF(S77="","","Разлика краткосрочна част:")</f>
      </c>
      <c r="Q77" s="614"/>
      <c r="R77" s="614"/>
      <c r="S77" s="420">
        <f>IF(K80=K40,"",K80-K40)</f>
      </c>
      <c r="T77" s="419"/>
    </row>
    <row r="78" spans="2:20" ht="12.75">
      <c r="B78" s="732"/>
      <c r="C78" s="733"/>
      <c r="D78" s="733"/>
      <c r="E78" s="733"/>
      <c r="F78" s="733"/>
      <c r="G78" s="733"/>
      <c r="H78" s="733"/>
      <c r="I78" s="733"/>
      <c r="J78" s="734"/>
      <c r="K78" s="661"/>
      <c r="L78" s="661"/>
      <c r="M78" s="661"/>
      <c r="N78" s="661"/>
      <c r="O78" s="380"/>
      <c r="P78" s="615">
        <f>IF(S77="","","Сума по кредити-текущи:")</f>
      </c>
      <c r="Q78" s="615"/>
      <c r="R78" s="615"/>
      <c r="S78" s="421">
        <f>IF(K80=K40,"",K40)</f>
      </c>
      <c r="T78" s="419"/>
    </row>
    <row r="79" spans="2:20" ht="12.75">
      <c r="B79" s="732"/>
      <c r="C79" s="733"/>
      <c r="D79" s="733"/>
      <c r="E79" s="733"/>
      <c r="F79" s="733"/>
      <c r="G79" s="733"/>
      <c r="H79" s="733"/>
      <c r="I79" s="733"/>
      <c r="J79" s="734"/>
      <c r="K79" s="661"/>
      <c r="L79" s="661"/>
      <c r="M79" s="661"/>
      <c r="N79" s="661"/>
      <c r="P79" s="614">
        <f>IF(S79="","","Разлика дългосрочна част:")</f>
      </c>
      <c r="Q79" s="614"/>
      <c r="R79" s="614"/>
      <c r="S79" s="420">
        <f>IF(M80=K13,"",M80-K13)</f>
      </c>
      <c r="T79" s="419"/>
    </row>
    <row r="80" spans="2:20" ht="12.75">
      <c r="B80" s="689" t="s">
        <v>84</v>
      </c>
      <c r="C80" s="690"/>
      <c r="D80" s="690"/>
      <c r="E80" s="690"/>
      <c r="F80" s="690"/>
      <c r="G80" s="690"/>
      <c r="H80" s="690"/>
      <c r="I80" s="690"/>
      <c r="J80" s="691"/>
      <c r="K80" s="663">
        <f>SUM(K70:L79)</f>
        <v>0</v>
      </c>
      <c r="L80" s="663"/>
      <c r="M80" s="663">
        <f>SUM(M70:N79)</f>
        <v>0</v>
      </c>
      <c r="N80" s="663"/>
      <c r="P80" s="615">
        <f>IF(S79="","","Сума по кредити-нетекущи:")</f>
      </c>
      <c r="Q80" s="615"/>
      <c r="R80" s="615"/>
      <c r="S80" s="421">
        <f>IF(M80=K13,"",K13)</f>
      </c>
      <c r="T80" s="419"/>
    </row>
    <row r="82" spans="2:14" ht="15">
      <c r="B82" s="667" t="s">
        <v>550</v>
      </c>
      <c r="C82" s="667"/>
      <c r="D82" s="667"/>
      <c r="E82" s="667"/>
      <c r="F82" s="667"/>
      <c r="G82" s="667"/>
      <c r="H82" s="667"/>
      <c r="I82" s="667"/>
      <c r="J82" s="667"/>
      <c r="K82" s="667"/>
      <c r="L82" s="667"/>
      <c r="M82" s="374"/>
      <c r="N82" s="374"/>
    </row>
    <row r="83" spans="2:12" ht="12.75">
      <c r="B83" s="672" t="s">
        <v>707</v>
      </c>
      <c r="C83" s="672"/>
      <c r="D83" s="672"/>
      <c r="E83" s="672"/>
      <c r="F83" s="672"/>
      <c r="G83" s="672"/>
      <c r="H83" s="672"/>
      <c r="I83" s="672"/>
      <c r="J83" s="672"/>
      <c r="K83" s="672"/>
      <c r="L83" s="672"/>
    </row>
    <row r="84" spans="2:12" ht="12.75">
      <c r="B84" s="673"/>
      <c r="C84" s="674"/>
      <c r="D84" s="674"/>
      <c r="E84" s="674"/>
      <c r="F84" s="675"/>
      <c r="G84" s="671" t="s">
        <v>238</v>
      </c>
      <c r="H84" s="671"/>
      <c r="I84" s="671" t="s">
        <v>239</v>
      </c>
      <c r="J84" s="671"/>
      <c r="K84" s="671" t="s">
        <v>84</v>
      </c>
      <c r="L84" s="671"/>
    </row>
    <row r="85" spans="2:12" ht="12.75">
      <c r="B85" s="682" t="s">
        <v>506</v>
      </c>
      <c r="C85" s="683"/>
      <c r="D85" s="683"/>
      <c r="E85" s="683"/>
      <c r="F85" s="684"/>
      <c r="G85" s="676"/>
      <c r="H85" s="676"/>
      <c r="I85" s="676">
        <v>21</v>
      </c>
      <c r="J85" s="676"/>
      <c r="K85" s="668">
        <f>SUM(G85:I85)</f>
        <v>21</v>
      </c>
      <c r="L85" s="668"/>
    </row>
    <row r="86" spans="2:12" ht="12.75">
      <c r="B86" s="682" t="s">
        <v>241</v>
      </c>
      <c r="C86" s="683"/>
      <c r="D86" s="683"/>
      <c r="E86" s="683"/>
      <c r="F86" s="684"/>
      <c r="G86" s="676"/>
      <c r="H86" s="676"/>
      <c r="I86" s="676"/>
      <c r="J86" s="676"/>
      <c r="K86" s="668">
        <f>SUM(G86:I86)</f>
        <v>0</v>
      </c>
      <c r="L86" s="668"/>
    </row>
    <row r="87" spans="2:12" ht="12.75">
      <c r="B87" s="685" t="s">
        <v>242</v>
      </c>
      <c r="C87" s="686"/>
      <c r="D87" s="686"/>
      <c r="E87" s="686"/>
      <c r="F87" s="687"/>
      <c r="G87" s="677">
        <f>SUM(F85:F86)</f>
        <v>0</v>
      </c>
      <c r="H87" s="677"/>
      <c r="I87" s="677">
        <f>I85+I86</f>
        <v>21</v>
      </c>
      <c r="J87" s="677"/>
      <c r="K87" s="677">
        <f>K85+K86</f>
        <v>21</v>
      </c>
      <c r="L87" s="677"/>
    </row>
    <row r="88" spans="2:12" ht="12.75">
      <c r="B88" s="672" t="s">
        <v>707</v>
      </c>
      <c r="C88" s="672"/>
      <c r="D88" s="672"/>
      <c r="E88" s="672"/>
      <c r="F88" s="672"/>
      <c r="G88" s="672"/>
      <c r="H88" s="672"/>
      <c r="I88" s="672"/>
      <c r="J88" s="672"/>
      <c r="K88" s="672"/>
      <c r="L88" s="672"/>
    </row>
    <row r="89" spans="2:12" ht="12.75">
      <c r="B89" s="678"/>
      <c r="C89" s="678"/>
      <c r="D89" s="678"/>
      <c r="E89" s="678"/>
      <c r="F89" s="678"/>
      <c r="G89" s="671" t="s">
        <v>238</v>
      </c>
      <c r="H89" s="671"/>
      <c r="I89" s="671" t="s">
        <v>239</v>
      </c>
      <c r="J89" s="671"/>
      <c r="K89" s="671" t="s">
        <v>84</v>
      </c>
      <c r="L89" s="671"/>
    </row>
    <row r="90" spans="2:12" ht="12.75">
      <c r="B90" s="679" t="s">
        <v>506</v>
      </c>
      <c r="C90" s="679"/>
      <c r="D90" s="679"/>
      <c r="E90" s="679"/>
      <c r="F90" s="679"/>
      <c r="G90" s="676"/>
      <c r="H90" s="676"/>
      <c r="I90" s="676">
        <v>47</v>
      </c>
      <c r="J90" s="676"/>
      <c r="K90" s="668">
        <f>SUM(F90:I90)</f>
        <v>47</v>
      </c>
      <c r="L90" s="668"/>
    </row>
    <row r="91" spans="2:12" ht="12.75">
      <c r="B91" s="679" t="s">
        <v>241</v>
      </c>
      <c r="C91" s="679"/>
      <c r="D91" s="679"/>
      <c r="E91" s="679"/>
      <c r="F91" s="679"/>
      <c r="G91" s="676"/>
      <c r="H91" s="676"/>
      <c r="I91" s="676"/>
      <c r="J91" s="676"/>
      <c r="K91" s="668">
        <f>SUM(F91:I91)</f>
        <v>0</v>
      </c>
      <c r="L91" s="668"/>
    </row>
    <row r="92" spans="2:12" ht="12.75">
      <c r="B92" s="680" t="s">
        <v>242</v>
      </c>
      <c r="C92" s="680"/>
      <c r="D92" s="680"/>
      <c r="E92" s="680"/>
      <c r="F92" s="680"/>
      <c r="G92" s="677">
        <f>SUM(G90:G91)</f>
        <v>0</v>
      </c>
      <c r="H92" s="677"/>
      <c r="I92" s="677">
        <f>SUM(I90:I91)</f>
        <v>47</v>
      </c>
      <c r="J92" s="677"/>
      <c r="K92" s="677">
        <f>SUM(K90:K91)</f>
        <v>47</v>
      </c>
      <c r="L92" s="677"/>
    </row>
    <row r="93" spans="2:12" ht="15">
      <c r="B93" s="681" t="s">
        <v>551</v>
      </c>
      <c r="C93" s="681"/>
      <c r="D93" s="681"/>
      <c r="E93" s="681"/>
      <c r="F93" s="681"/>
      <c r="G93" s="681"/>
      <c r="H93" s="681"/>
      <c r="I93" s="681"/>
      <c r="J93" s="681"/>
      <c r="K93" s="681"/>
      <c r="L93" s="681"/>
    </row>
    <row r="94" spans="2:12" ht="12.75">
      <c r="B94" s="672" t="str">
        <f>B83</f>
        <v>Бъдещи минимални лизингови плащания към 31.12.2016г. </v>
      </c>
      <c r="C94" s="672"/>
      <c r="D94" s="672"/>
      <c r="E94" s="672"/>
      <c r="F94" s="672"/>
      <c r="G94" s="672"/>
      <c r="H94" s="672"/>
      <c r="I94" s="672"/>
      <c r="J94" s="672"/>
      <c r="K94" s="672"/>
      <c r="L94" s="672"/>
    </row>
    <row r="95" spans="2:12" ht="12.75">
      <c r="B95" s="679" t="s">
        <v>506</v>
      </c>
      <c r="C95" s="679"/>
      <c r="D95" s="679"/>
      <c r="E95" s="679"/>
      <c r="F95" s="679"/>
      <c r="G95" s="676"/>
      <c r="H95" s="676"/>
      <c r="I95" s="676"/>
      <c r="J95" s="676"/>
      <c r="K95" s="668">
        <f>SUM(F95:I95)</f>
        <v>0</v>
      </c>
      <c r="L95" s="668"/>
    </row>
    <row r="96" spans="2:12" ht="12.75">
      <c r="B96" s="680" t="s">
        <v>84</v>
      </c>
      <c r="C96" s="680"/>
      <c r="D96" s="680"/>
      <c r="E96" s="680"/>
      <c r="F96" s="680"/>
      <c r="G96" s="677">
        <f>SUM(G95)</f>
        <v>0</v>
      </c>
      <c r="H96" s="677"/>
      <c r="I96" s="677">
        <f>SUM(I95)</f>
        <v>0</v>
      </c>
      <c r="J96" s="677"/>
      <c r="K96" s="677">
        <f>SUM(K95)</f>
        <v>0</v>
      </c>
      <c r="L96" s="677"/>
    </row>
  </sheetData>
  <sheetProtection/>
  <mergeCells count="269">
    <mergeCell ref="M51:N51"/>
    <mergeCell ref="J56:N56"/>
    <mergeCell ref="K51:L51"/>
    <mergeCell ref="B52:J52"/>
    <mergeCell ref="K52:L52"/>
    <mergeCell ref="M52:N52"/>
    <mergeCell ref="B51:J51"/>
    <mergeCell ref="B55:N55"/>
    <mergeCell ref="B56:F56"/>
    <mergeCell ref="K96:L96"/>
    <mergeCell ref="B92:F92"/>
    <mergeCell ref="B96:F96"/>
    <mergeCell ref="G96:H96"/>
    <mergeCell ref="I96:J96"/>
    <mergeCell ref="B93:L93"/>
    <mergeCell ref="I92:J92"/>
    <mergeCell ref="G95:H95"/>
    <mergeCell ref="B94:L94"/>
    <mergeCell ref="I95:J95"/>
    <mergeCell ref="B95:F95"/>
    <mergeCell ref="I91:J91"/>
    <mergeCell ref="B90:F90"/>
    <mergeCell ref="G91:H91"/>
    <mergeCell ref="G90:H90"/>
    <mergeCell ref="G92:H92"/>
    <mergeCell ref="B91:F91"/>
    <mergeCell ref="B89:F89"/>
    <mergeCell ref="B88:L88"/>
    <mergeCell ref="G89:H89"/>
    <mergeCell ref="K89:L89"/>
    <mergeCell ref="I89:J89"/>
    <mergeCell ref="K95:L95"/>
    <mergeCell ref="K90:L90"/>
    <mergeCell ref="I90:J90"/>
    <mergeCell ref="K91:L91"/>
    <mergeCell ref="K92:L92"/>
    <mergeCell ref="I86:J86"/>
    <mergeCell ref="G86:H86"/>
    <mergeCell ref="K87:L87"/>
    <mergeCell ref="B87:F87"/>
    <mergeCell ref="B86:F86"/>
    <mergeCell ref="K86:L86"/>
    <mergeCell ref="G87:H87"/>
    <mergeCell ref="I87:J87"/>
    <mergeCell ref="I85:J85"/>
    <mergeCell ref="K84:L84"/>
    <mergeCell ref="I84:J84"/>
    <mergeCell ref="M79:N79"/>
    <mergeCell ref="B79:J79"/>
    <mergeCell ref="B80:J80"/>
    <mergeCell ref="K79:L79"/>
    <mergeCell ref="B85:F85"/>
    <mergeCell ref="G85:H85"/>
    <mergeCell ref="K85:L85"/>
    <mergeCell ref="K78:L78"/>
    <mergeCell ref="K80:L80"/>
    <mergeCell ref="M78:N78"/>
    <mergeCell ref="B84:F84"/>
    <mergeCell ref="G84:H84"/>
    <mergeCell ref="B78:J78"/>
    <mergeCell ref="K73:L73"/>
    <mergeCell ref="M74:N74"/>
    <mergeCell ref="K74:L74"/>
    <mergeCell ref="B83:L83"/>
    <mergeCell ref="B76:J76"/>
    <mergeCell ref="B82:L82"/>
    <mergeCell ref="K77:L77"/>
    <mergeCell ref="K76:L76"/>
    <mergeCell ref="M76:N76"/>
    <mergeCell ref="M80:N80"/>
    <mergeCell ref="K75:L75"/>
    <mergeCell ref="B77:J77"/>
    <mergeCell ref="B70:J70"/>
    <mergeCell ref="M77:N77"/>
    <mergeCell ref="M75:N75"/>
    <mergeCell ref="B75:J75"/>
    <mergeCell ref="K72:L72"/>
    <mergeCell ref="B72:J72"/>
    <mergeCell ref="M73:N73"/>
    <mergeCell ref="B74:J74"/>
    <mergeCell ref="B68:J69"/>
    <mergeCell ref="B73:J73"/>
    <mergeCell ref="B67:N67"/>
    <mergeCell ref="M68:N69"/>
    <mergeCell ref="M70:N70"/>
    <mergeCell ref="M72:N72"/>
    <mergeCell ref="M71:N71"/>
    <mergeCell ref="K70:L70"/>
    <mergeCell ref="K71:L71"/>
    <mergeCell ref="B71:J71"/>
    <mergeCell ref="J60:N60"/>
    <mergeCell ref="J63:N63"/>
    <mergeCell ref="B61:F61"/>
    <mergeCell ref="J62:N62"/>
    <mergeCell ref="B62:F62"/>
    <mergeCell ref="J61:N61"/>
    <mergeCell ref="B60:F60"/>
    <mergeCell ref="B64:F64"/>
    <mergeCell ref="J64:N64"/>
    <mergeCell ref="B66:F66"/>
    <mergeCell ref="B63:F63"/>
    <mergeCell ref="J66:N66"/>
    <mergeCell ref="J65:N65"/>
    <mergeCell ref="B46:J46"/>
    <mergeCell ref="B65:F65"/>
    <mergeCell ref="K68:L69"/>
    <mergeCell ref="B53:N53"/>
    <mergeCell ref="B58:F58"/>
    <mergeCell ref="J58:N58"/>
    <mergeCell ref="B59:F59"/>
    <mergeCell ref="J59:N59"/>
    <mergeCell ref="J57:N57"/>
    <mergeCell ref="B57:F57"/>
    <mergeCell ref="M50:N50"/>
    <mergeCell ref="B49:J49"/>
    <mergeCell ref="K49:L49"/>
    <mergeCell ref="M49:N49"/>
    <mergeCell ref="B50:J50"/>
    <mergeCell ref="K50:L50"/>
    <mergeCell ref="B48:J48"/>
    <mergeCell ref="K40:L40"/>
    <mergeCell ref="K46:L46"/>
    <mergeCell ref="K43:L43"/>
    <mergeCell ref="K44:L44"/>
    <mergeCell ref="B47:N47"/>
    <mergeCell ref="M48:N48"/>
    <mergeCell ref="K48:L48"/>
    <mergeCell ref="M46:N46"/>
    <mergeCell ref="B40:J40"/>
    <mergeCell ref="B39:J39"/>
    <mergeCell ref="K38:L38"/>
    <mergeCell ref="M39:N39"/>
    <mergeCell ref="K37:L37"/>
    <mergeCell ref="B36:N36"/>
    <mergeCell ref="M38:N38"/>
    <mergeCell ref="M37:N37"/>
    <mergeCell ref="B38:J38"/>
    <mergeCell ref="B37:J37"/>
    <mergeCell ref="M45:N45"/>
    <mergeCell ref="B45:J45"/>
    <mergeCell ref="M41:N41"/>
    <mergeCell ref="K45:L45"/>
    <mergeCell ref="M43:N43"/>
    <mergeCell ref="M44:N44"/>
    <mergeCell ref="B42:N42"/>
    <mergeCell ref="B44:J44"/>
    <mergeCell ref="B43:J43"/>
    <mergeCell ref="K34:L34"/>
    <mergeCell ref="M34:N34"/>
    <mergeCell ref="B34:J34"/>
    <mergeCell ref="K41:L41"/>
    <mergeCell ref="B41:J41"/>
    <mergeCell ref="M40:N40"/>
    <mergeCell ref="K39:L39"/>
    <mergeCell ref="B35:J35"/>
    <mergeCell ref="K35:L35"/>
    <mergeCell ref="M35:N35"/>
    <mergeCell ref="M33:N33"/>
    <mergeCell ref="B25:J25"/>
    <mergeCell ref="K25:L25"/>
    <mergeCell ref="B33:J33"/>
    <mergeCell ref="K33:L33"/>
    <mergeCell ref="B32:J32"/>
    <mergeCell ref="M25:N25"/>
    <mergeCell ref="K32:L32"/>
    <mergeCell ref="B28:N28"/>
    <mergeCell ref="M32:N32"/>
    <mergeCell ref="K31:L31"/>
    <mergeCell ref="M31:N31"/>
    <mergeCell ref="B31:J31"/>
    <mergeCell ref="B29:J30"/>
    <mergeCell ref="M24:N24"/>
    <mergeCell ref="K24:L24"/>
    <mergeCell ref="M29:N30"/>
    <mergeCell ref="B24:J24"/>
    <mergeCell ref="K29:L30"/>
    <mergeCell ref="M23:N23"/>
    <mergeCell ref="K23:L23"/>
    <mergeCell ref="B23:J23"/>
    <mergeCell ref="M21:N21"/>
    <mergeCell ref="B21:J21"/>
    <mergeCell ref="K21:L21"/>
    <mergeCell ref="K22:L22"/>
    <mergeCell ref="M22:N22"/>
    <mergeCell ref="B22:J22"/>
    <mergeCell ref="B9:N9"/>
    <mergeCell ref="B7:J7"/>
    <mergeCell ref="B15:N15"/>
    <mergeCell ref="B13:J13"/>
    <mergeCell ref="K14:L14"/>
    <mergeCell ref="M13:N13"/>
    <mergeCell ref="K17:L17"/>
    <mergeCell ref="B19:J19"/>
    <mergeCell ref="K19:L19"/>
    <mergeCell ref="M10:N10"/>
    <mergeCell ref="B10:J10"/>
    <mergeCell ref="K10:L10"/>
    <mergeCell ref="K11:L11"/>
    <mergeCell ref="K13:L13"/>
    <mergeCell ref="M14:N14"/>
    <mergeCell ref="K12:L12"/>
    <mergeCell ref="B8:J8"/>
    <mergeCell ref="K8:L8"/>
    <mergeCell ref="B5:J5"/>
    <mergeCell ref="K7:L7"/>
    <mergeCell ref="M7:N7"/>
    <mergeCell ref="B6:J6"/>
    <mergeCell ref="K6:L6"/>
    <mergeCell ref="M6:N6"/>
    <mergeCell ref="M8:N8"/>
    <mergeCell ref="B1:N1"/>
    <mergeCell ref="B2:J3"/>
    <mergeCell ref="K2:L3"/>
    <mergeCell ref="M2:N3"/>
    <mergeCell ref="M5:N5"/>
    <mergeCell ref="K5:L5"/>
    <mergeCell ref="B4:J4"/>
    <mergeCell ref="K4:L4"/>
    <mergeCell ref="M4:N4"/>
    <mergeCell ref="B20:N20"/>
    <mergeCell ref="M16:N16"/>
    <mergeCell ref="M17:N17"/>
    <mergeCell ref="M18:N18"/>
    <mergeCell ref="M19:N19"/>
    <mergeCell ref="B18:J18"/>
    <mergeCell ref="K18:L18"/>
    <mergeCell ref="B16:J16"/>
    <mergeCell ref="K16:L16"/>
    <mergeCell ref="B17:J17"/>
    <mergeCell ref="P8:R8"/>
    <mergeCell ref="P10:T10"/>
    <mergeCell ref="M12:N12"/>
    <mergeCell ref="B12:J12"/>
    <mergeCell ref="B14:J14"/>
    <mergeCell ref="M11:N11"/>
    <mergeCell ref="B11:J11"/>
    <mergeCell ref="P4:T4"/>
    <mergeCell ref="P5:R5"/>
    <mergeCell ref="P6:R6"/>
    <mergeCell ref="P7:R7"/>
    <mergeCell ref="P21:T21"/>
    <mergeCell ref="P13:R13"/>
    <mergeCell ref="P14:R14"/>
    <mergeCell ref="P11:R11"/>
    <mergeCell ref="P12:R12"/>
    <mergeCell ref="P79:R79"/>
    <mergeCell ref="P80:R80"/>
    <mergeCell ref="P50:R50"/>
    <mergeCell ref="P51:R51"/>
    <mergeCell ref="P52:R52"/>
    <mergeCell ref="P76:T76"/>
    <mergeCell ref="P77:R77"/>
    <mergeCell ref="P78:R78"/>
    <mergeCell ref="P48:T48"/>
    <mergeCell ref="P49:R49"/>
    <mergeCell ref="P33:R33"/>
    <mergeCell ref="P34:R34"/>
    <mergeCell ref="P35:R35"/>
    <mergeCell ref="P38:R38"/>
    <mergeCell ref="P39:R39"/>
    <mergeCell ref="P40:R40"/>
    <mergeCell ref="P41:R41"/>
    <mergeCell ref="P37:T37"/>
    <mergeCell ref="P31:T31"/>
    <mergeCell ref="P32:R32"/>
    <mergeCell ref="P22:R22"/>
    <mergeCell ref="P23:R23"/>
    <mergeCell ref="P24:R24"/>
    <mergeCell ref="P25:R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9.140625" style="195" customWidth="1"/>
    <col min="2" max="6" width="11.8515625" style="195" customWidth="1"/>
    <col min="7" max="16384" width="9.140625" style="195" customWidth="1"/>
  </cols>
  <sheetData>
    <row r="1" spans="2:6" ht="15">
      <c r="B1" s="737" t="s">
        <v>331</v>
      </c>
      <c r="C1" s="737"/>
      <c r="D1" s="737"/>
      <c r="E1" s="737"/>
      <c r="F1" s="737"/>
    </row>
    <row r="2" spans="2:6" ht="30">
      <c r="B2" s="630" t="s">
        <v>332</v>
      </c>
      <c r="C2" s="633"/>
      <c r="D2" s="631"/>
      <c r="E2" s="102" t="s">
        <v>655</v>
      </c>
      <c r="F2" s="338" t="s">
        <v>596</v>
      </c>
    </row>
    <row r="3" spans="2:6" ht="12.75">
      <c r="B3" s="705" t="s">
        <v>591</v>
      </c>
      <c r="C3" s="736"/>
      <c r="D3" s="706"/>
      <c r="E3" s="357"/>
      <c r="F3" s="357"/>
    </row>
    <row r="4" spans="2:6" ht="12.75">
      <c r="B4" s="707" t="s">
        <v>333</v>
      </c>
      <c r="C4" s="735"/>
      <c r="D4" s="708"/>
      <c r="E4" s="444"/>
      <c r="F4" s="444"/>
    </row>
    <row r="5" spans="2:6" ht="12.75">
      <c r="B5" s="707" t="s">
        <v>334</v>
      </c>
      <c r="C5" s="735"/>
      <c r="D5" s="708"/>
      <c r="E5" s="444"/>
      <c r="F5" s="444"/>
    </row>
    <row r="6" spans="2:6" ht="12.75">
      <c r="B6" s="654" t="s">
        <v>84</v>
      </c>
      <c r="C6" s="654"/>
      <c r="D6" s="654"/>
      <c r="E6" s="439">
        <f>SUM(E4:E5)</f>
        <v>0</v>
      </c>
      <c r="F6" s="439">
        <f>SUM(F4:F5)</f>
        <v>0</v>
      </c>
    </row>
    <row r="8" spans="2:6" ht="12.75">
      <c r="B8" s="630" t="s">
        <v>332</v>
      </c>
      <c r="C8" s="633"/>
      <c r="D8" s="631"/>
      <c r="E8" s="337" t="str">
        <f>E2</f>
        <v>30.06.2014 г.</v>
      </c>
      <c r="F8" s="337" t="str">
        <f>F2</f>
        <v>31.12.2007г.</v>
      </c>
    </row>
    <row r="9" spans="2:6" ht="12.75">
      <c r="B9" s="705" t="s">
        <v>590</v>
      </c>
      <c r="C9" s="736"/>
      <c r="D9" s="706"/>
      <c r="E9" s="357"/>
      <c r="F9" s="357"/>
    </row>
    <row r="10" spans="2:6" ht="12.75">
      <c r="B10" s="707" t="s">
        <v>333</v>
      </c>
      <c r="C10" s="735"/>
      <c r="D10" s="708"/>
      <c r="E10" s="228"/>
      <c r="F10" s="228"/>
    </row>
    <row r="11" spans="2:6" ht="12.75">
      <c r="B11" s="707" t="s">
        <v>334</v>
      </c>
      <c r="C11" s="735"/>
      <c r="D11" s="708"/>
      <c r="E11" s="228"/>
      <c r="F11" s="228"/>
    </row>
    <row r="12" spans="2:6" ht="12.75">
      <c r="B12" s="654" t="s">
        <v>84</v>
      </c>
      <c r="C12" s="654"/>
      <c r="D12" s="654"/>
      <c r="E12" s="439">
        <f>SUM(E10:E11)</f>
        <v>0</v>
      </c>
      <c r="F12" s="439">
        <f>SUM(F10:F11)</f>
        <v>0</v>
      </c>
    </row>
  </sheetData>
  <sheetProtection/>
  <mergeCells count="11">
    <mergeCell ref="B5:D5"/>
    <mergeCell ref="B1:F1"/>
    <mergeCell ref="B2:D2"/>
    <mergeCell ref="B3:D3"/>
    <mergeCell ref="B4:D4"/>
    <mergeCell ref="B12:D12"/>
    <mergeCell ref="B6:D6"/>
    <mergeCell ref="B11:D11"/>
    <mergeCell ref="B10:D10"/>
    <mergeCell ref="B9:D9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4">
      <selection activeCell="D29" sqref="D29"/>
    </sheetView>
  </sheetViews>
  <sheetFormatPr defaultColWidth="9.140625" defaultRowHeight="12.75"/>
  <cols>
    <col min="1" max="1" width="5.7109375" style="195" customWidth="1"/>
    <col min="2" max="2" width="16.00390625" style="195" customWidth="1"/>
    <col min="3" max="3" width="22.421875" style="195" customWidth="1"/>
    <col min="4" max="5" width="12.140625" style="195" customWidth="1"/>
    <col min="6" max="16384" width="9.140625" style="195" customWidth="1"/>
  </cols>
  <sheetData>
    <row r="1" spans="2:5" ht="15">
      <c r="B1" s="647" t="s">
        <v>588</v>
      </c>
      <c r="C1" s="647"/>
      <c r="D1" s="647"/>
      <c r="E1" s="647"/>
    </row>
    <row r="2" spans="2:5" ht="15">
      <c r="B2" s="709" t="s">
        <v>224</v>
      </c>
      <c r="C2" s="710"/>
      <c r="D2" s="495" t="s">
        <v>740</v>
      </c>
      <c r="E2" s="495">
        <v>42735</v>
      </c>
    </row>
    <row r="3" spans="2:5" ht="12.75">
      <c r="B3" s="705" t="s">
        <v>335</v>
      </c>
      <c r="C3" s="706"/>
      <c r="D3" s="339">
        <f>SUM(D4:D6)</f>
        <v>0</v>
      </c>
      <c r="E3" s="339">
        <f>SUM(E4:E6)</f>
        <v>0</v>
      </c>
    </row>
    <row r="4" spans="2:5" ht="12.75">
      <c r="B4" s="707" t="s">
        <v>336</v>
      </c>
      <c r="C4" s="708"/>
      <c r="D4" s="340"/>
      <c r="E4" s="340"/>
    </row>
    <row r="5" spans="2:5" ht="12.75">
      <c r="B5" s="707" t="s">
        <v>340</v>
      </c>
      <c r="C5" s="708"/>
      <c r="D5" s="340"/>
      <c r="E5" s="340"/>
    </row>
    <row r="6" spans="2:5" ht="12.75">
      <c r="B6" s="707" t="s">
        <v>344</v>
      </c>
      <c r="C6" s="708"/>
      <c r="D6" s="340"/>
      <c r="E6" s="340"/>
    </row>
    <row r="7" spans="2:5" ht="12.75">
      <c r="B7" s="705" t="s">
        <v>336</v>
      </c>
      <c r="C7" s="706"/>
      <c r="D7" s="339"/>
      <c r="E7" s="339"/>
    </row>
    <row r="8" spans="2:5" ht="12.75">
      <c r="B8" s="705" t="s">
        <v>340</v>
      </c>
      <c r="C8" s="706"/>
      <c r="D8" s="339"/>
      <c r="E8" s="339"/>
    </row>
    <row r="9" spans="2:5" ht="12.75">
      <c r="B9" s="705" t="s">
        <v>339</v>
      </c>
      <c r="C9" s="706"/>
      <c r="D9" s="443">
        <v>1878</v>
      </c>
      <c r="E9" s="443">
        <v>1868</v>
      </c>
    </row>
    <row r="10" spans="2:11" ht="12.75">
      <c r="B10" s="738" t="s">
        <v>351</v>
      </c>
      <c r="C10" s="739"/>
      <c r="D10" s="442"/>
      <c r="E10" s="442"/>
      <c r="G10" s="613">
        <f>IF(AND(J11="",J13=""),"","Разлика между БАЛАНСА и ПРИЛОЖЕНИЕТО!")</f>
      </c>
      <c r="H10" s="613"/>
      <c r="I10" s="613"/>
      <c r="J10" s="613"/>
      <c r="K10" s="613"/>
    </row>
    <row r="11" spans="2:11" ht="12.75">
      <c r="B11" s="707" t="s">
        <v>346</v>
      </c>
      <c r="C11" s="708"/>
      <c r="D11" s="442">
        <v>1878</v>
      </c>
      <c r="E11" s="442">
        <v>1868</v>
      </c>
      <c r="G11" s="614">
        <f>IF(J11="","","Разлика текущ период:")</f>
      </c>
      <c r="H11" s="614"/>
      <c r="I11" s="614"/>
      <c r="J11" s="420">
        <f>IF(D14=баланс!E38,"",D14-баланс!E38)</f>
      </c>
      <c r="K11" s="419"/>
    </row>
    <row r="12" spans="2:11" ht="12.75">
      <c r="B12" s="707" t="s">
        <v>347</v>
      </c>
      <c r="C12" s="708"/>
      <c r="D12" s="340"/>
      <c r="E12" s="340"/>
      <c r="G12" s="615">
        <f>IF(J11="","","Сума по баланс:")</f>
      </c>
      <c r="H12" s="615"/>
      <c r="I12" s="615"/>
      <c r="J12" s="421">
        <f>IF(J11="","",баланс!E38)</f>
      </c>
      <c r="K12" s="419"/>
    </row>
    <row r="13" spans="2:11" ht="12.75">
      <c r="B13" s="707" t="s">
        <v>347</v>
      </c>
      <c r="C13" s="708"/>
      <c r="D13" s="340"/>
      <c r="E13" s="340"/>
      <c r="G13" s="614">
        <f>IF(J13="","","Разлика предходен период:")</f>
      </c>
      <c r="H13" s="614"/>
      <c r="I13" s="614"/>
      <c r="J13" s="420">
        <f>IF(E14=баланс!G38,"",E14-баланс!G38)</f>
      </c>
      <c r="K13" s="419"/>
    </row>
    <row r="14" spans="2:11" ht="12.75">
      <c r="B14" s="625" t="s">
        <v>84</v>
      </c>
      <c r="C14" s="627"/>
      <c r="D14" s="336">
        <f>D3+D7+D8+D9</f>
        <v>1878</v>
      </c>
      <c r="E14" s="336">
        <f>E3+E7+E8+E9</f>
        <v>1868</v>
      </c>
      <c r="G14" s="615">
        <f>IF(J13="","","Сума по баланс:")</f>
      </c>
      <c r="H14" s="615"/>
      <c r="I14" s="615"/>
      <c r="J14" s="421">
        <f>IF(J13="","",баланс!G38)</f>
      </c>
      <c r="K14" s="419"/>
    </row>
    <row r="15" spans="2:5" ht="15">
      <c r="B15" s="624" t="s">
        <v>589</v>
      </c>
      <c r="C15" s="624"/>
      <c r="D15" s="624"/>
      <c r="E15" s="624"/>
    </row>
    <row r="16" spans="2:5" ht="12.75">
      <c r="B16" s="630" t="s">
        <v>224</v>
      </c>
      <c r="C16" s="631"/>
      <c r="D16" s="337" t="str">
        <f>D2</f>
        <v>30.09.2017г.</v>
      </c>
      <c r="E16" s="337">
        <f>E2</f>
        <v>42735</v>
      </c>
    </row>
    <row r="17" spans="2:5" ht="12.75">
      <c r="B17" s="705" t="s">
        <v>335</v>
      </c>
      <c r="C17" s="706"/>
      <c r="D17" s="443">
        <f>SUM(D18:D21)</f>
        <v>0</v>
      </c>
      <c r="E17" s="443">
        <f>SUM(E18:E21)</f>
        <v>0</v>
      </c>
    </row>
    <row r="18" spans="2:5" ht="12.75">
      <c r="B18" s="707" t="s">
        <v>336</v>
      </c>
      <c r="C18" s="708"/>
      <c r="D18" s="442"/>
      <c r="E18" s="442"/>
    </row>
    <row r="19" spans="2:5" ht="12.75">
      <c r="B19" s="707" t="s">
        <v>340</v>
      </c>
      <c r="C19" s="708"/>
      <c r="D19" s="442"/>
      <c r="E19" s="442"/>
    </row>
    <row r="20" spans="2:5" ht="12.75">
      <c r="B20" s="707" t="s">
        <v>348</v>
      </c>
      <c r="C20" s="708"/>
      <c r="D20" s="442"/>
      <c r="E20" s="442"/>
    </row>
    <row r="21" spans="2:5" ht="12.75">
      <c r="B21" s="707" t="s">
        <v>344</v>
      </c>
      <c r="C21" s="708"/>
      <c r="D21" s="442"/>
      <c r="E21" s="442"/>
    </row>
    <row r="22" spans="2:5" ht="12.75">
      <c r="B22" s="705" t="s">
        <v>336</v>
      </c>
      <c r="C22" s="706"/>
      <c r="D22" s="443">
        <v>76584</v>
      </c>
      <c r="E22" s="443">
        <v>73949</v>
      </c>
    </row>
    <row r="23" spans="2:5" ht="12.75">
      <c r="B23" s="705" t="s">
        <v>340</v>
      </c>
      <c r="C23" s="706"/>
      <c r="D23" s="443">
        <v>13</v>
      </c>
      <c r="E23" s="443">
        <v>17</v>
      </c>
    </row>
    <row r="24" spans="2:5" ht="12.75">
      <c r="B24" s="741" t="s">
        <v>342</v>
      </c>
      <c r="C24" s="742"/>
      <c r="D24" s="443">
        <f>D27+D28</f>
        <v>13036</v>
      </c>
      <c r="E24" s="443">
        <f>E27+E28</f>
        <v>11849</v>
      </c>
    </row>
    <row r="25" spans="2:5" ht="12.75">
      <c r="B25" s="740" t="s">
        <v>349</v>
      </c>
      <c r="C25" s="740"/>
      <c r="D25" s="442"/>
      <c r="E25" s="442"/>
    </row>
    <row r="26" spans="2:5" ht="12.75">
      <c r="B26" s="738" t="s">
        <v>351</v>
      </c>
      <c r="C26" s="739"/>
      <c r="D26" s="442"/>
      <c r="E26" s="442"/>
    </row>
    <row r="27" spans="2:11" ht="12.75">
      <c r="B27" s="738" t="s">
        <v>350</v>
      </c>
      <c r="C27" s="739"/>
      <c r="D27" s="442">
        <v>182</v>
      </c>
      <c r="E27" s="442">
        <v>184</v>
      </c>
      <c r="G27" s="613">
        <f>IF(AND(J28="",J30=""),"","Разлика между БАЛАНСА и ПРИЛОЖЕНИЕТО!")</f>
      </c>
      <c r="H27" s="613"/>
      <c r="I27" s="613"/>
      <c r="J27" s="613"/>
      <c r="K27" s="613"/>
    </row>
    <row r="28" spans="2:11" ht="12.75">
      <c r="B28" s="740" t="s">
        <v>343</v>
      </c>
      <c r="C28" s="740"/>
      <c r="D28" s="442">
        <v>12854</v>
      </c>
      <c r="E28" s="442">
        <v>11665</v>
      </c>
      <c r="G28" s="614">
        <f>IF(J28="","","Разлика текущ период:")</f>
      </c>
      <c r="H28" s="614"/>
      <c r="I28" s="614"/>
      <c r="J28" s="420">
        <f>IF(D31=баланс!E43,"",D31-баланс!E43)</f>
      </c>
      <c r="K28" s="419"/>
    </row>
    <row r="29" spans="2:11" ht="12.75">
      <c r="B29" s="738" t="s">
        <v>345</v>
      </c>
      <c r="C29" s="739"/>
      <c r="D29" s="442"/>
      <c r="E29" s="442"/>
      <c r="G29" s="615">
        <f>IF(J28="","","Сума по баланс:")</f>
      </c>
      <c r="H29" s="615"/>
      <c r="I29" s="615"/>
      <c r="J29" s="421">
        <f>IF(J28="","",баланс!E43)</f>
      </c>
      <c r="K29" s="419"/>
    </row>
    <row r="30" spans="2:11" ht="12.75">
      <c r="B30" s="738" t="s">
        <v>345</v>
      </c>
      <c r="C30" s="739"/>
      <c r="D30" s="442"/>
      <c r="E30" s="442"/>
      <c r="G30" s="614">
        <f>IF(J30="","","Разлика предходен период:")</f>
      </c>
      <c r="H30" s="614"/>
      <c r="I30" s="614"/>
      <c r="J30" s="420">
        <f>IF(E31=баланс!G43,"",E31-баланс!G43)</f>
      </c>
      <c r="K30" s="419"/>
    </row>
    <row r="31" spans="2:11" ht="12.75">
      <c r="B31" s="625" t="s">
        <v>84</v>
      </c>
      <c r="C31" s="627"/>
      <c r="D31" s="336">
        <f>D17+D22+D23+D24</f>
        <v>89633</v>
      </c>
      <c r="E31" s="336">
        <f>E17+E22+E23+E24</f>
        <v>85815</v>
      </c>
      <c r="G31" s="615">
        <f>IF(J30="","","Сума по баланс:")</f>
      </c>
      <c r="H31" s="615"/>
      <c r="I31" s="615"/>
      <c r="J31" s="421">
        <f>IF(J30="","",баланс!G43)</f>
      </c>
      <c r="K31" s="419"/>
    </row>
    <row r="32" spans="2:5" ht="15">
      <c r="B32" s="624" t="s">
        <v>592</v>
      </c>
      <c r="C32" s="624"/>
      <c r="D32" s="624"/>
      <c r="E32" s="624"/>
    </row>
    <row r="33" spans="2:5" ht="12.75">
      <c r="B33" s="630" t="s">
        <v>224</v>
      </c>
      <c r="C33" s="631"/>
      <c r="D33" s="337" t="str">
        <f>D2</f>
        <v>30.09.2017г.</v>
      </c>
      <c r="E33" s="337">
        <f>E2</f>
        <v>42735</v>
      </c>
    </row>
    <row r="34" spans="2:11" ht="12.75">
      <c r="B34" s="741" t="s">
        <v>68</v>
      </c>
      <c r="C34" s="742"/>
      <c r="D34" s="443">
        <v>465</v>
      </c>
      <c r="E34" s="443">
        <v>164</v>
      </c>
      <c r="G34" s="613">
        <f>IF(AND(J35="",J37=""),"","Разлика между БАЛАНСА и ПРИЛОЖЕНИЕТО!")</f>
      </c>
      <c r="H34" s="613"/>
      <c r="I34" s="613"/>
      <c r="J34" s="613"/>
      <c r="K34" s="613"/>
    </row>
    <row r="35" spans="2:11" ht="12.75">
      <c r="B35" s="740" t="s">
        <v>594</v>
      </c>
      <c r="C35" s="740"/>
      <c r="D35" s="442"/>
      <c r="E35" s="442"/>
      <c r="G35" s="614">
        <f>IF(J35="","","Разлика текущ период:")</f>
      </c>
      <c r="H35" s="614"/>
      <c r="I35" s="614"/>
      <c r="J35" s="420">
        <f>IF(D38=баланс!E46,"",D38-баланс!E46)</f>
      </c>
      <c r="K35" s="419"/>
    </row>
    <row r="36" spans="2:11" ht="12.75">
      <c r="B36" s="741" t="s">
        <v>593</v>
      </c>
      <c r="C36" s="742"/>
      <c r="D36" s="443">
        <v>146</v>
      </c>
      <c r="E36" s="443">
        <v>117</v>
      </c>
      <c r="G36" s="615">
        <f>IF(J35="","","Сума по баланс:")</f>
      </c>
      <c r="H36" s="615"/>
      <c r="I36" s="615"/>
      <c r="J36" s="421">
        <f>IF(J35="","",баланс!E46)</f>
      </c>
      <c r="K36" s="419"/>
    </row>
    <row r="37" spans="2:11" ht="12.75">
      <c r="B37" s="740" t="s">
        <v>594</v>
      </c>
      <c r="C37" s="740"/>
      <c r="D37" s="442"/>
      <c r="E37" s="442"/>
      <c r="G37" s="614">
        <f>IF(J37="","","Разлика предходен период:")</f>
      </c>
      <c r="H37" s="614"/>
      <c r="I37" s="614"/>
      <c r="J37" s="420">
        <f>IF(E38=баланс!G46,"",E38-баланс!G46)</f>
      </c>
      <c r="K37" s="419"/>
    </row>
    <row r="38" spans="2:11" ht="12.75">
      <c r="B38" s="625" t="s">
        <v>84</v>
      </c>
      <c r="C38" s="627"/>
      <c r="D38" s="443">
        <f>D34+D36</f>
        <v>611</v>
      </c>
      <c r="E38" s="443">
        <f>E34+E36</f>
        <v>281</v>
      </c>
      <c r="G38" s="615">
        <f>IF(J37="","","Сума по баланс:")</f>
      </c>
      <c r="H38" s="615"/>
      <c r="I38" s="615"/>
      <c r="J38" s="421">
        <f>IF(J37="","",баланс!G46)</f>
      </c>
      <c r="K38" s="419"/>
    </row>
  </sheetData>
  <sheetProtection/>
  <mergeCells count="53">
    <mergeCell ref="G10:K10"/>
    <mergeCell ref="G11:I11"/>
    <mergeCell ref="G12:I12"/>
    <mergeCell ref="G13:I13"/>
    <mergeCell ref="B19:C19"/>
    <mergeCell ref="B14:C14"/>
    <mergeCell ref="G14:I14"/>
    <mergeCell ref="B11:C11"/>
    <mergeCell ref="B16:C16"/>
    <mergeCell ref="B15:E15"/>
    <mergeCell ref="B17:C17"/>
    <mergeCell ref="B6:C6"/>
    <mergeCell ref="B7:C7"/>
    <mergeCell ref="B9:C9"/>
    <mergeCell ref="B10:C10"/>
    <mergeCell ref="B13:C13"/>
    <mergeCell ref="B12:C12"/>
    <mergeCell ref="B1:E1"/>
    <mergeCell ref="B2:C2"/>
    <mergeCell ref="B3:C3"/>
    <mergeCell ref="B4:C4"/>
    <mergeCell ref="B5:C5"/>
    <mergeCell ref="B8:C8"/>
    <mergeCell ref="G27:K27"/>
    <mergeCell ref="B23:C23"/>
    <mergeCell ref="B18:C18"/>
    <mergeCell ref="B20:C20"/>
    <mergeCell ref="B21:C21"/>
    <mergeCell ref="B27:C27"/>
    <mergeCell ref="B24:C24"/>
    <mergeCell ref="B25:C25"/>
    <mergeCell ref="B26:C26"/>
    <mergeCell ref="B22:C22"/>
    <mergeCell ref="B35:C35"/>
    <mergeCell ref="B29:C29"/>
    <mergeCell ref="B34:C34"/>
    <mergeCell ref="G28:I28"/>
    <mergeCell ref="G29:I29"/>
    <mergeCell ref="G30:I30"/>
    <mergeCell ref="B32:E32"/>
    <mergeCell ref="B33:C33"/>
    <mergeCell ref="B28:C28"/>
    <mergeCell ref="B31:C31"/>
    <mergeCell ref="B30:C30"/>
    <mergeCell ref="G31:I31"/>
    <mergeCell ref="B37:C37"/>
    <mergeCell ref="B38:C38"/>
    <mergeCell ref="G34:K34"/>
    <mergeCell ref="G35:I35"/>
    <mergeCell ref="G36:I36"/>
    <mergeCell ref="G37:I37"/>
    <mergeCell ref="G38:I38"/>
    <mergeCell ref="B36:C36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80" zoomScalePageLayoutView="0" workbookViewId="0" topLeftCell="A22">
      <selection activeCell="E22" sqref="E22"/>
    </sheetView>
  </sheetViews>
  <sheetFormatPr defaultColWidth="9.140625" defaultRowHeight="12.75"/>
  <cols>
    <col min="1" max="1" width="50.7109375" style="21" customWidth="1"/>
    <col min="2" max="2" width="1.7109375" style="21" customWidth="1"/>
    <col min="3" max="3" width="10.28125" style="74" customWidth="1"/>
    <col min="4" max="4" width="1.7109375" style="74" customWidth="1"/>
    <col min="5" max="5" width="13.57421875" style="75" customWidth="1"/>
    <col min="6" max="6" width="1.421875" style="21" customWidth="1"/>
    <col min="7" max="7" width="13.57421875" style="75" customWidth="1"/>
    <col min="8" max="8" width="6.28125" style="21" customWidth="1"/>
    <col min="9" max="9" width="5.00390625" style="21" customWidth="1"/>
    <col min="10" max="16384" width="9.140625" style="21" customWidth="1"/>
  </cols>
  <sheetData>
    <row r="1" spans="1:8" ht="15">
      <c r="A1" s="551" t="str">
        <f>НАЧАЛО!B3</f>
        <v>"ТОПЛОФИКАЦИЯ - ПЛЕВЕН" ЕАД</v>
      </c>
      <c r="B1" s="551"/>
      <c r="C1" s="552"/>
      <c r="D1" s="552"/>
      <c r="E1" s="552"/>
      <c r="F1" s="552"/>
      <c r="G1" s="552"/>
      <c r="H1" s="20"/>
    </row>
    <row r="2" spans="1:8" s="23" customFormat="1" ht="15">
      <c r="A2" s="553" t="s">
        <v>744</v>
      </c>
      <c r="B2" s="553"/>
      <c r="C2" s="554"/>
      <c r="D2" s="554"/>
      <c r="E2" s="554"/>
      <c r="F2" s="554"/>
      <c r="G2" s="554"/>
      <c r="H2" s="22"/>
    </row>
    <row r="3" spans="1:8" ht="16.5" customHeight="1">
      <c r="A3" s="24"/>
      <c r="B3" s="24"/>
      <c r="C3" s="25"/>
      <c r="D3" s="26"/>
      <c r="E3" s="27"/>
      <c r="F3" s="26"/>
      <c r="G3" s="27"/>
      <c r="H3" s="20"/>
    </row>
    <row r="4" spans="1:10" ht="42" customHeight="1">
      <c r="A4" s="28"/>
      <c r="B4" s="28"/>
      <c r="C4" s="28"/>
      <c r="D4" s="28"/>
      <c r="E4" s="29" t="s">
        <v>740</v>
      </c>
      <c r="F4" s="29"/>
      <c r="G4" s="29" t="s">
        <v>702</v>
      </c>
      <c r="H4" s="22"/>
      <c r="I4" s="23"/>
      <c r="J4" s="23"/>
    </row>
    <row r="5" spans="1:10" ht="15.75" customHeight="1">
      <c r="A5" s="28"/>
      <c r="B5" s="28"/>
      <c r="C5" s="30" t="s">
        <v>0</v>
      </c>
      <c r="D5" s="28"/>
      <c r="E5" s="29" t="s">
        <v>16</v>
      </c>
      <c r="F5" s="31"/>
      <c r="G5" s="29" t="s">
        <v>16</v>
      </c>
      <c r="H5" s="22"/>
      <c r="I5" s="23"/>
      <c r="J5" s="23"/>
    </row>
    <row r="6" spans="1:8" ht="15.75">
      <c r="A6" s="32" t="s">
        <v>47</v>
      </c>
      <c r="B6" s="32"/>
      <c r="C6" s="30"/>
      <c r="D6" s="33"/>
      <c r="E6" s="34"/>
      <c r="F6" s="35"/>
      <c r="G6" s="34"/>
      <c r="H6" s="20"/>
    </row>
    <row r="7" spans="1:8" ht="12.75">
      <c r="A7" s="28"/>
      <c r="B7" s="28"/>
      <c r="C7" s="33"/>
      <c r="D7" s="33"/>
      <c r="E7" s="34"/>
      <c r="F7" s="35"/>
      <c r="G7" s="34"/>
      <c r="H7" s="20"/>
    </row>
    <row r="8" spans="1:8" s="42" customFormat="1" ht="15.75" customHeight="1">
      <c r="A8" s="36" t="s">
        <v>56</v>
      </c>
      <c r="B8" s="37"/>
      <c r="C8" s="465" t="s">
        <v>676</v>
      </c>
      <c r="D8" s="38"/>
      <c r="E8" s="39">
        <f>SUM(E9:E12)</f>
        <v>94214</v>
      </c>
      <c r="F8" s="40"/>
      <c r="G8" s="39">
        <f>SUM(G9:G12)</f>
        <v>115282</v>
      </c>
      <c r="H8" s="41"/>
    </row>
    <row r="9" spans="1:8" s="42" customFormat="1" ht="15">
      <c r="A9" s="43" t="s">
        <v>48</v>
      </c>
      <c r="B9" s="43"/>
      <c r="C9" s="466"/>
      <c r="D9" s="44"/>
      <c r="E9" s="45">
        <v>86159</v>
      </c>
      <c r="F9" s="40"/>
      <c r="G9" s="45">
        <v>112267</v>
      </c>
      <c r="H9" s="41"/>
    </row>
    <row r="10" spans="1:8" s="42" customFormat="1" ht="15">
      <c r="A10" s="43" t="s">
        <v>49</v>
      </c>
      <c r="B10" s="43"/>
      <c r="C10" s="466"/>
      <c r="D10" s="44"/>
      <c r="E10" s="45">
        <v>454</v>
      </c>
      <c r="F10" s="40"/>
      <c r="G10" s="45">
        <v>771</v>
      </c>
      <c r="H10" s="41"/>
    </row>
    <row r="11" spans="1:8" s="42" customFormat="1" ht="15.75" customHeight="1">
      <c r="A11" s="43" t="s">
        <v>50</v>
      </c>
      <c r="B11" s="43"/>
      <c r="C11" s="466"/>
      <c r="D11" s="44"/>
      <c r="E11" s="45">
        <v>12</v>
      </c>
      <c r="F11" s="40"/>
      <c r="G11" s="45">
        <v>14</v>
      </c>
      <c r="H11" s="41"/>
    </row>
    <row r="12" spans="1:8" s="42" customFormat="1" ht="15.75" customHeight="1">
      <c r="A12" s="43" t="s">
        <v>36</v>
      </c>
      <c r="B12" s="43"/>
      <c r="C12" s="466"/>
      <c r="D12" s="44"/>
      <c r="E12" s="45">
        <v>7589</v>
      </c>
      <c r="F12" s="46"/>
      <c r="G12" s="45">
        <v>2230</v>
      </c>
      <c r="H12" s="41"/>
    </row>
    <row r="13" spans="1:8" s="42" customFormat="1" ht="17.25" customHeight="1">
      <c r="A13" s="36" t="s">
        <v>55</v>
      </c>
      <c r="B13" s="37"/>
      <c r="C13" s="465" t="s">
        <v>677</v>
      </c>
      <c r="D13" s="38"/>
      <c r="E13" s="39">
        <v>5755</v>
      </c>
      <c r="F13" s="45"/>
      <c r="G13" s="39">
        <v>14163</v>
      </c>
      <c r="H13" s="41"/>
    </row>
    <row r="14" spans="1:8" s="42" customFormat="1" ht="7.5" customHeight="1">
      <c r="A14" s="37"/>
      <c r="B14" s="37"/>
      <c r="C14" s="466"/>
      <c r="D14" s="38"/>
      <c r="E14" s="47"/>
      <c r="F14" s="48"/>
      <c r="G14" s="47"/>
      <c r="H14" s="41"/>
    </row>
    <row r="15" spans="1:8" s="42" customFormat="1" ht="15.75" customHeight="1" thickBot="1">
      <c r="A15" s="49" t="s">
        <v>46</v>
      </c>
      <c r="B15" s="31"/>
      <c r="C15" s="467"/>
      <c r="D15" s="38"/>
      <c r="E15" s="50">
        <f>E8+E13</f>
        <v>99969</v>
      </c>
      <c r="F15" s="51"/>
      <c r="G15" s="50">
        <f>G8+G13</f>
        <v>129445</v>
      </c>
      <c r="H15" s="41"/>
    </row>
    <row r="16" spans="1:8" s="42" customFormat="1" ht="15.75" thickTop="1">
      <c r="A16" s="43"/>
      <c r="B16" s="43"/>
      <c r="C16" s="466"/>
      <c r="D16" s="44"/>
      <c r="E16" s="45"/>
      <c r="F16" s="52"/>
      <c r="G16" s="45"/>
      <c r="H16" s="41"/>
    </row>
    <row r="17" spans="1:8" s="42" customFormat="1" ht="18" customHeight="1">
      <c r="A17" s="31" t="s">
        <v>51</v>
      </c>
      <c r="B17" s="31"/>
      <c r="C17" s="466"/>
      <c r="D17" s="38"/>
      <c r="E17" s="45"/>
      <c r="F17" s="44"/>
      <c r="G17" s="45"/>
      <c r="H17" s="53"/>
    </row>
    <row r="18" spans="1:8" s="42" customFormat="1" ht="15">
      <c r="A18" s="36" t="s">
        <v>17</v>
      </c>
      <c r="B18" s="37"/>
      <c r="C18" s="468" t="s">
        <v>679</v>
      </c>
      <c r="D18" s="38"/>
      <c r="E18" s="39">
        <f>SUM(E19:E24)</f>
        <v>90902</v>
      </c>
      <c r="F18" s="44"/>
      <c r="G18" s="39">
        <f>SUM(G19:G24)</f>
        <v>115752</v>
      </c>
      <c r="H18" s="53"/>
    </row>
    <row r="19" spans="1:8" s="42" customFormat="1" ht="15">
      <c r="A19" s="43" t="s">
        <v>43</v>
      </c>
      <c r="B19" s="43"/>
      <c r="C19" s="464" t="s">
        <v>678</v>
      </c>
      <c r="D19" s="44"/>
      <c r="E19" s="45">
        <v>64659</v>
      </c>
      <c r="F19" s="40"/>
      <c r="G19" s="45">
        <v>77906</v>
      </c>
      <c r="H19" s="54"/>
    </row>
    <row r="20" spans="1:8" s="42" customFormat="1" ht="15">
      <c r="A20" s="43" t="s">
        <v>1</v>
      </c>
      <c r="B20" s="43"/>
      <c r="C20" s="464" t="s">
        <v>680</v>
      </c>
      <c r="D20" s="44"/>
      <c r="E20" s="45">
        <v>7449</v>
      </c>
      <c r="F20" s="40"/>
      <c r="G20" s="45">
        <v>7866</v>
      </c>
      <c r="H20" s="54"/>
    </row>
    <row r="21" spans="1:8" s="42" customFormat="1" ht="15">
      <c r="A21" s="43" t="s">
        <v>2</v>
      </c>
      <c r="B21" s="43"/>
      <c r="C21" s="464" t="s">
        <v>681</v>
      </c>
      <c r="D21" s="44"/>
      <c r="E21" s="45">
        <v>7464</v>
      </c>
      <c r="F21" s="40"/>
      <c r="G21" s="45">
        <v>10793</v>
      </c>
      <c r="H21" s="54"/>
    </row>
    <row r="22" spans="1:8" s="42" customFormat="1" ht="15">
      <c r="A22" s="43" t="s">
        <v>116</v>
      </c>
      <c r="B22" s="43"/>
      <c r="C22" s="464" t="s">
        <v>682</v>
      </c>
      <c r="D22" s="44"/>
      <c r="E22" s="45">
        <v>6951</v>
      </c>
      <c r="F22" s="40"/>
      <c r="G22" s="45">
        <v>9049</v>
      </c>
      <c r="H22" s="54"/>
    </row>
    <row r="23" spans="1:8" s="42" customFormat="1" ht="15">
      <c r="A23" s="43" t="s">
        <v>52</v>
      </c>
      <c r="B23" s="43"/>
      <c r="C23" s="464" t="s">
        <v>683</v>
      </c>
      <c r="D23" s="44"/>
      <c r="E23" s="45"/>
      <c r="F23" s="40"/>
      <c r="G23" s="45">
        <v>24</v>
      </c>
      <c r="H23" s="54"/>
    </row>
    <row r="24" spans="1:8" s="42" customFormat="1" ht="15">
      <c r="A24" s="43" t="s">
        <v>3</v>
      </c>
      <c r="B24" s="43"/>
      <c r="C24" s="464" t="s">
        <v>684</v>
      </c>
      <c r="D24" s="44"/>
      <c r="E24" s="45">
        <v>4379</v>
      </c>
      <c r="F24" s="40"/>
      <c r="G24" s="45">
        <v>10114</v>
      </c>
      <c r="H24" s="54"/>
    </row>
    <row r="25" spans="1:8" s="42" customFormat="1" ht="9" customHeight="1">
      <c r="A25" s="43"/>
      <c r="B25" s="43"/>
      <c r="C25" s="464"/>
      <c r="D25" s="44"/>
      <c r="E25" s="45"/>
      <c r="F25" s="44"/>
      <c r="G25" s="45"/>
      <c r="H25" s="53"/>
    </row>
    <row r="26" spans="1:8" s="42" customFormat="1" ht="15">
      <c r="A26" s="36" t="s">
        <v>18</v>
      </c>
      <c r="B26" s="37"/>
      <c r="C26" s="465"/>
      <c r="D26" s="38"/>
      <c r="E26" s="39">
        <f>SUM(E27:E28)</f>
        <v>-165</v>
      </c>
      <c r="F26" s="44"/>
      <c r="G26" s="39">
        <f>SUM(G27:G28)</f>
        <v>-366</v>
      </c>
      <c r="H26" s="53"/>
    </row>
    <row r="27" spans="1:8" s="42" customFormat="1" ht="30">
      <c r="A27" s="55" t="s">
        <v>4</v>
      </c>
      <c r="B27" s="55"/>
      <c r="C27" s="469" t="s">
        <v>685</v>
      </c>
      <c r="D27" s="56"/>
      <c r="E27" s="45">
        <v>58</v>
      </c>
      <c r="F27" s="40"/>
      <c r="G27" s="45">
        <v>153</v>
      </c>
      <c r="H27" s="54"/>
    </row>
    <row r="28" spans="1:8" s="42" customFormat="1" ht="18.75" customHeight="1">
      <c r="A28" s="55" t="s">
        <v>53</v>
      </c>
      <c r="B28" s="55"/>
      <c r="C28" s="469"/>
      <c r="D28" s="56"/>
      <c r="E28" s="45">
        <v>-223</v>
      </c>
      <c r="F28" s="40"/>
      <c r="G28" s="45">
        <v>-519</v>
      </c>
      <c r="H28" s="54"/>
    </row>
    <row r="29" spans="1:8" s="42" customFormat="1" ht="15">
      <c r="A29" s="36" t="s">
        <v>54</v>
      </c>
      <c r="B29" s="37"/>
      <c r="C29" s="465" t="s">
        <v>686</v>
      </c>
      <c r="D29" s="38"/>
      <c r="E29" s="39">
        <v>3275</v>
      </c>
      <c r="F29" s="38"/>
      <c r="G29" s="39">
        <v>8720</v>
      </c>
      <c r="H29" s="53"/>
    </row>
    <row r="30" spans="1:8" s="42" customFormat="1" ht="9" customHeight="1">
      <c r="A30" s="37"/>
      <c r="B30" s="37"/>
      <c r="C30" s="466"/>
      <c r="D30" s="38"/>
      <c r="E30" s="45"/>
      <c r="F30" s="57"/>
      <c r="G30" s="45"/>
      <c r="H30" s="53"/>
    </row>
    <row r="31" spans="1:8" s="42" customFormat="1" ht="15" customHeight="1" thickBot="1">
      <c r="A31" s="49" t="s">
        <v>60</v>
      </c>
      <c r="B31" s="31"/>
      <c r="C31" s="467"/>
      <c r="D31" s="38"/>
      <c r="E31" s="50">
        <f>E18+E26+E29</f>
        <v>94012</v>
      </c>
      <c r="F31" s="51"/>
      <c r="G31" s="50">
        <f>G18+G26+G29</f>
        <v>124106</v>
      </c>
      <c r="H31" s="53"/>
    </row>
    <row r="32" spans="1:8" s="42" customFormat="1" ht="9" customHeight="1" thickTop="1">
      <c r="A32" s="37"/>
      <c r="B32" s="37"/>
      <c r="C32" s="466"/>
      <c r="D32" s="38"/>
      <c r="E32" s="45"/>
      <c r="F32" s="57"/>
      <c r="G32" s="45"/>
      <c r="H32" s="53"/>
    </row>
    <row r="33" spans="1:8" s="42" customFormat="1" ht="9" customHeight="1">
      <c r="A33" s="37"/>
      <c r="B33" s="37"/>
      <c r="C33" s="466"/>
      <c r="D33" s="38"/>
      <c r="E33" s="45"/>
      <c r="F33" s="57"/>
      <c r="G33" s="45"/>
      <c r="H33" s="53"/>
    </row>
    <row r="34" spans="1:8" s="42" customFormat="1" ht="15" customHeight="1" thickBot="1">
      <c r="A34" s="49" t="s">
        <v>57</v>
      </c>
      <c r="B34" s="31"/>
      <c r="C34" s="467"/>
      <c r="D34" s="38"/>
      <c r="E34" s="50">
        <f>E15-E31</f>
        <v>5957</v>
      </c>
      <c r="F34" s="51"/>
      <c r="G34" s="50">
        <f>G15-G31</f>
        <v>5339</v>
      </c>
      <c r="H34" s="53"/>
    </row>
    <row r="35" spans="1:8" s="42" customFormat="1" ht="17.25" customHeight="1" thickTop="1">
      <c r="A35" s="36" t="s">
        <v>629</v>
      </c>
      <c r="B35" s="37"/>
      <c r="C35" s="465"/>
      <c r="D35" s="38"/>
      <c r="E35" s="39"/>
      <c r="F35" s="38"/>
      <c r="G35" s="39"/>
      <c r="H35" s="53"/>
    </row>
    <row r="36" spans="1:8" s="42" customFormat="1" ht="15" customHeight="1">
      <c r="A36" s="36" t="s">
        <v>42</v>
      </c>
      <c r="B36" s="37"/>
      <c r="C36" s="465" t="s">
        <v>687</v>
      </c>
      <c r="D36" s="38"/>
      <c r="E36" s="39">
        <f>SUM(E37:E38)</f>
        <v>0</v>
      </c>
      <c r="F36" s="44"/>
      <c r="G36" s="39">
        <f>SUM(G37:G38)</f>
        <v>545</v>
      </c>
      <c r="H36" s="53"/>
    </row>
    <row r="37" spans="1:8" s="42" customFormat="1" ht="15">
      <c r="A37" s="58" t="s">
        <v>41</v>
      </c>
      <c r="B37" s="58"/>
      <c r="C37" s="466"/>
      <c r="D37" s="38"/>
      <c r="E37" s="45"/>
      <c r="F37" s="45"/>
      <c r="G37" s="45">
        <v>448</v>
      </c>
      <c r="H37" s="53"/>
    </row>
    <row r="38" spans="1:8" s="42" customFormat="1" ht="15">
      <c r="A38" s="58" t="s">
        <v>58</v>
      </c>
      <c r="B38" s="58"/>
      <c r="C38" s="466"/>
      <c r="D38" s="38"/>
      <c r="E38" s="390"/>
      <c r="F38" s="56"/>
      <c r="G38" s="390">
        <v>97</v>
      </c>
      <c r="H38" s="53"/>
    </row>
    <row r="39" spans="1:8" s="42" customFormat="1" ht="7.5" customHeight="1">
      <c r="A39" s="43"/>
      <c r="B39" s="43"/>
      <c r="C39" s="466"/>
      <c r="D39" s="44"/>
      <c r="E39" s="56"/>
      <c r="F39" s="56"/>
      <c r="G39" s="56"/>
      <c r="H39" s="53"/>
    </row>
    <row r="40" spans="1:8" s="42" customFormat="1" ht="15.75" thickBot="1">
      <c r="A40" s="49" t="s">
        <v>59</v>
      </c>
      <c r="B40" s="31"/>
      <c r="C40" s="467"/>
      <c r="D40" s="38"/>
      <c r="E40" s="50">
        <f>E34-E36</f>
        <v>5957</v>
      </c>
      <c r="F40" s="51"/>
      <c r="G40" s="50">
        <f>G34-G36</f>
        <v>4794</v>
      </c>
      <c r="H40" s="59"/>
    </row>
    <row r="41" spans="1:8" s="42" customFormat="1" ht="15" customHeight="1" thickTop="1">
      <c r="A41" s="556"/>
      <c r="B41" s="556"/>
      <c r="C41" s="556"/>
      <c r="D41" s="57"/>
      <c r="E41" s="389"/>
      <c r="F41" s="57"/>
      <c r="G41" s="389"/>
      <c r="H41" s="388"/>
    </row>
    <row r="42" spans="1:8" ht="15">
      <c r="A42" s="555"/>
      <c r="B42" s="555"/>
      <c r="C42" s="555"/>
      <c r="D42" s="555"/>
      <c r="E42" s="555"/>
      <c r="F42" s="555"/>
      <c r="G42" s="555"/>
      <c r="H42" s="62"/>
    </row>
    <row r="43" spans="1:8" ht="15">
      <c r="A43" s="550"/>
      <c r="B43" s="550"/>
      <c r="C43" s="550"/>
      <c r="D43" s="415"/>
      <c r="E43" s="416">
        <f>IF(E$40=баланс!E$33,"",баланс!E$33)</f>
      </c>
      <c r="F43" s="415"/>
      <c r="G43" s="416"/>
      <c r="H43" s="62"/>
    </row>
    <row r="44" spans="1:8" ht="15">
      <c r="A44" s="209" t="str">
        <f>НАЧАЛО!$A$44</f>
        <v>Представляващ:</v>
      </c>
      <c r="B44" s="63"/>
      <c r="C44" s="64"/>
      <c r="D44" s="62"/>
      <c r="E44" s="62"/>
      <c r="F44" s="62"/>
      <c r="G44" s="62"/>
      <c r="H44" s="62"/>
    </row>
    <row r="45" spans="1:8" ht="15">
      <c r="A45" s="128" t="str">
        <f>НАЧАЛО!$A$46</f>
        <v>инж. ЙОРДАН ВАСИЛЕВ ВАСИЛЕВ</v>
      </c>
      <c r="B45" s="65"/>
      <c r="C45" s="62"/>
      <c r="D45" s="62"/>
      <c r="E45" s="62"/>
      <c r="F45" s="62"/>
      <c r="G45" s="62"/>
      <c r="H45" s="62"/>
    </row>
    <row r="46" spans="1:8" ht="12.75">
      <c r="A46" s="62"/>
      <c r="B46" s="62"/>
      <c r="C46" s="62"/>
      <c r="D46" s="62"/>
      <c r="E46" s="62"/>
      <c r="F46" s="62"/>
      <c r="G46" s="62"/>
      <c r="H46" s="62"/>
    </row>
    <row r="47" spans="1:8" ht="15">
      <c r="A47" s="66" t="str">
        <f>НАЧАЛО!$F$44</f>
        <v>Съставител:</v>
      </c>
      <c r="B47" s="66"/>
      <c r="C47" s="67"/>
      <c r="D47" s="67"/>
      <c r="E47" s="68"/>
      <c r="F47" s="62"/>
      <c r="G47" s="68"/>
      <c r="H47" s="62"/>
    </row>
    <row r="48" spans="1:8" ht="15">
      <c r="A48" s="73" t="str">
        <f>НАЧАЛО!$F$46</f>
        <v>БЕРТА СИМЕОНОВА ЦАНКОВА</v>
      </c>
      <c r="B48" s="69"/>
      <c r="C48" s="67"/>
      <c r="D48" s="67"/>
      <c r="E48" s="68"/>
      <c r="F48" s="62"/>
      <c r="G48" s="68"/>
      <c r="H48" s="62"/>
    </row>
    <row r="49" spans="1:8" ht="15">
      <c r="A49" s="66"/>
      <c r="B49" s="66"/>
      <c r="C49" s="67"/>
      <c r="D49" s="67"/>
      <c r="E49" s="68"/>
      <c r="F49" s="62"/>
      <c r="G49" s="68"/>
      <c r="H49" s="62"/>
    </row>
    <row r="50" spans="1:8" ht="15" hidden="1">
      <c r="A50" s="73"/>
      <c r="B50" s="69"/>
      <c r="C50" s="67"/>
      <c r="D50" s="67"/>
      <c r="E50" s="68"/>
      <c r="F50" s="62"/>
      <c r="G50" s="68"/>
      <c r="H50" s="62"/>
    </row>
    <row r="51" spans="1:8" ht="15" hidden="1">
      <c r="A51" s="128"/>
      <c r="B51" s="62"/>
      <c r="C51" s="67"/>
      <c r="D51" s="67"/>
      <c r="E51" s="68"/>
      <c r="F51" s="62"/>
      <c r="G51" s="68"/>
      <c r="H51" s="62"/>
    </row>
    <row r="52" spans="1:8" ht="12.75" customHeight="1">
      <c r="A52" s="70"/>
      <c r="B52" s="71"/>
      <c r="C52" s="67"/>
      <c r="D52" s="67"/>
      <c r="E52" s="68"/>
      <c r="F52" s="62"/>
      <c r="G52" s="68"/>
      <c r="H52" s="62"/>
    </row>
    <row r="53" spans="1:8" ht="15">
      <c r="A53" s="128"/>
      <c r="B53" s="62"/>
      <c r="C53" s="67"/>
      <c r="D53" s="67"/>
      <c r="E53" s="68"/>
      <c r="F53" s="62"/>
      <c r="G53" s="68"/>
      <c r="H53" s="62"/>
    </row>
    <row r="54" spans="1:2" ht="15">
      <c r="A54" s="210"/>
      <c r="B54" s="210"/>
    </row>
    <row r="56" spans="1:2" ht="15">
      <c r="A56" s="138"/>
      <c r="B56" s="138"/>
    </row>
  </sheetData>
  <sheetProtection/>
  <mergeCells count="5">
    <mergeCell ref="A43:C43"/>
    <mergeCell ref="A1:G1"/>
    <mergeCell ref="A2:G2"/>
    <mergeCell ref="A42:G42"/>
    <mergeCell ref="A41:C41"/>
  </mergeCells>
  <printOptions horizontalCentered="1"/>
  <pageMargins left="0.7480314960629921" right="0" top="0.8661417322834646" bottom="0.31496062992125984" header="0.3937007874015748" footer="0.7874015748031497"/>
  <pageSetup firstPageNumber="1" useFirstPageNumber="1" horizontalDpi="600" verticalDpi="600" orientation="portrait" paperSize="9" scale="95" r:id="rId1"/>
  <colBreaks count="1" manualBreakCount="1">
    <brk id="7" max="5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5.7109375" style="329" customWidth="1"/>
    <col min="2" max="2" width="16.00390625" style="329" customWidth="1"/>
    <col min="3" max="3" width="22.421875" style="329" customWidth="1"/>
    <col min="4" max="5" width="12.140625" style="329" customWidth="1"/>
    <col min="6" max="16384" width="9.140625" style="329" customWidth="1"/>
  </cols>
  <sheetData>
    <row r="1" spans="2:5" ht="14.25">
      <c r="B1" s="749" t="s">
        <v>69</v>
      </c>
      <c r="C1" s="749"/>
      <c r="D1" s="749"/>
      <c r="E1" s="749"/>
    </row>
    <row r="2" spans="2:5" ht="12.75" customHeight="1">
      <c r="B2" s="750" t="s">
        <v>224</v>
      </c>
      <c r="C2" s="751"/>
      <c r="D2" s="495" t="s">
        <v>740</v>
      </c>
      <c r="E2" s="495">
        <v>42735</v>
      </c>
    </row>
    <row r="3" spans="2:5" ht="12.75">
      <c r="B3" s="743" t="s">
        <v>353</v>
      </c>
      <c r="C3" s="744"/>
      <c r="D3" s="479">
        <f>SUM(D4:D8)</f>
        <v>689</v>
      </c>
      <c r="E3" s="479">
        <f>SUM(E4:E8)</f>
        <v>252</v>
      </c>
    </row>
    <row r="4" spans="2:5" ht="12.75">
      <c r="B4" s="745" t="s">
        <v>604</v>
      </c>
      <c r="C4" s="746"/>
      <c r="D4" s="480">
        <v>94</v>
      </c>
      <c r="E4" s="480">
        <v>94</v>
      </c>
    </row>
    <row r="5" spans="2:5" ht="12.75">
      <c r="B5" s="745" t="s">
        <v>605</v>
      </c>
      <c r="C5" s="746"/>
      <c r="D5" s="480">
        <v>16</v>
      </c>
      <c r="E5" s="480">
        <v>16</v>
      </c>
    </row>
    <row r="6" spans="2:5" ht="12.75">
      <c r="B6" s="745" t="s">
        <v>606</v>
      </c>
      <c r="C6" s="746"/>
      <c r="D6" s="480">
        <v>579</v>
      </c>
      <c r="E6" s="480">
        <v>142</v>
      </c>
    </row>
    <row r="7" spans="2:5" ht="12.75">
      <c r="B7" s="745" t="s">
        <v>354</v>
      </c>
      <c r="C7" s="746"/>
      <c r="D7" s="480"/>
      <c r="E7" s="480"/>
    </row>
    <row r="8" spans="2:5" ht="12.75">
      <c r="B8" s="745" t="s">
        <v>354</v>
      </c>
      <c r="C8" s="746"/>
      <c r="D8" s="480"/>
      <c r="E8" s="480"/>
    </row>
    <row r="9" spans="2:5" ht="12.75">
      <c r="B9" s="743" t="s">
        <v>355</v>
      </c>
      <c r="C9" s="744"/>
      <c r="D9" s="479">
        <f>SUM(D10:D14)</f>
        <v>0</v>
      </c>
      <c r="E9" s="479">
        <f>SUM(E10:E14)</f>
        <v>0</v>
      </c>
    </row>
    <row r="10" spans="2:5" ht="12.75">
      <c r="B10" s="745" t="s">
        <v>354</v>
      </c>
      <c r="C10" s="746"/>
      <c r="D10" s="480"/>
      <c r="E10" s="480"/>
    </row>
    <row r="11" spans="2:11" ht="12.75">
      <c r="B11" s="745" t="s">
        <v>354</v>
      </c>
      <c r="C11" s="746"/>
      <c r="D11" s="480"/>
      <c r="E11" s="480"/>
      <c r="G11" s="613">
        <f>IF(AND(J12="",J14=""),"","Разлика между БАЛАНСА и ПРИЛОЖЕНИЕТО!")</f>
      </c>
      <c r="H11" s="613"/>
      <c r="I11" s="613"/>
      <c r="J11" s="613"/>
      <c r="K11" s="613"/>
    </row>
    <row r="12" spans="2:11" ht="12.75">
      <c r="B12" s="745" t="s">
        <v>354</v>
      </c>
      <c r="C12" s="746"/>
      <c r="D12" s="480"/>
      <c r="E12" s="480"/>
      <c r="G12" s="614">
        <f>IF(J12="","","Разлика текущ период:")</f>
      </c>
      <c r="H12" s="614"/>
      <c r="I12" s="614"/>
      <c r="J12" s="420">
        <f>IF(D15=баланс!E48,"",D15-баланс!E48)</f>
      </c>
      <c r="K12" s="419"/>
    </row>
    <row r="13" spans="2:11" ht="12.75">
      <c r="B13" s="745" t="s">
        <v>354</v>
      </c>
      <c r="C13" s="746"/>
      <c r="D13" s="480"/>
      <c r="E13" s="480"/>
      <c r="G13" s="615">
        <f>IF(J12="","","Сума по баланс:")</f>
      </c>
      <c r="H13" s="615"/>
      <c r="I13" s="615"/>
      <c r="J13" s="421">
        <f>IF(J12="","",баланс!E48)</f>
      </c>
      <c r="K13" s="419"/>
    </row>
    <row r="14" spans="2:11" ht="12.75">
      <c r="B14" s="745" t="s">
        <v>354</v>
      </c>
      <c r="C14" s="746"/>
      <c r="D14" s="480"/>
      <c r="E14" s="480"/>
      <c r="G14" s="614">
        <f>IF(J14="","","Разлика предходен период:")</f>
      </c>
      <c r="H14" s="614"/>
      <c r="I14" s="614"/>
      <c r="J14" s="420">
        <f>IF(E15=баланс!G48,"",E15-баланс!G48)</f>
      </c>
      <c r="K14" s="419"/>
    </row>
    <row r="15" spans="2:11" ht="12.75">
      <c r="B15" s="747" t="s">
        <v>84</v>
      </c>
      <c r="C15" s="748"/>
      <c r="D15" s="479">
        <f>D3+D9</f>
        <v>689</v>
      </c>
      <c r="E15" s="479">
        <f>E3+E9</f>
        <v>252</v>
      </c>
      <c r="G15" s="615">
        <f>IF(J14="","","Сума по баланс:")</f>
      </c>
      <c r="H15" s="615"/>
      <c r="I15" s="615"/>
      <c r="J15" s="421">
        <f>IF(J14="","",баланс!G48)</f>
      </c>
      <c r="K15" s="419"/>
    </row>
    <row r="16" spans="4:5" ht="12.75">
      <c r="D16" s="481"/>
      <c r="E16" s="481"/>
    </row>
    <row r="37" ht="12.75">
      <c r="E37" s="195"/>
    </row>
  </sheetData>
  <sheetProtection/>
  <mergeCells count="20">
    <mergeCell ref="B11:C11"/>
    <mergeCell ref="B12:C12"/>
    <mergeCell ref="B1:E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G15:I15"/>
    <mergeCell ref="B15:C15"/>
    <mergeCell ref="B13:C13"/>
    <mergeCell ref="B14:C14"/>
    <mergeCell ref="G11:K11"/>
    <mergeCell ref="G12:I12"/>
    <mergeCell ref="G13:I13"/>
    <mergeCell ref="G14:I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7109375" style="329" customWidth="1"/>
    <col min="2" max="2" width="16.00390625" style="329" customWidth="1"/>
    <col min="3" max="3" width="22.421875" style="329" customWidth="1"/>
    <col min="4" max="5" width="12.140625" style="329" customWidth="1"/>
    <col min="6" max="16384" width="9.140625" style="329" customWidth="1"/>
  </cols>
  <sheetData>
    <row r="1" spans="2:5" ht="14.25">
      <c r="B1" s="749" t="s">
        <v>376</v>
      </c>
      <c r="C1" s="749"/>
      <c r="D1" s="749"/>
      <c r="E1" s="749"/>
    </row>
    <row r="2" spans="2:5" ht="12.75" customHeight="1">
      <c r="B2" s="752" t="s">
        <v>224</v>
      </c>
      <c r="C2" s="753"/>
      <c r="D2" s="360">
        <f>НАЧАЛО!AA2</f>
        <v>42825</v>
      </c>
      <c r="E2" s="361" t="s">
        <v>596</v>
      </c>
    </row>
    <row r="3" spans="2:5" ht="12.75">
      <c r="B3" s="745" t="s">
        <v>354</v>
      </c>
      <c r="C3" s="746"/>
      <c r="D3" s="331"/>
      <c r="E3" s="331"/>
    </row>
    <row r="4" spans="2:5" ht="12.75">
      <c r="B4" s="745" t="s">
        <v>354</v>
      </c>
      <c r="C4" s="746"/>
      <c r="D4" s="331"/>
      <c r="E4" s="331"/>
    </row>
    <row r="5" spans="2:5" ht="12.75">
      <c r="B5" s="745" t="s">
        <v>354</v>
      </c>
      <c r="C5" s="746"/>
      <c r="D5" s="331"/>
      <c r="E5" s="331"/>
    </row>
    <row r="6" spans="2:5" ht="12.75">
      <c r="B6" s="745" t="s">
        <v>354</v>
      </c>
      <c r="C6" s="746"/>
      <c r="D6" s="331"/>
      <c r="E6" s="331"/>
    </row>
    <row r="7" spans="2:5" ht="12.75">
      <c r="B7" s="745" t="s">
        <v>354</v>
      </c>
      <c r="C7" s="746"/>
      <c r="D7" s="331"/>
      <c r="E7" s="331"/>
    </row>
    <row r="8" spans="2:5" ht="12.75">
      <c r="B8" s="745" t="s">
        <v>354</v>
      </c>
      <c r="C8" s="746"/>
      <c r="D8" s="331"/>
      <c r="E8" s="331"/>
    </row>
    <row r="9" spans="2:11" ht="12.75">
      <c r="B9" s="745" t="s">
        <v>354</v>
      </c>
      <c r="C9" s="746"/>
      <c r="D9" s="330"/>
      <c r="E9" s="330"/>
      <c r="G9" s="613" t="e">
        <f>IF(AND(J10="",J12=""),"","Разлика между БАЛАНСА и ПРИЛОЖЕНИЕТО!")</f>
        <v>#REF!</v>
      </c>
      <c r="H9" s="613"/>
      <c r="I9" s="613"/>
      <c r="J9" s="613"/>
      <c r="K9" s="613"/>
    </row>
    <row r="10" spans="2:11" ht="12.75">
      <c r="B10" s="745" t="s">
        <v>354</v>
      </c>
      <c r="C10" s="746"/>
      <c r="D10" s="331"/>
      <c r="E10" s="331"/>
      <c r="G10" s="614" t="e">
        <f>IF(J10="","","Разлика текущ период:")</f>
        <v>#REF!</v>
      </c>
      <c r="H10" s="614"/>
      <c r="I10" s="614"/>
      <c r="J10" s="420" t="e">
        <f>IF(D13=баланс!#REF!,"",D13-баланс!#REF!)</f>
        <v>#REF!</v>
      </c>
      <c r="K10" s="419"/>
    </row>
    <row r="11" spans="2:11" ht="12.75">
      <c r="B11" s="745" t="s">
        <v>354</v>
      </c>
      <c r="C11" s="746"/>
      <c r="D11" s="331"/>
      <c r="E11" s="331"/>
      <c r="G11" s="615" t="e">
        <f>IF(J10="","","Сума по баланс:")</f>
        <v>#REF!</v>
      </c>
      <c r="H11" s="615"/>
      <c r="I11" s="615"/>
      <c r="J11" s="421" t="e">
        <f>IF(J10="","",баланс!#REF!)</f>
        <v>#REF!</v>
      </c>
      <c r="K11" s="419"/>
    </row>
    <row r="12" spans="2:11" ht="12.75">
      <c r="B12" s="745" t="s">
        <v>354</v>
      </c>
      <c r="C12" s="746"/>
      <c r="D12" s="331"/>
      <c r="E12" s="331"/>
      <c r="G12" s="614" t="e">
        <f>IF(J12="","","Разлика предходен период:")</f>
        <v>#REF!</v>
      </c>
      <c r="H12" s="614"/>
      <c r="I12" s="614"/>
      <c r="J12" s="420" t="e">
        <f>IF(E13=баланс!#REF!,"",E13-баланс!#REF!)</f>
        <v>#REF!</v>
      </c>
      <c r="K12" s="419"/>
    </row>
    <row r="13" spans="2:11" ht="12.75">
      <c r="B13" s="747" t="s">
        <v>84</v>
      </c>
      <c r="C13" s="748"/>
      <c r="D13" s="332">
        <f>SUM(D3:D12)</f>
        <v>0</v>
      </c>
      <c r="E13" s="332">
        <f>SUM(E3:E12)</f>
        <v>0</v>
      </c>
      <c r="G13" s="615" t="e">
        <f>IF(J12="","","Сума по баланс:")</f>
        <v>#REF!</v>
      </c>
      <c r="H13" s="615"/>
      <c r="I13" s="615"/>
      <c r="J13" s="421" t="e">
        <f>IF(J12="","",баланс!#REF!)</f>
        <v>#REF!</v>
      </c>
      <c r="K13" s="419"/>
    </row>
    <row r="37" ht="12.75">
      <c r="E37" s="195"/>
    </row>
  </sheetData>
  <sheetProtection/>
  <mergeCells count="18">
    <mergeCell ref="B9:C9"/>
    <mergeCell ref="B10:C10"/>
    <mergeCell ref="G13:I13"/>
    <mergeCell ref="B13:C13"/>
    <mergeCell ref="B11:C11"/>
    <mergeCell ref="B12:C12"/>
    <mergeCell ref="G11:I11"/>
    <mergeCell ref="G12:I12"/>
    <mergeCell ref="G9:K9"/>
    <mergeCell ref="G10:I10"/>
    <mergeCell ref="B7:C7"/>
    <mergeCell ref="B8:C8"/>
    <mergeCell ref="B1:E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19">
      <selection activeCell="E49" sqref="E49"/>
    </sheetView>
  </sheetViews>
  <sheetFormatPr defaultColWidth="9.140625" defaultRowHeight="12.75"/>
  <cols>
    <col min="1" max="1" width="9.140625" style="195" customWidth="1"/>
    <col min="2" max="4" width="11.00390625" style="195" customWidth="1"/>
    <col min="5" max="6" width="12.140625" style="195" customWidth="1"/>
    <col min="7" max="16384" width="9.140625" style="195" customWidth="1"/>
  </cols>
  <sheetData>
    <row r="1" spans="2:6" ht="15">
      <c r="B1" s="647" t="s">
        <v>356</v>
      </c>
      <c r="C1" s="647"/>
      <c r="D1" s="647"/>
      <c r="E1" s="647"/>
      <c r="F1" s="647"/>
    </row>
    <row r="2" spans="2:6" ht="15">
      <c r="B2" s="709" t="s">
        <v>366</v>
      </c>
      <c r="C2" s="716"/>
      <c r="D2" s="710"/>
      <c r="E2" s="495" t="s">
        <v>740</v>
      </c>
      <c r="F2" s="495">
        <v>42735</v>
      </c>
    </row>
    <row r="3" spans="2:6" ht="12.75">
      <c r="B3" s="705" t="s">
        <v>359</v>
      </c>
      <c r="C3" s="736"/>
      <c r="D3" s="706"/>
      <c r="E3" s="443">
        <f>SUM(E4:E8)</f>
        <v>86159</v>
      </c>
      <c r="F3" s="443">
        <f>SUM(F4:F8)</f>
        <v>112267</v>
      </c>
    </row>
    <row r="4" spans="2:6" ht="12.75">
      <c r="B4" s="707" t="s">
        <v>616</v>
      </c>
      <c r="C4" s="735"/>
      <c r="D4" s="708"/>
      <c r="E4" s="442">
        <v>63238</v>
      </c>
      <c r="F4" s="442">
        <v>82249</v>
      </c>
    </row>
    <row r="5" spans="2:6" ht="12.75">
      <c r="B5" s="707" t="s">
        <v>617</v>
      </c>
      <c r="C5" s="735"/>
      <c r="D5" s="708"/>
      <c r="E5" s="442">
        <v>22921</v>
      </c>
      <c r="F5" s="442">
        <v>30018</v>
      </c>
    </row>
    <row r="6" spans="2:6" ht="12.75">
      <c r="B6" s="707" t="s">
        <v>360</v>
      </c>
      <c r="C6" s="735"/>
      <c r="D6" s="708"/>
      <c r="E6" s="442"/>
      <c r="F6" s="442"/>
    </row>
    <row r="7" spans="2:6" ht="12.75">
      <c r="B7" s="707" t="s">
        <v>360</v>
      </c>
      <c r="C7" s="735"/>
      <c r="D7" s="708"/>
      <c r="E7" s="442"/>
      <c r="F7" s="442"/>
    </row>
    <row r="8" spans="2:6" ht="12.75">
      <c r="B8" s="707" t="s">
        <v>360</v>
      </c>
      <c r="C8" s="735"/>
      <c r="D8" s="708"/>
      <c r="E8" s="442"/>
      <c r="F8" s="442"/>
    </row>
    <row r="9" spans="2:6" ht="12.75">
      <c r="B9" s="705" t="s">
        <v>361</v>
      </c>
      <c r="C9" s="736"/>
      <c r="D9" s="706"/>
      <c r="E9" s="443">
        <f>SUM(E10:E14)</f>
        <v>12</v>
      </c>
      <c r="F9" s="443">
        <f>SUM(F10:F14)</f>
        <v>14</v>
      </c>
    </row>
    <row r="10" spans="2:6" ht="12.75">
      <c r="B10" s="707" t="s">
        <v>621</v>
      </c>
      <c r="C10" s="735"/>
      <c r="D10" s="708"/>
      <c r="E10" s="442">
        <v>12</v>
      </c>
      <c r="F10" s="442">
        <v>14</v>
      </c>
    </row>
    <row r="11" spans="2:6" ht="12.75">
      <c r="B11" s="707" t="s">
        <v>624</v>
      </c>
      <c r="C11" s="735"/>
      <c r="D11" s="708"/>
      <c r="E11" s="442"/>
      <c r="F11" s="442"/>
    </row>
    <row r="12" spans="2:6" ht="12.75">
      <c r="B12" s="707" t="s">
        <v>360</v>
      </c>
      <c r="C12" s="735"/>
      <c r="D12" s="708"/>
      <c r="E12" s="442"/>
      <c r="F12" s="442"/>
    </row>
    <row r="13" spans="2:6" ht="12.75">
      <c r="B13" s="707" t="s">
        <v>360</v>
      </c>
      <c r="C13" s="735"/>
      <c r="D13" s="708"/>
      <c r="E13" s="442"/>
      <c r="F13" s="442"/>
    </row>
    <row r="14" spans="2:6" ht="12.75">
      <c r="B14" s="707" t="s">
        <v>360</v>
      </c>
      <c r="C14" s="735"/>
      <c r="D14" s="708"/>
      <c r="E14" s="442"/>
      <c r="F14" s="442"/>
    </row>
    <row r="15" spans="2:6" ht="12.75">
      <c r="B15" s="705" t="s">
        <v>362</v>
      </c>
      <c r="C15" s="736"/>
      <c r="D15" s="706"/>
      <c r="E15" s="443">
        <f>SUM(E16:E20)</f>
        <v>454</v>
      </c>
      <c r="F15" s="443">
        <f>SUM(F16:F20)</f>
        <v>773</v>
      </c>
    </row>
    <row r="16" spans="2:6" ht="12.75">
      <c r="B16" s="707" t="s">
        <v>618</v>
      </c>
      <c r="C16" s="735"/>
      <c r="D16" s="708"/>
      <c r="E16" s="442">
        <v>263</v>
      </c>
      <c r="F16" s="442">
        <v>525</v>
      </c>
    </row>
    <row r="17" spans="2:6" ht="12.75">
      <c r="B17" s="707" t="s">
        <v>635</v>
      </c>
      <c r="C17" s="735"/>
      <c r="D17" s="708"/>
      <c r="E17" s="442">
        <v>10</v>
      </c>
      <c r="F17" s="442"/>
    </row>
    <row r="18" spans="2:6" ht="12.75">
      <c r="B18" s="707" t="s">
        <v>636</v>
      </c>
      <c r="C18" s="735"/>
      <c r="D18" s="708"/>
      <c r="E18" s="442">
        <v>181</v>
      </c>
      <c r="F18" s="442">
        <v>248</v>
      </c>
    </row>
    <row r="19" spans="2:6" ht="12.75">
      <c r="B19" s="707" t="s">
        <v>360</v>
      </c>
      <c r="C19" s="735"/>
      <c r="D19" s="708"/>
      <c r="E19" s="442"/>
      <c r="F19" s="442"/>
    </row>
    <row r="20" spans="2:6" ht="12.75">
      <c r="B20" s="707" t="s">
        <v>360</v>
      </c>
      <c r="C20" s="735"/>
      <c r="D20" s="708"/>
      <c r="E20" s="442"/>
      <c r="F20" s="442"/>
    </row>
    <row r="21" spans="2:6" ht="12.75">
      <c r="B21" s="705" t="s">
        <v>363</v>
      </c>
      <c r="C21" s="736"/>
      <c r="D21" s="706"/>
      <c r="E21" s="443"/>
      <c r="F21" s="443"/>
    </row>
    <row r="22" spans="2:6" ht="12.75">
      <c r="B22" s="707" t="s">
        <v>364</v>
      </c>
      <c r="C22" s="735"/>
      <c r="D22" s="708"/>
      <c r="E22" s="442"/>
      <c r="F22" s="442"/>
    </row>
    <row r="23" spans="2:6" ht="12.75">
      <c r="B23" s="705" t="s">
        <v>365</v>
      </c>
      <c r="C23" s="736"/>
      <c r="D23" s="706"/>
      <c r="E23" s="443">
        <f>SUM(E24:E30)</f>
        <v>7589</v>
      </c>
      <c r="F23" s="443">
        <f>SUM(F24:F30)</f>
        <v>2228</v>
      </c>
    </row>
    <row r="24" spans="2:6" ht="12.75">
      <c r="B24" s="707" t="s">
        <v>662</v>
      </c>
      <c r="C24" s="735"/>
      <c r="D24" s="708"/>
      <c r="E24" s="442">
        <v>190</v>
      </c>
      <c r="F24" s="442">
        <v>488</v>
      </c>
    </row>
    <row r="25" spans="2:6" ht="12.75">
      <c r="B25" s="707" t="s">
        <v>619</v>
      </c>
      <c r="C25" s="735"/>
      <c r="D25" s="708"/>
      <c r="E25" s="442"/>
      <c r="F25" s="442"/>
    </row>
    <row r="26" spans="2:12" ht="12.75">
      <c r="B26" s="707" t="s">
        <v>620</v>
      </c>
      <c r="C26" s="735"/>
      <c r="D26" s="708"/>
      <c r="E26" s="442">
        <v>63</v>
      </c>
      <c r="F26" s="442"/>
      <c r="H26" s="613">
        <f>IF(AND(K27="",K29=""),"","Разлика между ОПР и ПРИЛОЖЕНИЕТО!")</f>
      </c>
      <c r="I26" s="613"/>
      <c r="J26" s="613"/>
      <c r="K26" s="613"/>
      <c r="L26" s="613"/>
    </row>
    <row r="27" spans="2:12" ht="12.75">
      <c r="B27" s="707" t="s">
        <v>622</v>
      </c>
      <c r="C27" s="735"/>
      <c r="D27" s="708"/>
      <c r="E27" s="442">
        <v>19</v>
      </c>
      <c r="F27" s="442">
        <v>27</v>
      </c>
      <c r="H27" s="614">
        <f>IF(K27="","","Разлика текущ период:")</f>
      </c>
      <c r="I27" s="614"/>
      <c r="J27" s="614"/>
      <c r="K27" s="420">
        <f>IF(E31=ОПР!E8,"",E31-ОПР!E8)</f>
      </c>
      <c r="L27" s="419"/>
    </row>
    <row r="28" spans="2:12" ht="12.75">
      <c r="B28" s="707" t="s">
        <v>623</v>
      </c>
      <c r="C28" s="735"/>
      <c r="D28" s="708"/>
      <c r="E28" s="442">
        <v>7264</v>
      </c>
      <c r="F28" s="442">
        <v>1659</v>
      </c>
      <c r="H28" s="615">
        <f>IF(K27="","","Приходи от продажби по ОПР:")</f>
      </c>
      <c r="I28" s="615"/>
      <c r="J28" s="615"/>
      <c r="K28" s="421">
        <f>IF(K27="","",ОПР!E8)</f>
      </c>
      <c r="L28" s="419"/>
    </row>
    <row r="29" spans="2:12" ht="12.75">
      <c r="B29" s="707" t="s">
        <v>663</v>
      </c>
      <c r="C29" s="735"/>
      <c r="D29" s="708"/>
      <c r="E29" s="442">
        <v>53</v>
      </c>
      <c r="F29" s="442">
        <v>54</v>
      </c>
      <c r="H29" s="614">
        <f>IF(K29="","","Разлика предходен период:")</f>
      </c>
      <c r="I29" s="614"/>
      <c r="J29" s="614"/>
      <c r="K29" s="420">
        <f>IF(F31=ОПР!G8,"",F31-ОПР!G8)</f>
      </c>
      <c r="L29" s="419"/>
    </row>
    <row r="30" spans="2:12" ht="12.75">
      <c r="B30" s="707" t="s">
        <v>666</v>
      </c>
      <c r="C30" s="735"/>
      <c r="D30" s="708"/>
      <c r="E30" s="442"/>
      <c r="F30" s="442"/>
      <c r="H30" s="615">
        <f>IF(K29="","","Приходи от продажби по ОПР:")</f>
      </c>
      <c r="I30" s="615"/>
      <c r="J30" s="615"/>
      <c r="K30" s="421">
        <f>IF(K29="","",ОПР!G8)</f>
      </c>
      <c r="L30" s="419"/>
    </row>
    <row r="31" spans="2:12" ht="12.75">
      <c r="B31" s="625" t="s">
        <v>84</v>
      </c>
      <c r="C31" s="626"/>
      <c r="D31" s="627"/>
      <c r="E31" s="336">
        <f>E3+E9+E15+E21+E23</f>
        <v>94214</v>
      </c>
      <c r="F31" s="336">
        <f>F3+F9+F15+F21+F23</f>
        <v>115282</v>
      </c>
      <c r="H31" s="440"/>
      <c r="I31" s="440"/>
      <c r="J31" s="440"/>
      <c r="K31" s="441"/>
      <c r="L31" s="288"/>
    </row>
    <row r="32" spans="2:12" ht="15">
      <c r="B32" s="737" t="s">
        <v>66</v>
      </c>
      <c r="C32" s="737"/>
      <c r="D32" s="737"/>
      <c r="E32" s="737"/>
      <c r="F32" s="737"/>
      <c r="H32" s="613" t="e">
        <f>IF(AND(K33="",K35=""),"","Разлика между ОПР и ПРИЛОЖЕНИЕТО!")</f>
        <v>#REF!</v>
      </c>
      <c r="I32" s="613"/>
      <c r="J32" s="613"/>
      <c r="K32" s="613"/>
      <c r="L32" s="613"/>
    </row>
    <row r="33" spans="2:12" ht="12.75">
      <c r="B33" s="630" t="s">
        <v>366</v>
      </c>
      <c r="C33" s="633"/>
      <c r="D33" s="631"/>
      <c r="E33" s="351" t="str">
        <f>E2</f>
        <v>30.09.2017г.</v>
      </c>
      <c r="F33" s="477">
        <f>F2</f>
        <v>42735</v>
      </c>
      <c r="H33" s="614" t="e">
        <f>IF(K33="","","Разлика текущ период:")</f>
        <v>#REF!</v>
      </c>
      <c r="I33" s="614"/>
      <c r="J33" s="614"/>
      <c r="K33" s="420" t="e">
        <f>IF(E36=ОПР!#REF!,"",E36-ОПР!#REF!)</f>
        <v>#REF!</v>
      </c>
      <c r="L33" s="419"/>
    </row>
    <row r="34" spans="2:12" ht="12.75">
      <c r="B34" s="707" t="s">
        <v>333</v>
      </c>
      <c r="C34" s="735"/>
      <c r="D34" s="708"/>
      <c r="E34" s="340"/>
      <c r="F34" s="340"/>
      <c r="H34" s="615" t="e">
        <f>IF(K33="","","Приходи от дарения по ОПР:")</f>
        <v>#REF!</v>
      </c>
      <c r="I34" s="615"/>
      <c r="J34" s="615"/>
      <c r="K34" s="421" t="e">
        <f>IF(K33="","",ОПР!#REF!)</f>
        <v>#REF!</v>
      </c>
      <c r="L34" s="419"/>
    </row>
    <row r="35" spans="2:12" ht="12.75">
      <c r="B35" s="707" t="s">
        <v>334</v>
      </c>
      <c r="C35" s="735"/>
      <c r="D35" s="708"/>
      <c r="E35" s="340"/>
      <c r="F35" s="340"/>
      <c r="H35" s="614" t="e">
        <f>IF(K35="","","Разлика предходен период:")</f>
        <v>#REF!</v>
      </c>
      <c r="I35" s="614"/>
      <c r="J35" s="614"/>
      <c r="K35" s="420" t="e">
        <f>IF(F36=ОПР!#REF!,"",F36-ОПР!#REF!)</f>
        <v>#REF!</v>
      </c>
      <c r="L35" s="419"/>
    </row>
    <row r="36" spans="2:12" ht="12.75">
      <c r="B36" s="625" t="s">
        <v>84</v>
      </c>
      <c r="C36" s="626"/>
      <c r="D36" s="627"/>
      <c r="E36" s="336">
        <f>SUM(E34:E35)</f>
        <v>0</v>
      </c>
      <c r="F36" s="336">
        <f>SUM(F34:F35)</f>
        <v>0</v>
      </c>
      <c r="H36" s="615" t="e">
        <f>IF(K35="","","Приходи от дарения по ОПР:")</f>
        <v>#REF!</v>
      </c>
      <c r="I36" s="615"/>
      <c r="J36" s="615"/>
      <c r="K36" s="421" t="e">
        <f>IF(K35="","",ОПР!#REF!)</f>
        <v>#REF!</v>
      </c>
      <c r="L36" s="419"/>
    </row>
    <row r="37" spans="2:6" ht="15">
      <c r="B37" s="737" t="s">
        <v>55</v>
      </c>
      <c r="C37" s="737"/>
      <c r="D37" s="737"/>
      <c r="E37" s="737"/>
      <c r="F37" s="737"/>
    </row>
    <row r="38" spans="2:6" ht="12.75">
      <c r="B38" s="630" t="s">
        <v>366</v>
      </c>
      <c r="C38" s="633"/>
      <c r="D38" s="631"/>
      <c r="E38" s="351" t="str">
        <f>E33</f>
        <v>30.09.2017г.</v>
      </c>
      <c r="F38" s="477">
        <f>F33</f>
        <v>42735</v>
      </c>
    </row>
    <row r="39" spans="2:6" ht="12.75">
      <c r="B39" s="705" t="s">
        <v>367</v>
      </c>
      <c r="C39" s="736"/>
      <c r="D39" s="706"/>
      <c r="E39" s="493"/>
      <c r="F39" s="338">
        <v>613</v>
      </c>
    </row>
    <row r="40" spans="2:6" ht="12.75">
      <c r="B40" s="705" t="s">
        <v>368</v>
      </c>
      <c r="C40" s="736"/>
      <c r="D40" s="706"/>
      <c r="E40" s="339">
        <f>SUM(E41:E45)</f>
        <v>2050</v>
      </c>
      <c r="F40" s="443">
        <f>SUM(F41:F45)</f>
        <v>9761</v>
      </c>
    </row>
    <row r="41" spans="2:6" ht="12.75">
      <c r="B41" s="707" t="s">
        <v>369</v>
      </c>
      <c r="C41" s="735"/>
      <c r="D41" s="708"/>
      <c r="E41" s="340">
        <v>2050</v>
      </c>
      <c r="F41" s="340">
        <v>7629</v>
      </c>
    </row>
    <row r="42" spans="2:6" ht="12.75">
      <c r="B42" s="707" t="s">
        <v>370</v>
      </c>
      <c r="C42" s="735"/>
      <c r="D42" s="708"/>
      <c r="E42" s="340"/>
      <c r="F42" s="340"/>
    </row>
    <row r="43" spans="2:6" ht="12.75">
      <c r="B43" s="707" t="s">
        <v>372</v>
      </c>
      <c r="C43" s="735"/>
      <c r="D43" s="708"/>
      <c r="E43" s="340"/>
      <c r="F43" s="340"/>
    </row>
    <row r="44" spans="2:6" ht="12.75">
      <c r="B44" s="707" t="s">
        <v>373</v>
      </c>
      <c r="C44" s="735"/>
      <c r="D44" s="708"/>
      <c r="E44" s="340"/>
      <c r="F44" s="340"/>
    </row>
    <row r="45" spans="2:12" ht="12.75">
      <c r="B45" s="707" t="s">
        <v>371</v>
      </c>
      <c r="C45" s="735"/>
      <c r="D45" s="708"/>
      <c r="E45" s="340"/>
      <c r="F45" s="340">
        <v>2132</v>
      </c>
      <c r="H45" s="613">
        <f>IF(AND(K46="",K48=""),"","Разлика между ОПР и ПРИЛОЖЕНИЕТО!")</f>
      </c>
      <c r="I45" s="613"/>
      <c r="J45" s="613"/>
      <c r="K45" s="613"/>
      <c r="L45" s="613"/>
    </row>
    <row r="46" spans="2:12" ht="12.75">
      <c r="B46" s="705" t="s">
        <v>357</v>
      </c>
      <c r="C46" s="736"/>
      <c r="D46" s="706"/>
      <c r="E46" s="339"/>
      <c r="F46" s="443"/>
      <c r="H46" s="614">
        <f>IF(K46="","","Разлика текущ период:")</f>
      </c>
      <c r="I46" s="614"/>
      <c r="J46" s="614"/>
      <c r="K46" s="420">
        <f>IF(E49=ОПР!E13,"",E49-ОПР!E13)</f>
      </c>
      <c r="L46" s="419"/>
    </row>
    <row r="47" spans="2:12" ht="12.75">
      <c r="B47" s="705" t="s">
        <v>358</v>
      </c>
      <c r="C47" s="736"/>
      <c r="D47" s="706"/>
      <c r="E47" s="339">
        <v>3654</v>
      </c>
      <c r="F47" s="339">
        <v>1385</v>
      </c>
      <c r="H47" s="615">
        <f>IF(K46="","","Финансови приходи по ОПР:")</f>
      </c>
      <c r="I47" s="615"/>
      <c r="J47" s="615"/>
      <c r="K47" s="421">
        <f>IF(K46="","",ОПР!E13)</f>
      </c>
      <c r="L47" s="419"/>
    </row>
    <row r="48" spans="2:12" ht="12.75">
      <c r="B48" s="705" t="s">
        <v>115</v>
      </c>
      <c r="C48" s="736"/>
      <c r="D48" s="706"/>
      <c r="E48" s="339">
        <v>51</v>
      </c>
      <c r="F48" s="339">
        <v>2404</v>
      </c>
      <c r="H48" s="614">
        <f>IF(K48="","","Разлика предходен период:")</f>
      </c>
      <c r="I48" s="614"/>
      <c r="J48" s="614"/>
      <c r="K48" s="420">
        <f>IF(F49=ОПР!G13,"",F49-ОПР!G13)</f>
      </c>
      <c r="L48" s="419"/>
    </row>
    <row r="49" spans="2:12" ht="12.75">
      <c r="B49" s="625" t="s">
        <v>84</v>
      </c>
      <c r="C49" s="626"/>
      <c r="D49" s="627"/>
      <c r="E49" s="336">
        <f>SUM(E39:E48)-E40</f>
        <v>5755</v>
      </c>
      <c r="F49" s="443">
        <f>SUM(F39:F48)-F40</f>
        <v>14163</v>
      </c>
      <c r="H49" s="615">
        <f>IF(K48="","","Финансови приходи по ОПР:")</f>
      </c>
      <c r="I49" s="615"/>
      <c r="J49" s="615"/>
      <c r="K49" s="421">
        <f>IF(K48="","",ОПР!G13)</f>
      </c>
      <c r="L49" s="419"/>
    </row>
  </sheetData>
  <sheetProtection/>
  <mergeCells count="64">
    <mergeCell ref="B17:D17"/>
    <mergeCell ref="B21:D21"/>
    <mergeCell ref="B20:D20"/>
    <mergeCell ref="B10:D10"/>
    <mergeCell ref="B11:D11"/>
    <mergeCell ref="B16:D16"/>
    <mergeCell ref="B13:D13"/>
    <mergeCell ref="B12:D12"/>
    <mergeCell ref="B22:D22"/>
    <mergeCell ref="B14:D14"/>
    <mergeCell ref="B15:D15"/>
    <mergeCell ref="B18:D18"/>
    <mergeCell ref="B19:D19"/>
    <mergeCell ref="B1:F1"/>
    <mergeCell ref="B2:D2"/>
    <mergeCell ref="B3:D3"/>
    <mergeCell ref="B9:D9"/>
    <mergeCell ref="B4:D4"/>
    <mergeCell ref="B6:D6"/>
    <mergeCell ref="B7:D7"/>
    <mergeCell ref="B32:F32"/>
    <mergeCell ref="B5:D5"/>
    <mergeCell ref="B8:D8"/>
    <mergeCell ref="B41:D41"/>
    <mergeCell ref="B35:D35"/>
    <mergeCell ref="B39:D39"/>
    <mergeCell ref="B40:D40"/>
    <mergeCell ref="B31:D31"/>
    <mergeCell ref="B23:D23"/>
    <mergeCell ref="B28:D28"/>
    <mergeCell ref="B30:D30"/>
    <mergeCell ref="B29:D29"/>
    <mergeCell ref="B24:D24"/>
    <mergeCell ref="B25:D25"/>
    <mergeCell ref="B26:D26"/>
    <mergeCell ref="B27:D27"/>
    <mergeCell ref="B44:D44"/>
    <mergeCell ref="H26:L26"/>
    <mergeCell ref="H27:J27"/>
    <mergeCell ref="H35:J35"/>
    <mergeCell ref="H36:J36"/>
    <mergeCell ref="H28:J28"/>
    <mergeCell ref="H29:J29"/>
    <mergeCell ref="B43:D43"/>
    <mergeCell ref="B36:D36"/>
    <mergeCell ref="H30:J30"/>
    <mergeCell ref="H49:J49"/>
    <mergeCell ref="H45:L45"/>
    <mergeCell ref="H47:J47"/>
    <mergeCell ref="H32:L32"/>
    <mergeCell ref="H48:J48"/>
    <mergeCell ref="H33:J33"/>
    <mergeCell ref="H34:J34"/>
    <mergeCell ref="H46:J46"/>
    <mergeCell ref="B33:D33"/>
    <mergeCell ref="B49:D49"/>
    <mergeCell ref="B46:D46"/>
    <mergeCell ref="B47:D47"/>
    <mergeCell ref="B48:D48"/>
    <mergeCell ref="B45:D45"/>
    <mergeCell ref="B42:D42"/>
    <mergeCell ref="B37:F37"/>
    <mergeCell ref="B38:D38"/>
    <mergeCell ref="B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114"/>
  <sheetViews>
    <sheetView zoomScalePageLayoutView="0" workbookViewId="0" topLeftCell="A94">
      <selection activeCell="E113" sqref="E113"/>
    </sheetView>
  </sheetViews>
  <sheetFormatPr defaultColWidth="9.140625" defaultRowHeight="12.75"/>
  <cols>
    <col min="1" max="1" width="9.140625" style="195" customWidth="1"/>
    <col min="2" max="4" width="13.140625" style="195" customWidth="1"/>
    <col min="5" max="6" width="12.140625" style="195" customWidth="1"/>
    <col min="7" max="16384" width="9.140625" style="195" customWidth="1"/>
  </cols>
  <sheetData>
    <row r="1" spans="2:6" ht="15">
      <c r="B1" s="647" t="s">
        <v>712</v>
      </c>
      <c r="C1" s="647"/>
      <c r="D1" s="647"/>
      <c r="E1" s="647"/>
      <c r="F1" s="647"/>
    </row>
    <row r="2" spans="2:6" ht="12.75">
      <c r="B2" s="709" t="s">
        <v>113</v>
      </c>
      <c r="C2" s="716"/>
      <c r="D2" s="710"/>
      <c r="E2" s="499">
        <v>43008</v>
      </c>
      <c r="F2" s="499">
        <v>42735</v>
      </c>
    </row>
    <row r="3" spans="2:6" ht="12.75">
      <c r="B3" s="738" t="s">
        <v>713</v>
      </c>
      <c r="C3" s="754"/>
      <c r="D3" s="739"/>
      <c r="E3" s="442"/>
      <c r="F3" s="442"/>
    </row>
    <row r="4" spans="2:6" ht="12.75">
      <c r="B4" s="738" t="s">
        <v>714</v>
      </c>
      <c r="C4" s="754"/>
      <c r="D4" s="739"/>
      <c r="E4" s="442">
        <v>1191</v>
      </c>
      <c r="F4" s="442">
        <v>1294</v>
      </c>
    </row>
    <row r="5" spans="2:6" ht="12.75">
      <c r="B5" s="738" t="s">
        <v>715</v>
      </c>
      <c r="C5" s="754"/>
      <c r="D5" s="739"/>
      <c r="E5" s="494">
        <v>63468</v>
      </c>
      <c r="F5" s="494">
        <v>76612</v>
      </c>
    </row>
    <row r="6" spans="2:12" ht="12.75">
      <c r="B6" s="738" t="s">
        <v>409</v>
      </c>
      <c r="C6" s="754"/>
      <c r="D6" s="739"/>
      <c r="E6" s="442"/>
      <c r="F6" s="442"/>
      <c r="H6" s="613">
        <f>IF(AND(K7="",K9=""),"","Разлика между ОПР и ПРИЛОЖЕНИЕТО!")</f>
      </c>
      <c r="I6" s="613"/>
      <c r="J6" s="613"/>
      <c r="K6" s="613"/>
      <c r="L6" s="613"/>
    </row>
    <row r="7" spans="2:12" ht="12.75">
      <c r="B7" s="738" t="s">
        <v>409</v>
      </c>
      <c r="C7" s="754"/>
      <c r="D7" s="739"/>
      <c r="E7" s="442"/>
      <c r="F7" s="442"/>
      <c r="H7" s="614">
        <f>IF(K7="","","Разлика текущ период:")</f>
      </c>
      <c r="I7" s="614"/>
      <c r="J7" s="614"/>
      <c r="K7" s="420"/>
      <c r="L7" s="419"/>
    </row>
    <row r="8" spans="2:12" ht="12.75">
      <c r="B8" s="738" t="s">
        <v>409</v>
      </c>
      <c r="C8" s="754"/>
      <c r="D8" s="739"/>
      <c r="E8" s="442"/>
      <c r="F8" s="442"/>
      <c r="H8" s="615">
        <f>IF(K7="","","Разходи за материали по ОПР:")</f>
      </c>
      <c r="I8" s="615"/>
      <c r="J8" s="615"/>
      <c r="K8" s="421">
        <f>IF(K7="","",ОПР!E19*-1)</f>
      </c>
      <c r="L8" s="419"/>
    </row>
    <row r="9" spans="2:12" ht="12.75">
      <c r="B9" s="738" t="s">
        <v>409</v>
      </c>
      <c r="C9" s="754"/>
      <c r="D9" s="739"/>
      <c r="E9" s="442"/>
      <c r="F9" s="442"/>
      <c r="H9" s="614">
        <f>IF(K9="","","Разлика предходен период:")</f>
      </c>
      <c r="I9" s="614"/>
      <c r="J9" s="614"/>
      <c r="K9" s="420">
        <f>IF(F10=ABS(ОПР!G19),"",F10-ABS(ОПР!G19))</f>
      </c>
      <c r="L9" s="419"/>
    </row>
    <row r="10" spans="2:12" ht="12.75">
      <c r="B10" s="625" t="s">
        <v>84</v>
      </c>
      <c r="C10" s="626"/>
      <c r="D10" s="627"/>
      <c r="E10" s="336">
        <f>SUM(E3:E9)</f>
        <v>64659</v>
      </c>
      <c r="F10" s="336">
        <f>SUM(F3:F9)</f>
        <v>77906</v>
      </c>
      <c r="H10" s="615">
        <f>IF(K9="","","Разходи за материали по ОПР:")</f>
      </c>
      <c r="I10" s="615"/>
      <c r="J10" s="615"/>
      <c r="K10" s="421">
        <f>IF(K9="","",ABS(ОПР!G19))</f>
      </c>
      <c r="L10" s="419"/>
    </row>
    <row r="11" spans="2:6" ht="15">
      <c r="B11" s="647" t="s">
        <v>1</v>
      </c>
      <c r="C11" s="647"/>
      <c r="D11" s="647"/>
      <c r="E11" s="647"/>
      <c r="F11" s="647"/>
    </row>
    <row r="12" spans="2:9" ht="12.75">
      <c r="B12" s="756" t="s">
        <v>113</v>
      </c>
      <c r="C12" s="757"/>
      <c r="D12" s="758"/>
      <c r="E12" s="450">
        <f>E$2</f>
        <v>43008</v>
      </c>
      <c r="F12" s="450">
        <f>F$2</f>
        <v>42735</v>
      </c>
      <c r="I12" s="380"/>
    </row>
    <row r="13" spans="2:9" ht="12.75">
      <c r="B13" s="738" t="s">
        <v>377</v>
      </c>
      <c r="C13" s="754"/>
      <c r="D13" s="739"/>
      <c r="E13" s="494">
        <v>306</v>
      </c>
      <c r="F13" s="494">
        <v>35</v>
      </c>
      <c r="I13" s="380"/>
    </row>
    <row r="14" spans="2:9" ht="12.75">
      <c r="B14" s="738" t="s">
        <v>663</v>
      </c>
      <c r="C14" s="754"/>
      <c r="D14" s="739"/>
      <c r="E14" s="494">
        <v>1</v>
      </c>
      <c r="F14" s="494">
        <v>1768</v>
      </c>
      <c r="I14" s="380"/>
    </row>
    <row r="15" spans="2:9" ht="12.75">
      <c r="B15" s="738" t="s">
        <v>378</v>
      </c>
      <c r="C15" s="754"/>
      <c r="D15" s="739"/>
      <c r="E15" s="494">
        <v>2529</v>
      </c>
      <c r="F15" s="494">
        <v>257</v>
      </c>
      <c r="I15" s="380"/>
    </row>
    <row r="16" spans="2:9" ht="12.75">
      <c r="B16" s="738" t="s">
        <v>691</v>
      </c>
      <c r="C16" s="754"/>
      <c r="D16" s="739"/>
      <c r="E16" s="494">
        <v>1447</v>
      </c>
      <c r="F16" s="494">
        <v>2027</v>
      </c>
      <c r="I16" s="380"/>
    </row>
    <row r="17" spans="2:9" ht="12.75">
      <c r="B17" s="738" t="s">
        <v>379</v>
      </c>
      <c r="C17" s="754"/>
      <c r="D17" s="739"/>
      <c r="E17" s="494">
        <v>72</v>
      </c>
      <c r="F17" s="494">
        <v>113</v>
      </c>
      <c r="I17" s="380"/>
    </row>
    <row r="18" spans="2:9" ht="12.75">
      <c r="B18" s="740" t="s">
        <v>380</v>
      </c>
      <c r="C18" s="740"/>
      <c r="D18" s="740"/>
      <c r="E18" s="494">
        <v>25</v>
      </c>
      <c r="F18" s="494">
        <v>87</v>
      </c>
      <c r="I18" s="380"/>
    </row>
    <row r="19" spans="2:9" ht="12.75">
      <c r="B19" s="738" t="s">
        <v>381</v>
      </c>
      <c r="C19" s="754"/>
      <c r="D19" s="739"/>
      <c r="E19" s="494">
        <v>37</v>
      </c>
      <c r="F19" s="494">
        <v>15</v>
      </c>
      <c r="I19" s="380"/>
    </row>
    <row r="20" spans="2:9" ht="12.75">
      <c r="B20" s="740" t="s">
        <v>382</v>
      </c>
      <c r="C20" s="740"/>
      <c r="D20" s="740"/>
      <c r="E20" s="494">
        <v>71</v>
      </c>
      <c r="F20" s="494">
        <v>213</v>
      </c>
      <c r="I20" s="380"/>
    </row>
    <row r="21" spans="2:9" ht="12.75">
      <c r="B21" s="738" t="s">
        <v>383</v>
      </c>
      <c r="C21" s="754"/>
      <c r="D21" s="739"/>
      <c r="E21" s="494">
        <v>150</v>
      </c>
      <c r="F21" s="494">
        <v>263</v>
      </c>
      <c r="I21" s="380"/>
    </row>
    <row r="22" spans="2:9" ht="12.75">
      <c r="B22" s="738" t="s">
        <v>384</v>
      </c>
      <c r="C22" s="754"/>
      <c r="D22" s="739"/>
      <c r="E22" s="494">
        <v>150</v>
      </c>
      <c r="F22" s="494">
        <v>244</v>
      </c>
      <c r="I22" s="380"/>
    </row>
    <row r="23" spans="2:9" ht="12.75">
      <c r="B23" s="738" t="s">
        <v>385</v>
      </c>
      <c r="C23" s="754"/>
      <c r="D23" s="739"/>
      <c r="E23" s="494">
        <v>73</v>
      </c>
      <c r="F23" s="494">
        <v>156</v>
      </c>
      <c r="I23" s="380"/>
    </row>
    <row r="24" spans="2:9" ht="12.75">
      <c r="B24" s="738" t="s">
        <v>386</v>
      </c>
      <c r="C24" s="754"/>
      <c r="D24" s="739"/>
      <c r="E24" s="494">
        <v>822</v>
      </c>
      <c r="F24" s="494">
        <v>1274</v>
      </c>
      <c r="I24" s="380"/>
    </row>
    <row r="25" spans="2:9" ht="12.75">
      <c r="B25" s="738" t="s">
        <v>637</v>
      </c>
      <c r="C25" s="754"/>
      <c r="D25" s="739"/>
      <c r="E25" s="494">
        <v>444</v>
      </c>
      <c r="F25" s="494">
        <v>643</v>
      </c>
      <c r="I25" s="380"/>
    </row>
    <row r="26" spans="2:9" ht="12.75">
      <c r="B26" s="501" t="s">
        <v>716</v>
      </c>
      <c r="C26" s="503"/>
      <c r="D26" s="502"/>
      <c r="E26" s="494">
        <v>55</v>
      </c>
      <c r="F26" s="494">
        <v>74</v>
      </c>
      <c r="I26" s="380"/>
    </row>
    <row r="27" spans="2:12" ht="12.75">
      <c r="B27" s="738" t="s">
        <v>638</v>
      </c>
      <c r="C27" s="754"/>
      <c r="D27" s="739"/>
      <c r="E27" s="494">
        <v>57</v>
      </c>
      <c r="F27" s="494">
        <v>34</v>
      </c>
      <c r="H27" s="613">
        <f>IF(AND(K29="",K31=""),"","Разлика между ОПР и ПРИЛОЖЕНИЕТО!")</f>
      </c>
      <c r="I27" s="613"/>
      <c r="J27" s="613"/>
      <c r="K27" s="613"/>
      <c r="L27" s="613"/>
    </row>
    <row r="28" spans="2:12" ht="12.75">
      <c r="B28" s="501" t="s">
        <v>670</v>
      </c>
      <c r="C28" s="503"/>
      <c r="D28" s="502"/>
      <c r="E28" s="494">
        <v>28</v>
      </c>
      <c r="F28" s="494">
        <v>100</v>
      </c>
      <c r="H28" s="500"/>
      <c r="I28" s="500"/>
      <c r="J28" s="500"/>
      <c r="K28" s="500"/>
      <c r="L28" s="500"/>
    </row>
    <row r="29" spans="2:12" ht="12.75">
      <c r="B29" s="738" t="s">
        <v>647</v>
      </c>
      <c r="C29" s="754"/>
      <c r="D29" s="739"/>
      <c r="E29" s="494">
        <v>62</v>
      </c>
      <c r="F29" s="494">
        <v>42</v>
      </c>
      <c r="H29" s="614">
        <f>IF(K29="","","Разлика текущ период:")</f>
      </c>
      <c r="I29" s="614"/>
      <c r="J29" s="614"/>
      <c r="K29" s="420">
        <f>IF(E32=ABS(ОПР!E20),"",E32-ABS(ОПР!E20))</f>
      </c>
      <c r="L29" s="419"/>
    </row>
    <row r="30" spans="2:12" ht="12.75">
      <c r="B30" s="738" t="s">
        <v>664</v>
      </c>
      <c r="C30" s="754"/>
      <c r="D30" s="739"/>
      <c r="E30" s="494">
        <v>738</v>
      </c>
      <c r="F30" s="494">
        <v>358</v>
      </c>
      <c r="H30" s="615">
        <f>IF(K29="","","Разходи за услуги по ОПР:")</f>
      </c>
      <c r="I30" s="615"/>
      <c r="J30" s="615"/>
      <c r="K30" s="421">
        <f>IF(K29="","",ABS(ОПР!E20))</f>
      </c>
      <c r="L30" s="419"/>
    </row>
    <row r="31" spans="2:12" ht="12.75">
      <c r="B31" s="738" t="s">
        <v>667</v>
      </c>
      <c r="C31" s="754"/>
      <c r="D31" s="739"/>
      <c r="E31" s="494">
        <v>382</v>
      </c>
      <c r="F31" s="494">
        <v>163</v>
      </c>
      <c r="H31" s="614">
        <f>IF(K31="","","Разлика предходен период:")</f>
      </c>
      <c r="I31" s="614"/>
      <c r="J31" s="614"/>
      <c r="K31" s="420">
        <f>IF(F32=ABS(ОПР!G20),"",F32-ABS(ОПР!G20))</f>
      </c>
      <c r="L31" s="419"/>
    </row>
    <row r="32" spans="2:12" ht="12.75">
      <c r="B32" s="625" t="s">
        <v>84</v>
      </c>
      <c r="C32" s="626"/>
      <c r="D32" s="627"/>
      <c r="E32" s="336">
        <f>SUM(E13:E31)</f>
        <v>7449</v>
      </c>
      <c r="F32" s="336">
        <f>SUM(F13:F31)</f>
        <v>7866</v>
      </c>
      <c r="H32" s="615">
        <f>IF(K31="","","Разходи за услуги по ОПР:")</f>
      </c>
      <c r="I32" s="615"/>
      <c r="J32" s="615"/>
      <c r="K32" s="421">
        <f>IF(K31="","",ABS(ОПР!G20))</f>
      </c>
      <c r="L32" s="419"/>
    </row>
    <row r="33" spans="2:9" ht="15">
      <c r="B33" s="647" t="s">
        <v>2</v>
      </c>
      <c r="C33" s="647"/>
      <c r="D33" s="647"/>
      <c r="E33" s="647"/>
      <c r="F33" s="647"/>
      <c r="I33" s="380"/>
    </row>
    <row r="34" spans="2:9" ht="15">
      <c r="B34" s="756" t="s">
        <v>113</v>
      </c>
      <c r="C34" s="757"/>
      <c r="D34" s="758"/>
      <c r="E34" s="102">
        <f>E12</f>
        <v>43008</v>
      </c>
      <c r="F34" s="450">
        <f>F12</f>
        <v>42735</v>
      </c>
      <c r="I34" s="380"/>
    </row>
    <row r="35" spans="2:9" ht="12.75">
      <c r="B35" s="741" t="s">
        <v>410</v>
      </c>
      <c r="C35" s="755"/>
      <c r="D35" s="742"/>
      <c r="E35" s="443">
        <f>SUM(E36:E37)</f>
        <v>7396</v>
      </c>
      <c r="F35" s="443">
        <f>SUM(F36:F37)</f>
        <v>10656</v>
      </c>
      <c r="I35" s="380"/>
    </row>
    <row r="36" spans="2:9" ht="12.75">
      <c r="B36" s="738" t="s">
        <v>387</v>
      </c>
      <c r="C36" s="754"/>
      <c r="D36" s="739"/>
      <c r="E36" s="442">
        <v>7389</v>
      </c>
      <c r="F36" s="442">
        <v>10656</v>
      </c>
      <c r="I36" s="380"/>
    </row>
    <row r="37" spans="2:12" ht="12.75">
      <c r="B37" s="738" t="s">
        <v>388</v>
      </c>
      <c r="C37" s="754"/>
      <c r="D37" s="739"/>
      <c r="E37" s="442">
        <v>7</v>
      </c>
      <c r="F37" s="442"/>
      <c r="H37" s="613">
        <f>IF(AND(K38="",K40=""),"","Разлика между ОПР и ПРИЛОЖЕНИЕТО!")</f>
      </c>
      <c r="I37" s="613"/>
      <c r="J37" s="613"/>
      <c r="K37" s="613"/>
      <c r="L37" s="613"/>
    </row>
    <row r="38" spans="2:12" ht="12.75">
      <c r="B38" s="741" t="s">
        <v>411</v>
      </c>
      <c r="C38" s="755"/>
      <c r="D38" s="742"/>
      <c r="E38" s="443">
        <f>SUM(E39:E40)</f>
        <v>68</v>
      </c>
      <c r="F38" s="443">
        <f>SUM(F39:F40)</f>
        <v>137</v>
      </c>
      <c r="H38" s="614">
        <f>IF(K38="","","Разлика текущ период:")</f>
      </c>
      <c r="I38" s="614"/>
      <c r="J38" s="614"/>
      <c r="K38" s="420">
        <f>IF(E41=ABS(ОПР!E21),"",E41-ABS(ОПР!E21))</f>
      </c>
      <c r="L38" s="419"/>
    </row>
    <row r="39" spans="2:12" ht="12.75">
      <c r="B39" s="738" t="s">
        <v>387</v>
      </c>
      <c r="C39" s="754"/>
      <c r="D39" s="739"/>
      <c r="E39" s="442">
        <v>61</v>
      </c>
      <c r="F39" s="442">
        <v>137</v>
      </c>
      <c r="H39" s="615">
        <f>IF(K38="","","Разходи за амор-ции по ОПР:")</f>
      </c>
      <c r="I39" s="615"/>
      <c r="J39" s="615"/>
      <c r="K39" s="421">
        <f>IF(K38="","",ABS(ОПР!E21))</f>
      </c>
      <c r="L39" s="419"/>
    </row>
    <row r="40" spans="2:12" ht="12.75">
      <c r="B40" s="738" t="s">
        <v>388</v>
      </c>
      <c r="C40" s="754"/>
      <c r="D40" s="739"/>
      <c r="E40" s="442">
        <v>7</v>
      </c>
      <c r="F40" s="442"/>
      <c r="H40" s="614">
        <f>IF(K40="","","Разлика предходен период:")</f>
      </c>
      <c r="I40" s="614"/>
      <c r="J40" s="614"/>
      <c r="K40" s="420">
        <f>IF(F41=ABS(ОПР!G21),"",F41-ABS(ОПР!G21))</f>
      </c>
      <c r="L40" s="419"/>
    </row>
    <row r="41" spans="2:12" ht="12.75">
      <c r="B41" s="625" t="s">
        <v>84</v>
      </c>
      <c r="C41" s="626"/>
      <c r="D41" s="627"/>
      <c r="E41" s="336">
        <f>E35+E38</f>
        <v>7464</v>
      </c>
      <c r="F41" s="336">
        <f>F35+F38</f>
        <v>10793</v>
      </c>
      <c r="H41" s="615">
        <f>IF(K40="","","Разходи за амор-ции по ОПР:")</f>
      </c>
      <c r="I41" s="615"/>
      <c r="J41" s="615"/>
      <c r="K41" s="421">
        <f>IF(K40="","",ABS(ОПР!G21))</f>
      </c>
      <c r="L41" s="419"/>
    </row>
    <row r="42" spans="2:6" ht="15">
      <c r="B42" s="647" t="s">
        <v>389</v>
      </c>
      <c r="C42" s="647"/>
      <c r="D42" s="647"/>
      <c r="E42" s="647"/>
      <c r="F42" s="647"/>
    </row>
    <row r="43" spans="2:6" ht="12.75">
      <c r="B43" s="756" t="s">
        <v>390</v>
      </c>
      <c r="C43" s="757"/>
      <c r="D43" s="758"/>
      <c r="E43" s="450">
        <f>E$2</f>
        <v>43008</v>
      </c>
      <c r="F43" s="450">
        <f>F$2</f>
        <v>42735</v>
      </c>
    </row>
    <row r="44" spans="2:6" ht="12.75">
      <c r="B44" s="741" t="s">
        <v>412</v>
      </c>
      <c r="C44" s="755"/>
      <c r="D44" s="742"/>
      <c r="E44" s="443">
        <f>SUM(E45:E46)</f>
        <v>5716</v>
      </c>
      <c r="F44" s="443">
        <f>SUM(F45:F46)</f>
        <v>7440</v>
      </c>
    </row>
    <row r="45" spans="2:6" ht="12.75">
      <c r="B45" s="738" t="s">
        <v>391</v>
      </c>
      <c r="C45" s="754"/>
      <c r="D45" s="739"/>
      <c r="E45" s="442">
        <v>4776</v>
      </c>
      <c r="F45" s="442">
        <v>5960</v>
      </c>
    </row>
    <row r="46" spans="2:6" ht="12.75">
      <c r="B46" s="738" t="s">
        <v>392</v>
      </c>
      <c r="C46" s="754"/>
      <c r="D46" s="739"/>
      <c r="E46" s="442">
        <v>940</v>
      </c>
      <c r="F46" s="442">
        <v>1480</v>
      </c>
    </row>
    <row r="47" spans="2:12" ht="12.75">
      <c r="B47" s="741" t="s">
        <v>413</v>
      </c>
      <c r="C47" s="755"/>
      <c r="D47" s="742"/>
      <c r="E47" s="443">
        <f>SUM(E48:E49)</f>
        <v>1235</v>
      </c>
      <c r="F47" s="443">
        <f>SUM(F48:F49)</f>
        <v>1609</v>
      </c>
      <c r="H47" s="613">
        <f>IF(AND(K48="",K50=""),"","Разлика между ОПР и ПРИЛОЖЕНИЕТО!")</f>
      </c>
      <c r="I47" s="613"/>
      <c r="J47" s="613"/>
      <c r="K47" s="613"/>
      <c r="L47" s="613"/>
    </row>
    <row r="48" spans="2:12" ht="12.75">
      <c r="B48" s="738" t="s">
        <v>391</v>
      </c>
      <c r="C48" s="754"/>
      <c r="D48" s="739"/>
      <c r="E48" s="442">
        <v>1078</v>
      </c>
      <c r="F48" s="442">
        <v>1399</v>
      </c>
      <c r="H48" s="614">
        <f>IF(K48="","","Разлика текущ период:")</f>
      </c>
      <c r="I48" s="614"/>
      <c r="J48" s="614"/>
      <c r="K48" s="420">
        <f>IF(E51=ABS(ОПР!E22),"",E51-ABS(ОПР!E22))</f>
      </c>
      <c r="L48" s="419"/>
    </row>
    <row r="49" spans="2:12" ht="12.75">
      <c r="B49" s="738" t="s">
        <v>392</v>
      </c>
      <c r="C49" s="754"/>
      <c r="D49" s="739"/>
      <c r="E49" s="442">
        <v>157</v>
      </c>
      <c r="F49" s="442">
        <v>210</v>
      </c>
      <c r="H49" s="615">
        <f>IF(K48="","","Заплати и осигуровки по ОПР:")</f>
      </c>
      <c r="I49" s="615"/>
      <c r="J49" s="615"/>
      <c r="K49" s="421">
        <f>IF(K48="","",ABS(ОПР!E22))</f>
      </c>
      <c r="L49" s="419"/>
    </row>
    <row r="50" spans="2:12" ht="12.75">
      <c r="B50" s="741" t="s">
        <v>393</v>
      </c>
      <c r="C50" s="755"/>
      <c r="D50" s="742"/>
      <c r="E50" s="443"/>
      <c r="F50" s="443"/>
      <c r="H50" s="614">
        <f>IF(K50="","","Разлика предходен период:")</f>
      </c>
      <c r="I50" s="614"/>
      <c r="J50" s="614"/>
      <c r="K50" s="420">
        <f>IF(F51=ABS(ОПР!G22),"",F51-ABS(ОПР!G22))</f>
      </c>
      <c r="L50" s="419"/>
    </row>
    <row r="51" spans="2:12" ht="12.75">
      <c r="B51" s="625" t="s">
        <v>84</v>
      </c>
      <c r="C51" s="626"/>
      <c r="D51" s="627"/>
      <c r="E51" s="336">
        <f>E44+E47</f>
        <v>6951</v>
      </c>
      <c r="F51" s="336">
        <f>F44+F47</f>
        <v>9049</v>
      </c>
      <c r="H51" s="615">
        <f>IF(K50="","","Заплати и осигуровки по ОПР:")</f>
      </c>
      <c r="I51" s="615"/>
      <c r="J51" s="615"/>
      <c r="K51" s="421">
        <f>IF(K50="","",ABS(ОПР!G22))</f>
      </c>
      <c r="L51" s="419"/>
    </row>
    <row r="52" spans="2:6" ht="15">
      <c r="B52" s="647" t="s">
        <v>52</v>
      </c>
      <c r="C52" s="647"/>
      <c r="D52" s="647"/>
      <c r="E52" s="647"/>
      <c r="F52" s="647"/>
    </row>
    <row r="53" spans="2:6" ht="12.75">
      <c r="B53" s="756" t="s">
        <v>113</v>
      </c>
      <c r="C53" s="757"/>
      <c r="D53" s="758"/>
      <c r="E53" s="450">
        <f>E$2</f>
        <v>43008</v>
      </c>
      <c r="F53" s="450">
        <f>F$2</f>
        <v>42735</v>
      </c>
    </row>
    <row r="54" spans="2:6" ht="12.75">
      <c r="B54" s="738" t="s">
        <v>414</v>
      </c>
      <c r="C54" s="754"/>
      <c r="D54" s="739"/>
      <c r="E54" s="442"/>
      <c r="F54" s="442"/>
    </row>
    <row r="55" spans="2:12" ht="12.75">
      <c r="B55" s="738" t="s">
        <v>415</v>
      </c>
      <c r="C55" s="754"/>
      <c r="D55" s="739"/>
      <c r="E55" s="442"/>
      <c r="F55" s="442"/>
      <c r="H55" s="613">
        <f>IF(AND(K56="",K58=""),"","Разлика между ОПР и ПРИЛОЖЕНИЕТО!")</f>
      </c>
      <c r="I55" s="613"/>
      <c r="J55" s="613"/>
      <c r="K55" s="613"/>
      <c r="L55" s="613"/>
    </row>
    <row r="56" spans="2:12" ht="12.75">
      <c r="B56" s="738" t="s">
        <v>416</v>
      </c>
      <c r="C56" s="754"/>
      <c r="D56" s="739"/>
      <c r="E56" s="442"/>
      <c r="F56" s="442"/>
      <c r="H56" s="614">
        <f>IF(K56="","","Разлика текущ период:")</f>
      </c>
      <c r="I56" s="614"/>
      <c r="J56" s="614"/>
      <c r="K56" s="420">
        <f>IF(E59=ABS(ОПР!E23),"",E59-ABS(ОПР!E23))</f>
      </c>
      <c r="L56" s="419"/>
    </row>
    <row r="57" spans="2:12" ht="12.75">
      <c r="B57" s="738" t="s">
        <v>417</v>
      </c>
      <c r="C57" s="754"/>
      <c r="D57" s="739"/>
      <c r="E57" s="191"/>
      <c r="F57" s="191">
        <v>24</v>
      </c>
      <c r="H57" s="615">
        <f>IF(K56="","","Разходи за обезценки по ОПР:")</f>
      </c>
      <c r="I57" s="615"/>
      <c r="J57" s="615"/>
      <c r="K57" s="421">
        <f>IF(K56="","",ABS(ОПР!E23))</f>
      </c>
      <c r="L57" s="419"/>
    </row>
    <row r="58" spans="2:12" ht="12.75">
      <c r="B58" s="738" t="s">
        <v>418</v>
      </c>
      <c r="C58" s="754"/>
      <c r="D58" s="739"/>
      <c r="E58" s="442"/>
      <c r="F58" s="442"/>
      <c r="H58" s="614">
        <f>IF(K58="","","Разлика предходен период:")</f>
      </c>
      <c r="I58" s="614"/>
      <c r="J58" s="614"/>
      <c r="K58" s="420">
        <f>IF(F59=ABS(ОПР!G23),"",F59-ABS(ОПР!G23))</f>
      </c>
      <c r="L58" s="419"/>
    </row>
    <row r="59" spans="2:12" ht="12.75">
      <c r="B59" s="625" t="s">
        <v>84</v>
      </c>
      <c r="C59" s="626"/>
      <c r="D59" s="627"/>
      <c r="E59" s="336">
        <f>SUM(E54:E58)</f>
        <v>0</v>
      </c>
      <c r="F59" s="336">
        <f>SUM(F54:F58)</f>
        <v>24</v>
      </c>
      <c r="H59" s="615">
        <f>IF(K58="","","Разходи за обезценки по ОПР:")</f>
      </c>
      <c r="I59" s="615"/>
      <c r="J59" s="615"/>
      <c r="K59" s="421">
        <f>IF(K58="","",ABS(ОПР!G23))</f>
      </c>
      <c r="L59" s="419"/>
    </row>
    <row r="60" spans="2:6" ht="15">
      <c r="B60" s="647" t="s">
        <v>3</v>
      </c>
      <c r="C60" s="647"/>
      <c r="D60" s="647"/>
      <c r="E60" s="647"/>
      <c r="F60" s="647"/>
    </row>
    <row r="61" spans="2:6" ht="12.75">
      <c r="B61" s="756" t="s">
        <v>113</v>
      </c>
      <c r="C61" s="757"/>
      <c r="D61" s="758"/>
      <c r="E61" s="450">
        <f>E$2</f>
        <v>43008</v>
      </c>
      <c r="F61" s="450">
        <f>F$2</f>
        <v>42735</v>
      </c>
    </row>
    <row r="62" spans="2:6" ht="12.75">
      <c r="B62" s="703" t="s">
        <v>118</v>
      </c>
      <c r="C62" s="703"/>
      <c r="D62" s="703"/>
      <c r="E62" s="494">
        <v>10</v>
      </c>
      <c r="F62" s="494">
        <v>6</v>
      </c>
    </row>
    <row r="63" spans="2:6" ht="12.75">
      <c r="B63" s="703" t="s">
        <v>119</v>
      </c>
      <c r="C63" s="703"/>
      <c r="D63" s="703"/>
      <c r="E63" s="494">
        <v>5</v>
      </c>
      <c r="F63" s="494">
        <v>12</v>
      </c>
    </row>
    <row r="64" spans="2:6" ht="12.75">
      <c r="B64" s="703" t="s">
        <v>120</v>
      </c>
      <c r="C64" s="703"/>
      <c r="D64" s="703"/>
      <c r="E64" s="494"/>
      <c r="F64" s="494">
        <v>1</v>
      </c>
    </row>
    <row r="65" spans="2:6" ht="12.75">
      <c r="B65" s="703" t="s">
        <v>419</v>
      </c>
      <c r="C65" s="703"/>
      <c r="D65" s="703"/>
      <c r="E65" s="494">
        <v>105</v>
      </c>
      <c r="F65" s="494">
        <v>167</v>
      </c>
    </row>
    <row r="66" spans="2:6" ht="12.75">
      <c r="B66" s="703" t="s">
        <v>717</v>
      </c>
      <c r="C66" s="703"/>
      <c r="D66" s="703"/>
      <c r="E66" s="494">
        <v>1429</v>
      </c>
      <c r="F66" s="494">
        <v>1630</v>
      </c>
    </row>
    <row r="67" spans="2:6" ht="12.75">
      <c r="B67" s="703" t="s">
        <v>420</v>
      </c>
      <c r="C67" s="703"/>
      <c r="D67" s="703"/>
      <c r="E67" s="494">
        <v>2</v>
      </c>
      <c r="F67" s="494">
        <v>27</v>
      </c>
    </row>
    <row r="68" spans="2:6" ht="12.75">
      <c r="B68" s="703" t="s">
        <v>421</v>
      </c>
      <c r="C68" s="703"/>
      <c r="D68" s="703"/>
      <c r="E68" s="494">
        <v>1788</v>
      </c>
      <c r="F68" s="494">
        <v>2549</v>
      </c>
    </row>
    <row r="69" spans="2:9" ht="12.75">
      <c r="B69" s="703" t="s">
        <v>422</v>
      </c>
      <c r="C69" s="703"/>
      <c r="D69" s="703"/>
      <c r="E69" s="494">
        <v>13</v>
      </c>
      <c r="F69" s="494">
        <v>10</v>
      </c>
      <c r="I69" s="380"/>
    </row>
    <row r="70" spans="2:9" ht="12.75">
      <c r="B70" s="703" t="s">
        <v>96</v>
      </c>
      <c r="C70" s="703"/>
      <c r="D70" s="703"/>
      <c r="E70" s="494"/>
      <c r="F70" s="494">
        <v>-208</v>
      </c>
      <c r="I70" s="380"/>
    </row>
    <row r="71" spans="2:9" ht="12.75">
      <c r="B71" s="703" t="s">
        <v>117</v>
      </c>
      <c r="C71" s="703"/>
      <c r="D71" s="703"/>
      <c r="E71" s="494">
        <v>137</v>
      </c>
      <c r="F71" s="494">
        <v>182</v>
      </c>
      <c r="I71" s="380"/>
    </row>
    <row r="72" spans="2:9" ht="12.75">
      <c r="B72" s="703" t="s">
        <v>3</v>
      </c>
      <c r="C72" s="703"/>
      <c r="D72" s="703"/>
      <c r="E72" s="534">
        <v>167</v>
      </c>
      <c r="F72" s="494">
        <v>132</v>
      </c>
      <c r="I72" s="380"/>
    </row>
    <row r="73" spans="2:9" ht="12.75">
      <c r="B73" s="738" t="s">
        <v>611</v>
      </c>
      <c r="C73" s="754"/>
      <c r="D73" s="739"/>
      <c r="E73" s="494">
        <v>205</v>
      </c>
      <c r="F73" s="494">
        <v>1313</v>
      </c>
      <c r="I73" s="380"/>
    </row>
    <row r="74" spans="2:9" ht="12.75">
      <c r="B74" s="501" t="s">
        <v>718</v>
      </c>
      <c r="C74" s="503"/>
      <c r="D74" s="502"/>
      <c r="E74" s="494">
        <v>530</v>
      </c>
      <c r="F74" s="494">
        <v>433</v>
      </c>
      <c r="I74" s="380"/>
    </row>
    <row r="75" spans="2:12" ht="12.75">
      <c r="B75" s="738" t="s">
        <v>612</v>
      </c>
      <c r="C75" s="754"/>
      <c r="D75" s="739"/>
      <c r="E75" s="494">
        <v>50</v>
      </c>
      <c r="F75" s="494">
        <v>73</v>
      </c>
      <c r="H75" s="613">
        <f>IF(AND(K76="",K78=""),"","Разлика между ОПР и ПРИЛОЖЕНИЕТО!")</f>
      </c>
      <c r="I75" s="613"/>
      <c r="J75" s="613"/>
      <c r="K75" s="613"/>
      <c r="L75" s="613"/>
    </row>
    <row r="76" spans="2:12" ht="12.75">
      <c r="B76" s="738" t="s">
        <v>642</v>
      </c>
      <c r="C76" s="754"/>
      <c r="D76" s="739"/>
      <c r="E76" s="494">
        <v>603</v>
      </c>
      <c r="F76" s="494">
        <v>832</v>
      </c>
      <c r="H76" s="614">
        <f>IF(K76="","","Разлика текущ период:")</f>
      </c>
      <c r="I76" s="614"/>
      <c r="J76" s="614"/>
      <c r="K76" s="420">
        <f>IF(E79=ABS(ОПР!E24),"",E79-ABS(ОПР!E24))</f>
      </c>
      <c r="L76" s="419"/>
    </row>
    <row r="77" spans="2:12" ht="12.75">
      <c r="B77" s="738" t="s">
        <v>668</v>
      </c>
      <c r="C77" s="754"/>
      <c r="D77" s="739"/>
      <c r="E77" s="494">
        <v>-685</v>
      </c>
      <c r="F77" s="494">
        <v>2945</v>
      </c>
      <c r="H77" s="615">
        <f>IF(K76="","","Други разходи по ОПР:")</f>
      </c>
      <c r="I77" s="615"/>
      <c r="J77" s="615"/>
      <c r="K77" s="421">
        <f>IF(K76="","",ABS(ОПР!E24))</f>
      </c>
      <c r="L77" s="419"/>
    </row>
    <row r="78" spans="2:12" ht="12.75">
      <c r="B78" s="738" t="s">
        <v>670</v>
      </c>
      <c r="C78" s="754"/>
      <c r="D78" s="739"/>
      <c r="E78" s="494">
        <v>20</v>
      </c>
      <c r="F78" s="494">
        <v>10</v>
      </c>
      <c r="H78" s="614"/>
      <c r="I78" s="614"/>
      <c r="J78" s="614"/>
      <c r="K78" s="420">
        <f>IF(F79=ABS(ОПР!G24),"",F79-ABS(ОПР!G24))</f>
      </c>
      <c r="L78" s="419"/>
    </row>
    <row r="79" spans="2:12" ht="12.75">
      <c r="B79" s="625" t="s">
        <v>84</v>
      </c>
      <c r="C79" s="626"/>
      <c r="D79" s="627"/>
      <c r="E79" s="336">
        <f>SUM(E62:E78)</f>
        <v>4379</v>
      </c>
      <c r="F79" s="336">
        <f>SUM(F62:F78)</f>
        <v>10114</v>
      </c>
      <c r="H79" s="615">
        <f>IF(K78="","","Други разходи по ОПР:")</f>
      </c>
      <c r="I79" s="615"/>
      <c r="J79" s="615"/>
      <c r="K79" s="421">
        <f>IF(K78="","",ABS(ОПР!G24))</f>
      </c>
      <c r="L79" s="419"/>
    </row>
    <row r="80" spans="2:9" ht="15">
      <c r="B80" s="647" t="s">
        <v>595</v>
      </c>
      <c r="C80" s="647"/>
      <c r="D80" s="647"/>
      <c r="E80" s="647"/>
      <c r="F80" s="647"/>
      <c r="I80" s="380"/>
    </row>
    <row r="81" spans="2:9" ht="12.75">
      <c r="B81" s="756" t="s">
        <v>113</v>
      </c>
      <c r="C81" s="757"/>
      <c r="D81" s="758"/>
      <c r="E81" s="450">
        <f>E$2</f>
        <v>43008</v>
      </c>
      <c r="F81" s="450">
        <f>F$2</f>
        <v>42735</v>
      </c>
      <c r="I81" s="380"/>
    </row>
    <row r="82" spans="2:9" ht="12.75">
      <c r="B82" s="741" t="s">
        <v>426</v>
      </c>
      <c r="C82" s="755"/>
      <c r="D82" s="742"/>
      <c r="E82" s="443">
        <f>SUM(E83:E84)</f>
        <v>58</v>
      </c>
      <c r="F82" s="443">
        <f>SUM(F83:F84)</f>
        <v>153</v>
      </c>
      <c r="I82" s="380"/>
    </row>
    <row r="83" spans="2:9" ht="12.75">
      <c r="B83" s="703" t="s">
        <v>394</v>
      </c>
      <c r="C83" s="703"/>
      <c r="D83" s="703"/>
      <c r="E83" s="442">
        <v>58</v>
      </c>
      <c r="F83" s="442">
        <v>153</v>
      </c>
      <c r="H83" s="195" t="s">
        <v>395</v>
      </c>
      <c r="I83" s="380"/>
    </row>
    <row r="84" spans="2:9" ht="12.75">
      <c r="B84" s="707" t="s">
        <v>425</v>
      </c>
      <c r="C84" s="735"/>
      <c r="D84" s="708"/>
      <c r="E84" s="442"/>
      <c r="F84" s="442"/>
      <c r="I84" s="380"/>
    </row>
    <row r="85" spans="2:9" ht="12.75">
      <c r="B85" s="704" t="s">
        <v>427</v>
      </c>
      <c r="C85" s="704"/>
      <c r="D85" s="704"/>
      <c r="E85" s="442"/>
      <c r="F85" s="442"/>
      <c r="I85" s="380"/>
    </row>
    <row r="86" spans="2:12" ht="12.75">
      <c r="B86" s="703" t="s">
        <v>396</v>
      </c>
      <c r="C86" s="703"/>
      <c r="D86" s="703"/>
      <c r="E86" s="442"/>
      <c r="F86" s="442"/>
      <c r="H86" s="613">
        <f>IF(AND(K87="",K89=""),"","Разлика между ОПР и ПРИЛОЖЕНИЕТО!")</f>
      </c>
      <c r="I86" s="613"/>
      <c r="J86" s="613"/>
      <c r="K86" s="613"/>
      <c r="L86" s="613"/>
    </row>
    <row r="87" spans="2:12" ht="12.75">
      <c r="B87" s="707" t="s">
        <v>424</v>
      </c>
      <c r="C87" s="735"/>
      <c r="D87" s="708"/>
      <c r="E87" s="442"/>
      <c r="F87" s="442"/>
      <c r="H87" s="614">
        <f>IF(K87="","","Разлика текущ период:")</f>
      </c>
      <c r="I87" s="614"/>
      <c r="J87" s="614"/>
      <c r="K87" s="420"/>
      <c r="L87" s="419"/>
    </row>
    <row r="88" spans="2:12" ht="12.75">
      <c r="B88" s="704" t="s">
        <v>397</v>
      </c>
      <c r="C88" s="704"/>
      <c r="D88" s="704"/>
      <c r="E88" s="442">
        <v>-223</v>
      </c>
      <c r="F88" s="442">
        <v>-519</v>
      </c>
      <c r="H88" s="615">
        <f>IF(K87="","","Корективни суми по ОПР:")</f>
      </c>
      <c r="I88" s="615"/>
      <c r="J88" s="615"/>
      <c r="K88" s="421"/>
      <c r="L88" s="419"/>
    </row>
    <row r="89" spans="2:12" ht="12.75">
      <c r="B89" s="705" t="s">
        <v>398</v>
      </c>
      <c r="C89" s="736"/>
      <c r="D89" s="706"/>
      <c r="E89" s="194"/>
      <c r="F89" s="191"/>
      <c r="H89" s="614"/>
      <c r="I89" s="614"/>
      <c r="J89" s="614"/>
      <c r="K89" s="420"/>
      <c r="L89" s="419"/>
    </row>
    <row r="90" spans="2:12" ht="12.75">
      <c r="B90" s="625" t="s">
        <v>84</v>
      </c>
      <c r="C90" s="626"/>
      <c r="D90" s="627"/>
      <c r="E90" s="336">
        <f>E82+E85+E88+E89</f>
        <v>-165</v>
      </c>
      <c r="F90" s="336">
        <f>F82+F85+F88+F89</f>
        <v>-366</v>
      </c>
      <c r="H90" s="615">
        <f>IF(K89="","","Корективни суми по ОПР:")</f>
      </c>
      <c r="I90" s="615"/>
      <c r="J90" s="615"/>
      <c r="K90" s="421"/>
      <c r="L90" s="419"/>
    </row>
    <row r="91" spans="2:6" ht="15">
      <c r="B91" s="647" t="s">
        <v>399</v>
      </c>
      <c r="C91" s="647"/>
      <c r="D91" s="647"/>
      <c r="E91" s="647"/>
      <c r="F91" s="647"/>
    </row>
    <row r="92" spans="2:14" ht="12.75">
      <c r="B92" s="756" t="s">
        <v>113</v>
      </c>
      <c r="C92" s="757"/>
      <c r="D92" s="758"/>
      <c r="E92" s="450">
        <f>E$2</f>
        <v>43008</v>
      </c>
      <c r="F92" s="450">
        <f>F$2</f>
        <v>42735</v>
      </c>
      <c r="H92" s="195" t="s">
        <v>401</v>
      </c>
      <c r="N92" s="195" t="s">
        <v>404</v>
      </c>
    </row>
    <row r="93" spans="2:12" ht="12.75">
      <c r="B93" s="704" t="s">
        <v>394</v>
      </c>
      <c r="C93" s="704"/>
      <c r="D93" s="704"/>
      <c r="E93" s="443">
        <f>SUM(E94:E95)</f>
        <v>0</v>
      </c>
      <c r="F93" s="443">
        <f>SUM(F94:F95)</f>
        <v>0</v>
      </c>
      <c r="H93" s="613" t="e">
        <f>IF(AND(K94="",K96=""),"","Разлика между ОПР и ПРИЛОЖЕНИЕТО!")</f>
        <v>#REF!</v>
      </c>
      <c r="I93" s="613"/>
      <c r="J93" s="613"/>
      <c r="K93" s="613"/>
      <c r="L93" s="613"/>
    </row>
    <row r="94" spans="2:12" ht="12.75">
      <c r="B94" s="703" t="s">
        <v>400</v>
      </c>
      <c r="C94" s="703"/>
      <c r="D94" s="703"/>
      <c r="E94" s="442">
        <v>0</v>
      </c>
      <c r="F94" s="442"/>
      <c r="H94" s="614" t="e">
        <f>IF(K94="","","Разлика текущ период:")</f>
        <v>#REF!</v>
      </c>
      <c r="I94" s="614"/>
      <c r="J94" s="614"/>
      <c r="K94" s="420" t="e">
        <f>IF(E97=(ОПР!#REF!),"",E97-(ОПР!#REF!))</f>
        <v>#REF!</v>
      </c>
      <c r="L94" s="419"/>
    </row>
    <row r="95" spans="2:12" ht="12.75">
      <c r="B95" s="703" t="s">
        <v>402</v>
      </c>
      <c r="C95" s="703"/>
      <c r="D95" s="703"/>
      <c r="E95" s="442"/>
      <c r="F95" s="442"/>
      <c r="H95" s="615" t="e">
        <f>IF(K94="","","Резултат от ДА по ОПР:")</f>
        <v>#REF!</v>
      </c>
      <c r="I95" s="615"/>
      <c r="J95" s="615"/>
      <c r="K95" s="421" t="e">
        <f>IF(K94="","",(ОПР!#REF!))</f>
        <v>#REF!</v>
      </c>
      <c r="L95" s="419"/>
    </row>
    <row r="96" spans="2:12" ht="12.75">
      <c r="B96" s="704" t="s">
        <v>403</v>
      </c>
      <c r="C96" s="704"/>
      <c r="D96" s="704"/>
      <c r="E96" s="442"/>
      <c r="F96" s="442"/>
      <c r="H96" s="614"/>
      <c r="I96" s="614"/>
      <c r="J96" s="614"/>
      <c r="K96" s="420" t="e">
        <f>IF(F97=(ОПР!#REF!),"",F97-(ОПР!#REF!))</f>
        <v>#REF!</v>
      </c>
      <c r="L96" s="419"/>
    </row>
    <row r="97" spans="2:12" ht="12.75">
      <c r="B97" s="625" t="s">
        <v>84</v>
      </c>
      <c r="C97" s="626"/>
      <c r="D97" s="627"/>
      <c r="E97" s="336">
        <f>E96-E93</f>
        <v>0</v>
      </c>
      <c r="F97" s="336">
        <f>F96-F93</f>
        <v>0</v>
      </c>
      <c r="H97" s="615" t="e">
        <f>IF(K96="","","Резултат от ДА по ОПР:")</f>
        <v>#REF!</v>
      </c>
      <c r="I97" s="615"/>
      <c r="J97" s="615"/>
      <c r="K97" s="421" t="e">
        <f>IF(K96="","",(ОПР!#REF!))</f>
        <v>#REF!</v>
      </c>
      <c r="L97" s="419"/>
    </row>
    <row r="98" spans="2:6" ht="15">
      <c r="B98" s="647" t="s">
        <v>405</v>
      </c>
      <c r="C98" s="647"/>
      <c r="D98" s="647"/>
      <c r="E98" s="647"/>
      <c r="F98" s="647"/>
    </row>
    <row r="99" spans="2:6" ht="12.75">
      <c r="B99" s="756" t="s">
        <v>113</v>
      </c>
      <c r="C99" s="757"/>
      <c r="D99" s="758"/>
      <c r="E99" s="450">
        <f>E$2</f>
        <v>43008</v>
      </c>
      <c r="F99" s="450">
        <f>F$2</f>
        <v>42735</v>
      </c>
    </row>
    <row r="100" spans="2:6" ht="12.75">
      <c r="B100" s="705" t="s">
        <v>423</v>
      </c>
      <c r="C100" s="736"/>
      <c r="D100" s="706"/>
      <c r="E100" s="443"/>
      <c r="F100" s="443"/>
    </row>
    <row r="101" spans="2:6" ht="12.75">
      <c r="B101" s="707" t="s">
        <v>369</v>
      </c>
      <c r="C101" s="735"/>
      <c r="D101" s="708"/>
      <c r="E101" s="442">
        <v>1040</v>
      </c>
      <c r="F101" s="442">
        <v>4554</v>
      </c>
    </row>
    <row r="102" spans="2:6" ht="12.75">
      <c r="B102" s="707" t="s">
        <v>370</v>
      </c>
      <c r="C102" s="735"/>
      <c r="D102" s="708"/>
      <c r="E102" s="442"/>
      <c r="F102" s="442"/>
    </row>
    <row r="103" spans="2:6" ht="12.75">
      <c r="B103" s="707" t="s">
        <v>372</v>
      </c>
      <c r="C103" s="735"/>
      <c r="D103" s="708"/>
      <c r="E103" s="442"/>
      <c r="F103" s="442"/>
    </row>
    <row r="104" spans="2:6" ht="12.75">
      <c r="B104" s="707" t="s">
        <v>373</v>
      </c>
      <c r="C104" s="735"/>
      <c r="D104" s="708"/>
      <c r="E104" s="442">
        <v>1583</v>
      </c>
      <c r="F104" s="442">
        <v>484</v>
      </c>
    </row>
    <row r="105" spans="2:12" ht="12.75">
      <c r="B105" s="707" t="s">
        <v>371</v>
      </c>
      <c r="C105" s="735"/>
      <c r="D105" s="708"/>
      <c r="E105" s="442"/>
      <c r="F105" s="442"/>
      <c r="H105" s="613">
        <f>IF(AND(K106="",K108=""),"","Разлика между ОПР и ПРИЛОЖЕНИЕТО!")</f>
      </c>
      <c r="I105" s="613"/>
      <c r="J105" s="613"/>
      <c r="K105" s="613"/>
      <c r="L105" s="613"/>
    </row>
    <row r="106" spans="2:12" ht="12.75">
      <c r="B106" s="705" t="s">
        <v>357</v>
      </c>
      <c r="C106" s="736"/>
      <c r="D106" s="706"/>
      <c r="E106" s="339"/>
      <c r="F106" s="339">
        <v>660</v>
      </c>
      <c r="H106" s="614">
        <f>IF(K106="","","Разлика текущ период:")</f>
      </c>
      <c r="I106" s="614"/>
      <c r="J106" s="614"/>
      <c r="K106" s="420">
        <f>IF(E109=ABS(ОПР!E29),"",E109-ABS(ОПР!E29))</f>
      </c>
      <c r="L106" s="419"/>
    </row>
    <row r="107" spans="2:12" ht="12.75">
      <c r="B107" s="705" t="s">
        <v>406</v>
      </c>
      <c r="C107" s="736"/>
      <c r="D107" s="706"/>
      <c r="E107" s="339">
        <v>491</v>
      </c>
      <c r="F107" s="339">
        <v>2636</v>
      </c>
      <c r="H107" s="615">
        <f>IF(K106="","","Финасови разходи по ОПР:")</f>
      </c>
      <c r="I107" s="615"/>
      <c r="J107" s="615"/>
      <c r="K107" s="421">
        <f>IF(K106="","",ABS(ОПР!E29))</f>
      </c>
      <c r="L107" s="419"/>
    </row>
    <row r="108" spans="2:12" ht="12.75">
      <c r="B108" s="705" t="s">
        <v>719</v>
      </c>
      <c r="C108" s="736"/>
      <c r="D108" s="706"/>
      <c r="E108" s="339">
        <v>161</v>
      </c>
      <c r="F108" s="339">
        <v>386</v>
      </c>
      <c r="H108" s="614"/>
      <c r="I108" s="614"/>
      <c r="J108" s="614"/>
      <c r="K108" s="420">
        <f>IF(F109=ABS(ОПР!G29),"",F109-ABS(ОПР!G29))</f>
      </c>
      <c r="L108" s="419"/>
    </row>
    <row r="109" spans="2:12" ht="12.75">
      <c r="B109" s="625" t="s">
        <v>84</v>
      </c>
      <c r="C109" s="626"/>
      <c r="D109" s="627"/>
      <c r="E109" s="336">
        <f>SUM(E100:E108)</f>
        <v>3275</v>
      </c>
      <c r="F109" s="336">
        <f>SUM(F100:F108)</f>
        <v>8720</v>
      </c>
      <c r="H109" s="615">
        <f>IF(K108="","","Финасови разходи по ОПР:")</f>
      </c>
      <c r="I109" s="615"/>
      <c r="J109" s="615"/>
      <c r="K109" s="421">
        <f>IF(K108="","",ABS(ОПР!G29))</f>
      </c>
      <c r="L109" s="419"/>
    </row>
    <row r="110" spans="2:6" ht="15">
      <c r="B110" s="647" t="s">
        <v>407</v>
      </c>
      <c r="C110" s="647"/>
      <c r="D110" s="647"/>
      <c r="E110" s="647"/>
      <c r="F110" s="647"/>
    </row>
    <row r="111" spans="2:6" ht="12.75">
      <c r="B111" s="756" t="s">
        <v>113</v>
      </c>
      <c r="C111" s="757"/>
      <c r="D111" s="758"/>
      <c r="E111" s="450">
        <f>E$2</f>
        <v>43008</v>
      </c>
      <c r="F111" s="450">
        <f>F$2</f>
        <v>42735</v>
      </c>
    </row>
    <row r="112" spans="2:6" ht="12.75">
      <c r="B112" s="707" t="s">
        <v>408</v>
      </c>
      <c r="C112" s="735"/>
      <c r="D112" s="708"/>
      <c r="E112" s="451"/>
      <c r="F112" s="451"/>
    </row>
    <row r="113" spans="2:6" ht="12.75">
      <c r="B113" s="707" t="s">
        <v>36</v>
      </c>
      <c r="C113" s="735"/>
      <c r="D113" s="708"/>
      <c r="E113" s="451"/>
      <c r="F113" s="451">
        <v>545</v>
      </c>
    </row>
    <row r="114" spans="2:6" ht="12.75">
      <c r="B114" s="625" t="s">
        <v>84</v>
      </c>
      <c r="C114" s="626"/>
      <c r="D114" s="627"/>
      <c r="E114" s="336">
        <f>SUM(E112:E113)</f>
        <v>0</v>
      </c>
      <c r="F114" s="336">
        <f>SUM(F112:F113)</f>
        <v>545</v>
      </c>
    </row>
  </sheetData>
  <sheetProtection/>
  <mergeCells count="156">
    <mergeCell ref="B24:D24"/>
    <mergeCell ref="B20:D20"/>
    <mergeCell ref="B17:D17"/>
    <mergeCell ref="B21:D21"/>
    <mergeCell ref="B10:D10"/>
    <mergeCell ref="B11:F11"/>
    <mergeCell ref="B12:D12"/>
    <mergeCell ref="B18:D18"/>
    <mergeCell ref="B19:D19"/>
    <mergeCell ref="B6:D6"/>
    <mergeCell ref="B7:D7"/>
    <mergeCell ref="B8:D8"/>
    <mergeCell ref="B9:D9"/>
    <mergeCell ref="B1:F1"/>
    <mergeCell ref="B2:D2"/>
    <mergeCell ref="B3:D3"/>
    <mergeCell ref="B4:D4"/>
    <mergeCell ref="B5:D5"/>
    <mergeCell ref="B15:D15"/>
    <mergeCell ref="B16:D16"/>
    <mergeCell ref="B22:D22"/>
    <mergeCell ref="B23:D23"/>
    <mergeCell ref="B13:D13"/>
    <mergeCell ref="B14:D14"/>
    <mergeCell ref="B46:D46"/>
    <mergeCell ref="B35:D35"/>
    <mergeCell ref="B36:D36"/>
    <mergeCell ref="B37:D37"/>
    <mergeCell ref="B38:D38"/>
    <mergeCell ref="B43:D43"/>
    <mergeCell ref="B44:D44"/>
    <mergeCell ref="B39:D39"/>
    <mergeCell ref="B40:D40"/>
    <mergeCell ref="B42:F42"/>
    <mergeCell ref="B32:D32"/>
    <mergeCell ref="B33:F33"/>
    <mergeCell ref="B34:D34"/>
    <mergeCell ref="B41:D41"/>
    <mergeCell ref="B27:D27"/>
    <mergeCell ref="B29:D29"/>
    <mergeCell ref="B30:D30"/>
    <mergeCell ref="B31:D31"/>
    <mergeCell ref="B57:D57"/>
    <mergeCell ref="B58:D58"/>
    <mergeCell ref="B47:D47"/>
    <mergeCell ref="B48:D48"/>
    <mergeCell ref="B49:D49"/>
    <mergeCell ref="B50:D50"/>
    <mergeCell ref="B51:D51"/>
    <mergeCell ref="B52:F52"/>
    <mergeCell ref="B45:D45"/>
    <mergeCell ref="B89:D89"/>
    <mergeCell ref="B53:D53"/>
    <mergeCell ref="B54:D54"/>
    <mergeCell ref="B55:D55"/>
    <mergeCell ref="B56:D56"/>
    <mergeCell ref="B59:D59"/>
    <mergeCell ref="B60:F60"/>
    <mergeCell ref="B67:D67"/>
    <mergeCell ref="B68:D68"/>
    <mergeCell ref="B65:D65"/>
    <mergeCell ref="B66:D66"/>
    <mergeCell ref="B61:D61"/>
    <mergeCell ref="B62:D62"/>
    <mergeCell ref="B63:D63"/>
    <mergeCell ref="B64:D64"/>
    <mergeCell ref="B90:D90"/>
    <mergeCell ref="B91:F91"/>
    <mergeCell ref="B92:D92"/>
    <mergeCell ref="B113:D113"/>
    <mergeCell ref="B105:D105"/>
    <mergeCell ref="B96:D96"/>
    <mergeCell ref="B97:D97"/>
    <mergeCell ref="B93:D93"/>
    <mergeCell ref="B114:D114"/>
    <mergeCell ref="B106:D106"/>
    <mergeCell ref="B107:D107"/>
    <mergeCell ref="B108:D108"/>
    <mergeCell ref="B109:D109"/>
    <mergeCell ref="B110:F110"/>
    <mergeCell ref="B111:D111"/>
    <mergeCell ref="B112:D112"/>
    <mergeCell ref="B25:D25"/>
    <mergeCell ref="B86:D86"/>
    <mergeCell ref="B95:D95"/>
    <mergeCell ref="B69:D69"/>
    <mergeCell ref="B70:D70"/>
    <mergeCell ref="B94:D94"/>
    <mergeCell ref="B71:D71"/>
    <mergeCell ref="B72:D72"/>
    <mergeCell ref="B79:D79"/>
    <mergeCell ref="B80:F80"/>
    <mergeCell ref="B73:D73"/>
    <mergeCell ref="B75:D75"/>
    <mergeCell ref="B88:D88"/>
    <mergeCell ref="B104:D104"/>
    <mergeCell ref="B101:D101"/>
    <mergeCell ref="B98:F98"/>
    <mergeCell ref="B99:D99"/>
    <mergeCell ref="B100:D100"/>
    <mergeCell ref="B102:D102"/>
    <mergeCell ref="B103:D103"/>
    <mergeCell ref="B76:D76"/>
    <mergeCell ref="B77:D77"/>
    <mergeCell ref="B87:D87"/>
    <mergeCell ref="B84:D84"/>
    <mergeCell ref="B82:D82"/>
    <mergeCell ref="B78:D78"/>
    <mergeCell ref="B85:D85"/>
    <mergeCell ref="B83:D83"/>
    <mergeCell ref="B81:D81"/>
    <mergeCell ref="H31:J31"/>
    <mergeCell ref="H32:J32"/>
    <mergeCell ref="H6:L6"/>
    <mergeCell ref="H7:J7"/>
    <mergeCell ref="H8:J8"/>
    <mergeCell ref="H9:J9"/>
    <mergeCell ref="H10:J10"/>
    <mergeCell ref="H27:L27"/>
    <mergeCell ref="H29:J29"/>
    <mergeCell ref="H30:J30"/>
    <mergeCell ref="H37:L37"/>
    <mergeCell ref="H38:J38"/>
    <mergeCell ref="H39:J39"/>
    <mergeCell ref="H59:J59"/>
    <mergeCell ref="H40:J40"/>
    <mergeCell ref="H57:J57"/>
    <mergeCell ref="H58:J58"/>
    <mergeCell ref="H41:J41"/>
    <mergeCell ref="H47:L47"/>
    <mergeCell ref="H48:J48"/>
    <mergeCell ref="H49:J49"/>
    <mergeCell ref="H90:J90"/>
    <mergeCell ref="H78:J78"/>
    <mergeCell ref="H75:L75"/>
    <mergeCell ref="H76:J76"/>
    <mergeCell ref="H77:J77"/>
    <mergeCell ref="H93:L93"/>
    <mergeCell ref="H50:J50"/>
    <mergeCell ref="H51:J51"/>
    <mergeCell ref="H55:L55"/>
    <mergeCell ref="H56:J56"/>
    <mergeCell ref="H86:L86"/>
    <mergeCell ref="H79:J79"/>
    <mergeCell ref="H87:J87"/>
    <mergeCell ref="H88:J88"/>
    <mergeCell ref="H89:J89"/>
    <mergeCell ref="H109:J109"/>
    <mergeCell ref="H94:J94"/>
    <mergeCell ref="H95:J95"/>
    <mergeCell ref="H96:J96"/>
    <mergeCell ref="H97:J97"/>
    <mergeCell ref="H105:L105"/>
    <mergeCell ref="H108:J108"/>
    <mergeCell ref="H107:J107"/>
    <mergeCell ref="H106:J1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28125" style="195" customWidth="1"/>
    <col min="2" max="2" width="17.421875" style="195" customWidth="1"/>
    <col min="3" max="3" width="9.8515625" style="195" customWidth="1"/>
    <col min="4" max="5" width="9.140625" style="195" customWidth="1"/>
    <col min="6" max="6" width="9.8515625" style="195" customWidth="1"/>
    <col min="7" max="7" width="9.140625" style="195" customWidth="1"/>
    <col min="8" max="8" width="10.57421875" style="195" customWidth="1"/>
    <col min="9" max="16384" width="9.140625" style="195" customWidth="1"/>
  </cols>
  <sheetData>
    <row r="1" spans="2:9" ht="15">
      <c r="B1" s="655" t="s">
        <v>121</v>
      </c>
      <c r="C1" s="655"/>
      <c r="D1" s="655"/>
      <c r="E1" s="655"/>
      <c r="F1" s="655"/>
      <c r="G1" s="655"/>
      <c r="H1" s="655"/>
      <c r="I1" s="655"/>
    </row>
    <row r="2" spans="2:9" ht="89.25">
      <c r="B2" s="437" t="s">
        <v>553</v>
      </c>
      <c r="C2" s="437" t="s">
        <v>554</v>
      </c>
      <c r="D2" s="437" t="s">
        <v>555</v>
      </c>
      <c r="E2" s="437" t="s">
        <v>556</v>
      </c>
      <c r="F2" s="437" t="s">
        <v>557</v>
      </c>
      <c r="G2" s="437" t="s">
        <v>558</v>
      </c>
      <c r="H2" s="437" t="s">
        <v>559</v>
      </c>
      <c r="I2" s="437" t="s">
        <v>560</v>
      </c>
    </row>
    <row r="3" spans="2:9" ht="12.75">
      <c r="B3" s="435" t="s">
        <v>561</v>
      </c>
      <c r="C3" s="436"/>
      <c r="D3" s="436"/>
      <c r="E3" s="436"/>
      <c r="F3" s="436"/>
      <c r="G3" s="436"/>
      <c r="H3" s="436"/>
      <c r="I3" s="436"/>
    </row>
    <row r="4" spans="2:9" ht="12.75">
      <c r="B4" s="423" t="s">
        <v>562</v>
      </c>
      <c r="C4" s="228"/>
      <c r="D4" s="228"/>
      <c r="E4" s="228"/>
      <c r="F4" s="228"/>
      <c r="G4" s="228"/>
      <c r="H4" s="228"/>
      <c r="I4" s="228"/>
    </row>
    <row r="5" spans="2:9" ht="12.75">
      <c r="B5" s="424"/>
      <c r="C5" s="427"/>
      <c r="D5" s="427"/>
      <c r="E5" s="427"/>
      <c r="F5" s="427"/>
      <c r="G5" s="427"/>
      <c r="H5" s="427"/>
      <c r="I5" s="427"/>
    </row>
    <row r="6" spans="2:9" ht="12.75">
      <c r="B6" s="423"/>
      <c r="C6" s="228"/>
      <c r="D6" s="228"/>
      <c r="E6" s="228"/>
      <c r="F6" s="228"/>
      <c r="G6" s="228"/>
      <c r="H6" s="228"/>
      <c r="I6" s="228"/>
    </row>
    <row r="7" spans="2:9" ht="12.75">
      <c r="B7" s="423"/>
      <c r="C7" s="228"/>
      <c r="D7" s="228"/>
      <c r="E7" s="228"/>
      <c r="F7" s="228"/>
      <c r="G7" s="228"/>
      <c r="H7" s="228"/>
      <c r="I7" s="228"/>
    </row>
    <row r="8" spans="2:9" ht="12.75">
      <c r="B8" s="423"/>
      <c r="C8" s="228"/>
      <c r="D8" s="228"/>
      <c r="E8" s="228"/>
      <c r="F8" s="228"/>
      <c r="G8" s="228"/>
      <c r="H8" s="228"/>
      <c r="I8" s="228"/>
    </row>
    <row r="9" spans="2:9" ht="12.75">
      <c r="B9" s="423"/>
      <c r="C9" s="228"/>
      <c r="D9" s="228"/>
      <c r="E9" s="228"/>
      <c r="F9" s="228"/>
      <c r="G9" s="228"/>
      <c r="H9" s="228"/>
      <c r="I9" s="228"/>
    </row>
    <row r="10" spans="2:9" ht="15">
      <c r="B10" s="425"/>
      <c r="C10" s="428"/>
      <c r="D10" s="427"/>
      <c r="E10" s="427"/>
      <c r="F10" s="427"/>
      <c r="G10" s="427"/>
      <c r="H10" s="427"/>
      <c r="I10" s="427"/>
    </row>
    <row r="11" spans="2:9" ht="12.75">
      <c r="B11" s="424"/>
      <c r="C11" s="427"/>
      <c r="D11" s="427"/>
      <c r="E11" s="427"/>
      <c r="F11" s="427"/>
      <c r="G11" s="427"/>
      <c r="H11" s="427"/>
      <c r="I11" s="427"/>
    </row>
    <row r="12" spans="2:9" ht="12.75">
      <c r="B12" s="423"/>
      <c r="C12" s="228"/>
      <c r="D12" s="228"/>
      <c r="E12" s="228"/>
      <c r="F12" s="228"/>
      <c r="G12" s="228"/>
      <c r="H12" s="228"/>
      <c r="I12" s="228"/>
    </row>
    <row r="13" spans="2:9" ht="12.75">
      <c r="B13" s="423"/>
      <c r="C13" s="228"/>
      <c r="D13" s="228"/>
      <c r="E13" s="228"/>
      <c r="F13" s="228"/>
      <c r="G13" s="228"/>
      <c r="H13" s="228"/>
      <c r="I13" s="228"/>
    </row>
    <row r="14" spans="2:9" ht="12.75">
      <c r="B14" s="423"/>
      <c r="C14" s="228"/>
      <c r="D14" s="228"/>
      <c r="E14" s="228"/>
      <c r="F14" s="228"/>
      <c r="G14" s="228"/>
      <c r="H14" s="228"/>
      <c r="I14" s="228"/>
    </row>
    <row r="15" spans="2:9" ht="12.75">
      <c r="B15" s="423"/>
      <c r="C15" s="228"/>
      <c r="D15" s="228"/>
      <c r="E15" s="228"/>
      <c r="F15" s="228"/>
      <c r="G15" s="228"/>
      <c r="H15" s="228"/>
      <c r="I15" s="228"/>
    </row>
    <row r="16" spans="2:9" ht="12.75">
      <c r="B16" s="423"/>
      <c r="C16" s="228"/>
      <c r="D16" s="228"/>
      <c r="E16" s="228"/>
      <c r="F16" s="228"/>
      <c r="G16" s="228"/>
      <c r="H16" s="228"/>
      <c r="I16" s="228"/>
    </row>
    <row r="17" spans="2:9" ht="12.75">
      <c r="B17" s="423"/>
      <c r="C17" s="228"/>
      <c r="D17" s="228"/>
      <c r="E17" s="228"/>
      <c r="F17" s="228"/>
      <c r="G17" s="228"/>
      <c r="H17" s="228"/>
      <c r="I17" s="228"/>
    </row>
    <row r="18" spans="2:9" ht="12.75">
      <c r="B18" s="423"/>
      <c r="C18" s="228"/>
      <c r="D18" s="228"/>
      <c r="E18" s="228"/>
      <c r="F18" s="228"/>
      <c r="G18" s="228"/>
      <c r="H18" s="228"/>
      <c r="I18" s="228"/>
    </row>
    <row r="19" spans="2:9" ht="12.75">
      <c r="B19" s="423"/>
      <c r="C19" s="228"/>
      <c r="D19" s="228"/>
      <c r="E19" s="228"/>
      <c r="F19" s="228"/>
      <c r="G19" s="228"/>
      <c r="H19" s="228"/>
      <c r="I19" s="228"/>
    </row>
    <row r="20" spans="2:9" ht="40.5" customHeight="1">
      <c r="B20" s="426" t="s">
        <v>563</v>
      </c>
      <c r="C20" s="429">
        <f aca="true" t="shared" si="0" ref="C20:I20">SUM(C3:C19)</f>
        <v>0</v>
      </c>
      <c r="D20" s="429">
        <f t="shared" si="0"/>
        <v>0</v>
      </c>
      <c r="E20" s="429">
        <f t="shared" si="0"/>
        <v>0</v>
      </c>
      <c r="F20" s="429">
        <f t="shared" si="0"/>
        <v>0</v>
      </c>
      <c r="G20" s="429">
        <f t="shared" si="0"/>
        <v>0</v>
      </c>
      <c r="H20" s="429">
        <f t="shared" si="0"/>
        <v>0</v>
      </c>
      <c r="I20" s="429">
        <f t="shared" si="0"/>
        <v>0</v>
      </c>
    </row>
    <row r="21" spans="6:8" ht="15.75">
      <c r="F21" s="430"/>
      <c r="G21" s="430"/>
      <c r="H21" s="430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5"/>
  <sheetViews>
    <sheetView zoomScalePageLayoutView="0" workbookViewId="0" topLeftCell="A1">
      <selection activeCell="I81" sqref="I81:N81"/>
    </sheetView>
  </sheetViews>
  <sheetFormatPr defaultColWidth="9.140625" defaultRowHeight="12.75"/>
  <cols>
    <col min="1" max="1" width="4.28125" style="195" customWidth="1"/>
    <col min="2" max="4" width="6.28125" style="195" customWidth="1"/>
    <col min="5" max="5" width="1.7109375" style="195" customWidth="1"/>
    <col min="6" max="6" width="6.28125" style="195" hidden="1" customWidth="1"/>
    <col min="7" max="7" width="6.140625" style="195" customWidth="1"/>
    <col min="8" max="8" width="5.00390625" style="195" customWidth="1"/>
    <col min="9" max="9" width="6.140625" style="195" customWidth="1"/>
    <col min="10" max="10" width="5.140625" style="195" customWidth="1"/>
    <col min="11" max="11" width="6.140625" style="195" customWidth="1"/>
    <col min="12" max="12" width="5.00390625" style="195" customWidth="1"/>
    <col min="13" max="13" width="6.140625" style="195" customWidth="1"/>
    <col min="14" max="14" width="5.140625" style="195" customWidth="1"/>
    <col min="15" max="16384" width="9.140625" style="195" customWidth="1"/>
  </cols>
  <sheetData>
    <row r="1" spans="2:14" ht="15">
      <c r="B1" s="647" t="s">
        <v>542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2:14" ht="12.75">
      <c r="B2" s="660" t="s">
        <v>540</v>
      </c>
      <c r="C2" s="660"/>
      <c r="D2" s="660"/>
      <c r="E2" s="660"/>
      <c r="F2" s="716" t="s">
        <v>538</v>
      </c>
      <c r="G2" s="716"/>
      <c r="H2" s="716"/>
      <c r="I2" s="716"/>
      <c r="J2" s="710"/>
      <c r="K2" s="760" t="s">
        <v>692</v>
      </c>
      <c r="L2" s="761"/>
      <c r="M2" s="760" t="s">
        <v>702</v>
      </c>
      <c r="N2" s="761"/>
    </row>
    <row r="3" spans="2:14" ht="12.75">
      <c r="B3" s="639"/>
      <c r="C3" s="640"/>
      <c r="D3" s="640"/>
      <c r="E3" s="641"/>
      <c r="F3" s="639"/>
      <c r="G3" s="640"/>
      <c r="H3" s="640"/>
      <c r="I3" s="640"/>
      <c r="J3" s="641"/>
      <c r="K3" s="661"/>
      <c r="L3" s="661"/>
      <c r="M3" s="661"/>
      <c r="N3" s="661"/>
    </row>
    <row r="4" spans="2:14" ht="12.75">
      <c r="B4" s="639"/>
      <c r="C4" s="640"/>
      <c r="D4" s="640"/>
      <c r="E4" s="641"/>
      <c r="F4" s="639"/>
      <c r="G4" s="640"/>
      <c r="H4" s="640"/>
      <c r="I4" s="640"/>
      <c r="J4" s="641"/>
      <c r="K4" s="661"/>
      <c r="L4" s="661"/>
      <c r="M4" s="661"/>
      <c r="N4" s="661"/>
    </row>
    <row r="5" spans="2:14" ht="12.75">
      <c r="B5" s="639"/>
      <c r="C5" s="640"/>
      <c r="D5" s="640"/>
      <c r="E5" s="641"/>
      <c r="F5" s="639"/>
      <c r="G5" s="640"/>
      <c r="H5" s="640"/>
      <c r="I5" s="640"/>
      <c r="J5" s="641"/>
      <c r="K5" s="661"/>
      <c r="L5" s="661"/>
      <c r="M5" s="661"/>
      <c r="N5" s="661"/>
    </row>
    <row r="6" spans="2:14" ht="12.75">
      <c r="B6" s="639"/>
      <c r="C6" s="640"/>
      <c r="D6" s="640"/>
      <c r="E6" s="641"/>
      <c r="F6" s="639"/>
      <c r="G6" s="640"/>
      <c r="H6" s="640"/>
      <c r="I6" s="640"/>
      <c r="J6" s="641"/>
      <c r="K6" s="661"/>
      <c r="L6" s="661"/>
      <c r="M6" s="661"/>
      <c r="N6" s="661"/>
    </row>
    <row r="7" spans="2:14" ht="12.75">
      <c r="B7" s="639"/>
      <c r="C7" s="640"/>
      <c r="D7" s="640"/>
      <c r="E7" s="641"/>
      <c r="F7" s="639"/>
      <c r="G7" s="640"/>
      <c r="H7" s="640"/>
      <c r="I7" s="640"/>
      <c r="J7" s="641"/>
      <c r="K7" s="661"/>
      <c r="L7" s="661"/>
      <c r="M7" s="661"/>
      <c r="N7" s="661"/>
    </row>
    <row r="8" spans="2:14" ht="12.75">
      <c r="B8" s="639"/>
      <c r="C8" s="640"/>
      <c r="D8" s="640"/>
      <c r="E8" s="641"/>
      <c r="F8" s="639"/>
      <c r="G8" s="640"/>
      <c r="H8" s="640"/>
      <c r="I8" s="640"/>
      <c r="J8" s="641"/>
      <c r="K8" s="661"/>
      <c r="L8" s="661"/>
      <c r="M8" s="661"/>
      <c r="N8" s="661"/>
    </row>
    <row r="9" spans="2:14" ht="12.75">
      <c r="B9" s="639"/>
      <c r="C9" s="640"/>
      <c r="D9" s="640"/>
      <c r="E9" s="641"/>
      <c r="F9" s="639"/>
      <c r="G9" s="640"/>
      <c r="H9" s="640"/>
      <c r="I9" s="640"/>
      <c r="J9" s="641"/>
      <c r="K9" s="661"/>
      <c r="L9" s="661"/>
      <c r="M9" s="661"/>
      <c r="N9" s="661"/>
    </row>
    <row r="10" spans="2:14" ht="12.75">
      <c r="B10" s="639"/>
      <c r="C10" s="640"/>
      <c r="D10" s="640"/>
      <c r="E10" s="641"/>
      <c r="F10" s="639"/>
      <c r="G10" s="640"/>
      <c r="H10" s="640"/>
      <c r="I10" s="640"/>
      <c r="J10" s="641"/>
      <c r="K10" s="661"/>
      <c r="L10" s="661"/>
      <c r="M10" s="661"/>
      <c r="N10" s="661"/>
    </row>
    <row r="11" spans="2:14" ht="12.75">
      <c r="B11" s="639"/>
      <c r="C11" s="640"/>
      <c r="D11" s="640"/>
      <c r="E11" s="641"/>
      <c r="F11" s="639"/>
      <c r="G11" s="640"/>
      <c r="H11" s="640"/>
      <c r="I11" s="640"/>
      <c r="J11" s="641"/>
      <c r="K11" s="661"/>
      <c r="L11" s="661"/>
      <c r="M11" s="661"/>
      <c r="N11" s="661"/>
    </row>
    <row r="12" spans="2:14" ht="12.75">
      <c r="B12" s="625" t="s">
        <v>84</v>
      </c>
      <c r="C12" s="626"/>
      <c r="D12" s="626"/>
      <c r="E12" s="627"/>
      <c r="F12" s="625"/>
      <c r="G12" s="626"/>
      <c r="H12" s="626"/>
      <c r="I12" s="626"/>
      <c r="J12" s="627"/>
      <c r="K12" s="663">
        <f>SUM(K3:L11)</f>
        <v>0</v>
      </c>
      <c r="L12" s="663"/>
      <c r="M12" s="663">
        <f>SUM(M3:N11)</f>
        <v>0</v>
      </c>
      <c r="N12" s="663"/>
    </row>
    <row r="13" spans="2:14" ht="15">
      <c r="B13" s="669" t="s">
        <v>541</v>
      </c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</row>
    <row r="14" spans="2:14" ht="12.75">
      <c r="B14" s="660" t="s">
        <v>539</v>
      </c>
      <c r="C14" s="660"/>
      <c r="D14" s="660"/>
      <c r="E14" s="660"/>
      <c r="F14" s="716" t="s">
        <v>538</v>
      </c>
      <c r="G14" s="716"/>
      <c r="H14" s="716"/>
      <c r="I14" s="716"/>
      <c r="J14" s="710"/>
      <c r="K14" s="760" t="s">
        <v>692</v>
      </c>
      <c r="L14" s="761"/>
      <c r="M14" s="760" t="s">
        <v>702</v>
      </c>
      <c r="N14" s="761"/>
    </row>
    <row r="15" spans="2:14" ht="12.75">
      <c r="B15" s="639"/>
      <c r="C15" s="640"/>
      <c r="D15" s="640"/>
      <c r="E15" s="641"/>
      <c r="F15" s="639"/>
      <c r="G15" s="640"/>
      <c r="H15" s="640"/>
      <c r="I15" s="640"/>
      <c r="J15" s="641"/>
      <c r="K15" s="661"/>
      <c r="L15" s="661"/>
      <c r="M15" s="661"/>
      <c r="N15" s="661"/>
    </row>
    <row r="16" spans="2:14" ht="12.75">
      <c r="B16" s="639"/>
      <c r="C16" s="640"/>
      <c r="D16" s="640"/>
      <c r="E16" s="641"/>
      <c r="F16" s="639"/>
      <c r="G16" s="640"/>
      <c r="H16" s="640"/>
      <c r="I16" s="640"/>
      <c r="J16" s="641"/>
      <c r="K16" s="661"/>
      <c r="L16" s="661"/>
      <c r="M16" s="661"/>
      <c r="N16" s="661"/>
    </row>
    <row r="17" spans="2:14" ht="12.75">
      <c r="B17" s="639"/>
      <c r="C17" s="640"/>
      <c r="D17" s="640"/>
      <c r="E17" s="641"/>
      <c r="F17" s="639"/>
      <c r="G17" s="640"/>
      <c r="H17" s="640"/>
      <c r="I17" s="640"/>
      <c r="J17" s="641"/>
      <c r="K17" s="661"/>
      <c r="L17" s="661"/>
      <c r="M17" s="661"/>
      <c r="N17" s="661"/>
    </row>
    <row r="18" spans="2:14" ht="12.75">
      <c r="B18" s="639"/>
      <c r="C18" s="640"/>
      <c r="D18" s="640"/>
      <c r="E18" s="641"/>
      <c r="F18" s="639"/>
      <c r="G18" s="640"/>
      <c r="H18" s="640"/>
      <c r="I18" s="640"/>
      <c r="J18" s="641"/>
      <c r="K18" s="661"/>
      <c r="L18" s="661"/>
      <c r="M18" s="661"/>
      <c r="N18" s="661"/>
    </row>
    <row r="19" spans="2:14" ht="12.75">
      <c r="B19" s="639"/>
      <c r="C19" s="640"/>
      <c r="D19" s="640"/>
      <c r="E19" s="641"/>
      <c r="F19" s="639"/>
      <c r="G19" s="640"/>
      <c r="H19" s="640"/>
      <c r="I19" s="640"/>
      <c r="J19" s="641"/>
      <c r="K19" s="661"/>
      <c r="L19" s="661"/>
      <c r="M19" s="661"/>
      <c r="N19" s="661"/>
    </row>
    <row r="20" spans="2:14" ht="12.75">
      <c r="B20" s="639"/>
      <c r="C20" s="640"/>
      <c r="D20" s="640"/>
      <c r="E20" s="641"/>
      <c r="F20" s="639"/>
      <c r="G20" s="640"/>
      <c r="H20" s="640"/>
      <c r="I20" s="640"/>
      <c r="J20" s="641"/>
      <c r="K20" s="661"/>
      <c r="L20" s="661"/>
      <c r="M20" s="661"/>
      <c r="N20" s="661"/>
    </row>
    <row r="21" spans="2:14" ht="12.75">
      <c r="B21" s="639"/>
      <c r="C21" s="640"/>
      <c r="D21" s="640"/>
      <c r="E21" s="641"/>
      <c r="F21" s="639"/>
      <c r="G21" s="640"/>
      <c r="H21" s="640"/>
      <c r="I21" s="640"/>
      <c r="J21" s="641"/>
      <c r="K21" s="661"/>
      <c r="L21" s="661"/>
      <c r="M21" s="661"/>
      <c r="N21" s="661"/>
    </row>
    <row r="22" spans="2:14" ht="12.75">
      <c r="B22" s="639"/>
      <c r="C22" s="640"/>
      <c r="D22" s="640"/>
      <c r="E22" s="641"/>
      <c r="F22" s="639"/>
      <c r="G22" s="640"/>
      <c r="H22" s="640"/>
      <c r="I22" s="640"/>
      <c r="J22" s="641"/>
      <c r="K22" s="661"/>
      <c r="L22" s="661"/>
      <c r="M22" s="661"/>
      <c r="N22" s="661"/>
    </row>
    <row r="23" spans="2:14" ht="12.75">
      <c r="B23" s="639"/>
      <c r="C23" s="640"/>
      <c r="D23" s="640"/>
      <c r="E23" s="641"/>
      <c r="F23" s="639"/>
      <c r="G23" s="640"/>
      <c r="H23" s="640"/>
      <c r="I23" s="640"/>
      <c r="J23" s="641"/>
      <c r="K23" s="661"/>
      <c r="L23" s="661"/>
      <c r="M23" s="661"/>
      <c r="N23" s="661"/>
    </row>
    <row r="24" spans="2:14" ht="12.75">
      <c r="B24" s="625" t="s">
        <v>84</v>
      </c>
      <c r="C24" s="626"/>
      <c r="D24" s="626"/>
      <c r="E24" s="627"/>
      <c r="F24" s="625"/>
      <c r="G24" s="626"/>
      <c r="H24" s="626"/>
      <c r="I24" s="626"/>
      <c r="J24" s="627"/>
      <c r="K24" s="663">
        <f>SUM(K15:L23)</f>
        <v>0</v>
      </c>
      <c r="L24" s="663"/>
      <c r="M24" s="663">
        <f>SUM(M15:N23)</f>
        <v>0</v>
      </c>
      <c r="N24" s="663"/>
    </row>
    <row r="26" spans="2:14" ht="15">
      <c r="B26" s="669" t="s">
        <v>543</v>
      </c>
      <c r="C26" s="669"/>
      <c r="D26" s="669"/>
      <c r="E26" s="669"/>
      <c r="F26" s="669"/>
      <c r="G26" s="669"/>
      <c r="H26" s="669"/>
      <c r="I26" s="669"/>
      <c r="J26" s="669"/>
      <c r="K26" s="669"/>
      <c r="L26" s="669"/>
      <c r="M26" s="669"/>
      <c r="N26" s="669"/>
    </row>
    <row r="27" spans="2:14" ht="12.75">
      <c r="B27" s="709" t="s">
        <v>540</v>
      </c>
      <c r="C27" s="716"/>
      <c r="D27" s="716"/>
      <c r="E27" s="716"/>
      <c r="F27" s="710"/>
      <c r="G27" s="762" t="s">
        <v>692</v>
      </c>
      <c r="H27" s="763"/>
      <c r="I27" s="709" t="s">
        <v>544</v>
      </c>
      <c r="J27" s="710"/>
      <c r="K27" s="760" t="s">
        <v>702</v>
      </c>
      <c r="L27" s="761"/>
      <c r="M27" s="709" t="s">
        <v>544</v>
      </c>
      <c r="N27" s="710"/>
    </row>
    <row r="28" spans="2:14" ht="12.75">
      <c r="B28" s="639"/>
      <c r="C28" s="640"/>
      <c r="D28" s="640"/>
      <c r="E28" s="640"/>
      <c r="F28" s="641"/>
      <c r="G28" s="661">
        <v>0</v>
      </c>
      <c r="H28" s="661"/>
      <c r="I28" s="639"/>
      <c r="J28" s="641"/>
      <c r="K28" s="661"/>
      <c r="L28" s="661"/>
      <c r="M28" s="639"/>
      <c r="N28" s="641"/>
    </row>
    <row r="29" spans="2:14" ht="12.75">
      <c r="B29" s="639"/>
      <c r="C29" s="640"/>
      <c r="D29" s="640"/>
      <c r="E29" s="640"/>
      <c r="F29" s="641"/>
      <c r="G29" s="661"/>
      <c r="H29" s="661"/>
      <c r="I29" s="639"/>
      <c r="J29" s="641"/>
      <c r="K29" s="661"/>
      <c r="L29" s="661"/>
      <c r="M29" s="639"/>
      <c r="N29" s="641"/>
    </row>
    <row r="30" spans="2:14" ht="12.75">
      <c r="B30" s="639"/>
      <c r="C30" s="640"/>
      <c r="D30" s="640"/>
      <c r="E30" s="640"/>
      <c r="F30" s="641"/>
      <c r="G30" s="661"/>
      <c r="H30" s="661"/>
      <c r="I30" s="639"/>
      <c r="J30" s="641"/>
      <c r="K30" s="661"/>
      <c r="L30" s="661"/>
      <c r="M30" s="639"/>
      <c r="N30" s="641"/>
    </row>
    <row r="31" spans="2:14" ht="12.75">
      <c r="B31" s="639"/>
      <c r="C31" s="640"/>
      <c r="D31" s="640"/>
      <c r="E31" s="640"/>
      <c r="F31" s="641"/>
      <c r="G31" s="661"/>
      <c r="H31" s="661"/>
      <c r="I31" s="639"/>
      <c r="J31" s="641"/>
      <c r="K31" s="661"/>
      <c r="L31" s="661"/>
      <c r="M31" s="639"/>
      <c r="N31" s="641"/>
    </row>
    <row r="32" spans="2:14" ht="12.75">
      <c r="B32" s="639"/>
      <c r="C32" s="640"/>
      <c r="D32" s="640"/>
      <c r="E32" s="640"/>
      <c r="F32" s="641"/>
      <c r="G32" s="661"/>
      <c r="H32" s="661"/>
      <c r="I32" s="639"/>
      <c r="J32" s="641"/>
      <c r="K32" s="661"/>
      <c r="L32" s="661"/>
      <c r="M32" s="639"/>
      <c r="N32" s="641"/>
    </row>
    <row r="33" spans="2:14" ht="12.75">
      <c r="B33" s="639"/>
      <c r="C33" s="640"/>
      <c r="D33" s="640"/>
      <c r="E33" s="640"/>
      <c r="F33" s="641"/>
      <c r="G33" s="661"/>
      <c r="H33" s="661"/>
      <c r="I33" s="639"/>
      <c r="J33" s="641"/>
      <c r="K33" s="661"/>
      <c r="L33" s="661"/>
      <c r="M33" s="639"/>
      <c r="N33" s="641"/>
    </row>
    <row r="34" spans="2:14" ht="12.75">
      <c r="B34" s="639"/>
      <c r="C34" s="640"/>
      <c r="D34" s="640"/>
      <c r="E34" s="640"/>
      <c r="F34" s="641"/>
      <c r="G34" s="661"/>
      <c r="H34" s="661"/>
      <c r="I34" s="639"/>
      <c r="J34" s="641"/>
      <c r="K34" s="661"/>
      <c r="L34" s="661"/>
      <c r="M34" s="639"/>
      <c r="N34" s="641"/>
    </row>
    <row r="35" spans="2:14" ht="12.75">
      <c r="B35" s="639"/>
      <c r="C35" s="640"/>
      <c r="D35" s="640"/>
      <c r="E35" s="640"/>
      <c r="F35" s="641"/>
      <c r="G35" s="661"/>
      <c r="H35" s="661"/>
      <c r="I35" s="639"/>
      <c r="J35" s="641"/>
      <c r="K35" s="661"/>
      <c r="L35" s="661"/>
      <c r="M35" s="639"/>
      <c r="N35" s="641"/>
    </row>
    <row r="36" spans="2:14" ht="12.75">
      <c r="B36" s="639"/>
      <c r="C36" s="640"/>
      <c r="D36" s="640"/>
      <c r="E36" s="640"/>
      <c r="F36" s="641"/>
      <c r="G36" s="661"/>
      <c r="H36" s="661"/>
      <c r="I36" s="639"/>
      <c r="J36" s="641"/>
      <c r="K36" s="661"/>
      <c r="L36" s="661"/>
      <c r="M36" s="639"/>
      <c r="N36" s="641"/>
    </row>
    <row r="37" spans="2:14" ht="12.75">
      <c r="B37" s="639"/>
      <c r="C37" s="640"/>
      <c r="D37" s="640"/>
      <c r="E37" s="640"/>
      <c r="F37" s="641"/>
      <c r="G37" s="661"/>
      <c r="H37" s="661"/>
      <c r="I37" s="639"/>
      <c r="J37" s="641"/>
      <c r="K37" s="661"/>
      <c r="L37" s="661"/>
      <c r="M37" s="639"/>
      <c r="N37" s="641"/>
    </row>
    <row r="38" spans="2:14" ht="12.75">
      <c r="B38" s="625"/>
      <c r="C38" s="626"/>
      <c r="D38" s="626"/>
      <c r="E38" s="626"/>
      <c r="F38" s="627"/>
      <c r="G38" s="645">
        <f>SUM(G28:H37)</f>
        <v>0</v>
      </c>
      <c r="H38" s="646"/>
      <c r="I38" s="625"/>
      <c r="J38" s="627"/>
      <c r="K38" s="645">
        <f>SUM(K28:L37)</f>
        <v>0</v>
      </c>
      <c r="L38" s="646"/>
      <c r="M38" s="625"/>
      <c r="N38" s="627"/>
    </row>
    <row r="39" spans="2:14" ht="15">
      <c r="B39" s="669" t="s">
        <v>545</v>
      </c>
      <c r="C39" s="669"/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669"/>
    </row>
    <row r="40" spans="2:14" ht="12.75">
      <c r="B40" s="709" t="s">
        <v>539</v>
      </c>
      <c r="C40" s="716"/>
      <c r="D40" s="716"/>
      <c r="E40" s="716"/>
      <c r="F40" s="710"/>
      <c r="G40" s="629" t="str">
        <f>G27</f>
        <v>31.12.2015г.</v>
      </c>
      <c r="H40" s="629"/>
      <c r="I40" s="709" t="s">
        <v>544</v>
      </c>
      <c r="J40" s="710"/>
      <c r="K40" s="629" t="str">
        <f>K27</f>
        <v>31.12.2016г.</v>
      </c>
      <c r="L40" s="629"/>
      <c r="M40" s="709" t="s">
        <v>544</v>
      </c>
      <c r="N40" s="710"/>
    </row>
    <row r="41" spans="2:14" ht="12.75">
      <c r="B41" s="639" t="s">
        <v>674</v>
      </c>
      <c r="C41" s="640"/>
      <c r="D41" s="640"/>
      <c r="E41" s="640"/>
      <c r="F41" s="641"/>
      <c r="G41" s="661">
        <v>1224</v>
      </c>
      <c r="H41" s="661"/>
      <c r="I41" s="639"/>
      <c r="J41" s="641"/>
      <c r="K41" s="661">
        <v>4</v>
      </c>
      <c r="L41" s="661"/>
      <c r="M41" s="639"/>
      <c r="N41" s="641"/>
    </row>
    <row r="42" spans="2:14" ht="12.75">
      <c r="B42" s="639"/>
      <c r="C42" s="640"/>
      <c r="D42" s="640"/>
      <c r="E42" s="640"/>
      <c r="F42" s="641"/>
      <c r="G42" s="661"/>
      <c r="H42" s="661"/>
      <c r="I42" s="639"/>
      <c r="J42" s="641"/>
      <c r="K42" s="661"/>
      <c r="L42" s="661"/>
      <c r="M42" s="639"/>
      <c r="N42" s="641"/>
    </row>
    <row r="43" spans="2:14" ht="12.75">
      <c r="B43" s="639"/>
      <c r="C43" s="640"/>
      <c r="D43" s="640"/>
      <c r="E43" s="640"/>
      <c r="F43" s="641"/>
      <c r="G43" s="661"/>
      <c r="H43" s="661"/>
      <c r="I43" s="639"/>
      <c r="J43" s="641"/>
      <c r="K43" s="661"/>
      <c r="L43" s="661"/>
      <c r="M43" s="639"/>
      <c r="N43" s="641"/>
    </row>
    <row r="44" spans="2:14" ht="12.75">
      <c r="B44" s="639"/>
      <c r="C44" s="640"/>
      <c r="D44" s="640"/>
      <c r="E44" s="640"/>
      <c r="F44" s="641"/>
      <c r="G44" s="661"/>
      <c r="H44" s="661"/>
      <c r="I44" s="639"/>
      <c r="J44" s="641"/>
      <c r="K44" s="661"/>
      <c r="L44" s="661"/>
      <c r="M44" s="639"/>
      <c r="N44" s="641"/>
    </row>
    <row r="45" spans="2:14" ht="12.75">
      <c r="B45" s="639"/>
      <c r="C45" s="640"/>
      <c r="D45" s="640"/>
      <c r="E45" s="640"/>
      <c r="F45" s="641"/>
      <c r="G45" s="661"/>
      <c r="H45" s="661"/>
      <c r="I45" s="639"/>
      <c r="J45" s="641"/>
      <c r="K45" s="661"/>
      <c r="L45" s="661"/>
      <c r="M45" s="639"/>
      <c r="N45" s="641"/>
    </row>
    <row r="46" spans="2:14" ht="12.75">
      <c r="B46" s="639"/>
      <c r="C46" s="640"/>
      <c r="D46" s="640"/>
      <c r="E46" s="640"/>
      <c r="F46" s="641"/>
      <c r="G46" s="661"/>
      <c r="H46" s="661"/>
      <c r="I46" s="639"/>
      <c r="J46" s="641"/>
      <c r="K46" s="661"/>
      <c r="L46" s="661"/>
      <c r="M46" s="639"/>
      <c r="N46" s="641"/>
    </row>
    <row r="47" spans="2:14" ht="12.75">
      <c r="B47" s="639"/>
      <c r="C47" s="640"/>
      <c r="D47" s="640"/>
      <c r="E47" s="640"/>
      <c r="F47" s="641"/>
      <c r="G47" s="661"/>
      <c r="H47" s="661"/>
      <c r="I47" s="639"/>
      <c r="J47" s="641"/>
      <c r="K47" s="661"/>
      <c r="L47" s="661"/>
      <c r="M47" s="639"/>
      <c r="N47" s="641"/>
    </row>
    <row r="48" spans="2:14" ht="12.75">
      <c r="B48" s="639"/>
      <c r="C48" s="640"/>
      <c r="D48" s="640"/>
      <c r="E48" s="640"/>
      <c r="F48" s="641"/>
      <c r="G48" s="661"/>
      <c r="H48" s="661"/>
      <c r="I48" s="639"/>
      <c r="J48" s="641"/>
      <c r="K48" s="661"/>
      <c r="L48" s="661"/>
      <c r="M48" s="639"/>
      <c r="N48" s="641"/>
    </row>
    <row r="49" spans="2:14" ht="12.75">
      <c r="B49" s="639"/>
      <c r="C49" s="640"/>
      <c r="D49" s="640"/>
      <c r="E49" s="640"/>
      <c r="F49" s="641"/>
      <c r="G49" s="661"/>
      <c r="H49" s="661"/>
      <c r="I49" s="639"/>
      <c r="J49" s="641"/>
      <c r="K49" s="661"/>
      <c r="L49" s="661"/>
      <c r="M49" s="639"/>
      <c r="N49" s="641"/>
    </row>
    <row r="50" spans="2:14" ht="12.75">
      <c r="B50" s="639"/>
      <c r="C50" s="640"/>
      <c r="D50" s="640"/>
      <c r="E50" s="640"/>
      <c r="F50" s="641"/>
      <c r="G50" s="661"/>
      <c r="H50" s="661"/>
      <c r="I50" s="639"/>
      <c r="J50" s="641"/>
      <c r="K50" s="661"/>
      <c r="L50" s="661"/>
      <c r="M50" s="639"/>
      <c r="N50" s="641"/>
    </row>
    <row r="51" spans="2:14" ht="12.75">
      <c r="B51" s="625"/>
      <c r="C51" s="626"/>
      <c r="D51" s="626"/>
      <c r="E51" s="626"/>
      <c r="F51" s="627"/>
      <c r="G51" s="645">
        <f>SUM(G40:H50)</f>
        <v>1224</v>
      </c>
      <c r="H51" s="646"/>
      <c r="I51" s="625"/>
      <c r="J51" s="627"/>
      <c r="K51" s="645">
        <f>SUM(K40:L50)</f>
        <v>4</v>
      </c>
      <c r="L51" s="646"/>
      <c r="M51" s="625"/>
      <c r="N51" s="627"/>
    </row>
    <row r="53" spans="2:14" ht="15">
      <c r="B53" s="655" t="s">
        <v>524</v>
      </c>
      <c r="C53" s="655"/>
      <c r="D53" s="655"/>
      <c r="E53" s="655"/>
      <c r="F53" s="655"/>
      <c r="G53" s="655"/>
      <c r="H53" s="655"/>
      <c r="I53" s="655"/>
      <c r="J53" s="655"/>
      <c r="K53" s="655"/>
      <c r="L53" s="655"/>
      <c r="M53" s="655"/>
      <c r="N53" s="655"/>
    </row>
    <row r="54" spans="2:14" ht="12.75">
      <c r="B54" s="660" t="s">
        <v>510</v>
      </c>
      <c r="C54" s="660"/>
      <c r="D54" s="660"/>
      <c r="E54" s="660"/>
      <c r="F54" s="660"/>
      <c r="G54" s="381" t="s">
        <v>511</v>
      </c>
      <c r="H54" s="381" t="s">
        <v>514</v>
      </c>
      <c r="I54" s="381" t="s">
        <v>512</v>
      </c>
      <c r="J54" s="660" t="s">
        <v>513</v>
      </c>
      <c r="K54" s="660"/>
      <c r="L54" s="660"/>
      <c r="M54" s="660"/>
      <c r="N54" s="660"/>
    </row>
    <row r="55" spans="2:14" ht="12.75">
      <c r="B55" s="759"/>
      <c r="C55" s="759"/>
      <c r="D55" s="759"/>
      <c r="E55" s="759"/>
      <c r="F55" s="759"/>
      <c r="G55" s="233"/>
      <c r="H55" s="382"/>
      <c r="I55" s="233"/>
      <c r="J55" s="759"/>
      <c r="K55" s="759"/>
      <c r="L55" s="759"/>
      <c r="M55" s="759"/>
      <c r="N55" s="759"/>
    </row>
    <row r="56" spans="2:14" ht="12.75">
      <c r="B56" s="759"/>
      <c r="C56" s="759"/>
      <c r="D56" s="759"/>
      <c r="E56" s="759"/>
      <c r="F56" s="759"/>
      <c r="G56" s="233"/>
      <c r="H56" s="382"/>
      <c r="I56" s="233"/>
      <c r="J56" s="759"/>
      <c r="K56" s="759"/>
      <c r="L56" s="759"/>
      <c r="M56" s="759"/>
      <c r="N56" s="759"/>
    </row>
    <row r="57" spans="2:14" ht="12.75">
      <c r="B57" s="759"/>
      <c r="C57" s="759"/>
      <c r="D57" s="759"/>
      <c r="E57" s="759"/>
      <c r="F57" s="759"/>
      <c r="G57" s="233"/>
      <c r="H57" s="382"/>
      <c r="I57" s="233"/>
      <c r="J57" s="759"/>
      <c r="K57" s="759"/>
      <c r="L57" s="759"/>
      <c r="M57" s="759"/>
      <c r="N57" s="759"/>
    </row>
    <row r="58" spans="2:14" ht="12.75">
      <c r="B58" s="759"/>
      <c r="C58" s="759"/>
      <c r="D58" s="759"/>
      <c r="E58" s="759"/>
      <c r="F58" s="759"/>
      <c r="G58" s="233"/>
      <c r="H58" s="382"/>
      <c r="I58" s="233"/>
      <c r="J58" s="759"/>
      <c r="K58" s="759"/>
      <c r="L58" s="759"/>
      <c r="M58" s="759"/>
      <c r="N58" s="759"/>
    </row>
    <row r="59" spans="2:14" ht="12.75">
      <c r="B59" s="759"/>
      <c r="C59" s="759"/>
      <c r="D59" s="759"/>
      <c r="E59" s="759"/>
      <c r="F59" s="759"/>
      <c r="G59" s="233"/>
      <c r="H59" s="382"/>
      <c r="I59" s="233"/>
      <c r="J59" s="759"/>
      <c r="K59" s="759"/>
      <c r="L59" s="759"/>
      <c r="M59" s="759"/>
      <c r="N59" s="759"/>
    </row>
    <row r="60" spans="2:14" ht="12.75">
      <c r="B60" s="759"/>
      <c r="C60" s="759"/>
      <c r="D60" s="759"/>
      <c r="E60" s="759"/>
      <c r="F60" s="759"/>
      <c r="G60" s="233"/>
      <c r="H60" s="382"/>
      <c r="I60" s="233"/>
      <c r="J60" s="759"/>
      <c r="K60" s="759"/>
      <c r="L60" s="759"/>
      <c r="M60" s="759"/>
      <c r="N60" s="759"/>
    </row>
    <row r="61" spans="2:14" ht="12.75">
      <c r="B61" s="759"/>
      <c r="C61" s="759"/>
      <c r="D61" s="759"/>
      <c r="E61" s="759"/>
      <c r="F61" s="759"/>
      <c r="G61" s="233"/>
      <c r="H61" s="382"/>
      <c r="I61" s="233"/>
      <c r="J61" s="759"/>
      <c r="K61" s="759"/>
      <c r="L61" s="759"/>
      <c r="M61" s="759"/>
      <c r="N61" s="759"/>
    </row>
    <row r="62" spans="2:14" ht="12.75">
      <c r="B62" s="759"/>
      <c r="C62" s="759"/>
      <c r="D62" s="759"/>
      <c r="E62" s="759"/>
      <c r="F62" s="759"/>
      <c r="G62" s="233"/>
      <c r="H62" s="382"/>
      <c r="I62" s="233"/>
      <c r="J62" s="759"/>
      <c r="K62" s="759"/>
      <c r="L62" s="759"/>
      <c r="M62" s="759"/>
      <c r="N62" s="759"/>
    </row>
    <row r="63" spans="2:14" ht="12.75">
      <c r="B63" s="759"/>
      <c r="C63" s="759"/>
      <c r="D63" s="759"/>
      <c r="E63" s="759"/>
      <c r="F63" s="759"/>
      <c r="G63" s="233"/>
      <c r="H63" s="382"/>
      <c r="I63" s="233"/>
      <c r="J63" s="759"/>
      <c r="K63" s="759"/>
      <c r="L63" s="759"/>
      <c r="M63" s="759"/>
      <c r="N63" s="759"/>
    </row>
    <row r="64" spans="2:14" ht="12.75">
      <c r="B64" s="759"/>
      <c r="C64" s="759"/>
      <c r="D64" s="759"/>
      <c r="E64" s="759"/>
      <c r="F64" s="759"/>
      <c r="G64" s="233"/>
      <c r="H64" s="382"/>
      <c r="I64" s="233"/>
      <c r="J64" s="759"/>
      <c r="K64" s="759"/>
      <c r="L64" s="759"/>
      <c r="M64" s="759"/>
      <c r="N64" s="759"/>
    </row>
    <row r="65" spans="2:14" ht="15">
      <c r="B65" s="669" t="s">
        <v>529</v>
      </c>
      <c r="C65" s="669"/>
      <c r="D65" s="669"/>
      <c r="E65" s="669"/>
      <c r="F65" s="669"/>
      <c r="G65" s="669"/>
      <c r="H65" s="669"/>
      <c r="I65" s="669"/>
      <c r="J65" s="669"/>
      <c r="K65" s="669"/>
      <c r="L65" s="669"/>
      <c r="M65" s="669"/>
      <c r="N65" s="669"/>
    </row>
    <row r="66" spans="2:15" ht="12.75">
      <c r="B66" s="635" t="s">
        <v>510</v>
      </c>
      <c r="C66" s="648"/>
      <c r="D66" s="648"/>
      <c r="E66" s="648"/>
      <c r="F66" s="648"/>
      <c r="G66" s="648"/>
      <c r="H66" s="648"/>
      <c r="I66" s="648"/>
      <c r="J66" s="636"/>
      <c r="K66" s="688" t="s">
        <v>515</v>
      </c>
      <c r="L66" s="688"/>
      <c r="M66" s="688" t="s">
        <v>516</v>
      </c>
      <c r="N66" s="688"/>
      <c r="O66" s="380"/>
    </row>
    <row r="67" spans="2:15" ht="12.75">
      <c r="B67" s="637"/>
      <c r="C67" s="649"/>
      <c r="D67" s="649"/>
      <c r="E67" s="649"/>
      <c r="F67" s="649"/>
      <c r="G67" s="649"/>
      <c r="H67" s="649"/>
      <c r="I67" s="649"/>
      <c r="J67" s="638"/>
      <c r="K67" s="688"/>
      <c r="L67" s="688"/>
      <c r="M67" s="688"/>
      <c r="N67" s="688"/>
      <c r="O67" s="380"/>
    </row>
    <row r="68" spans="2:15" ht="12.75">
      <c r="B68" s="732"/>
      <c r="C68" s="733"/>
      <c r="D68" s="733"/>
      <c r="E68" s="733"/>
      <c r="F68" s="733"/>
      <c r="G68" s="733"/>
      <c r="H68" s="733"/>
      <c r="I68" s="733"/>
      <c r="J68" s="734"/>
      <c r="K68" s="661"/>
      <c r="L68" s="661"/>
      <c r="M68" s="661">
        <v>0</v>
      </c>
      <c r="N68" s="661"/>
      <c r="O68" s="380"/>
    </row>
    <row r="69" spans="2:15" ht="12.75">
      <c r="B69" s="732"/>
      <c r="C69" s="733"/>
      <c r="D69" s="733"/>
      <c r="E69" s="733"/>
      <c r="F69" s="733"/>
      <c r="G69" s="733"/>
      <c r="H69" s="733"/>
      <c r="I69" s="733"/>
      <c r="J69" s="734"/>
      <c r="K69" s="661"/>
      <c r="L69" s="661"/>
      <c r="M69" s="661"/>
      <c r="N69" s="661"/>
      <c r="O69" s="380"/>
    </row>
    <row r="70" spans="2:15" ht="12.75">
      <c r="B70" s="732"/>
      <c r="C70" s="733"/>
      <c r="D70" s="733"/>
      <c r="E70" s="733"/>
      <c r="F70" s="733"/>
      <c r="G70" s="733"/>
      <c r="H70" s="733"/>
      <c r="I70" s="733"/>
      <c r="J70" s="734"/>
      <c r="K70" s="661"/>
      <c r="L70" s="661"/>
      <c r="M70" s="661"/>
      <c r="N70" s="661"/>
      <c r="O70" s="380"/>
    </row>
    <row r="71" spans="2:15" ht="12.75">
      <c r="B71" s="732"/>
      <c r="C71" s="733"/>
      <c r="D71" s="733"/>
      <c r="E71" s="733"/>
      <c r="F71" s="733"/>
      <c r="G71" s="733"/>
      <c r="H71" s="733"/>
      <c r="I71" s="733"/>
      <c r="J71" s="734"/>
      <c r="K71" s="661"/>
      <c r="L71" s="661"/>
      <c r="M71" s="661"/>
      <c r="N71" s="661"/>
      <c r="O71" s="380"/>
    </row>
    <row r="72" spans="2:15" ht="12.75">
      <c r="B72" s="732"/>
      <c r="C72" s="733"/>
      <c r="D72" s="733"/>
      <c r="E72" s="733"/>
      <c r="F72" s="733"/>
      <c r="G72" s="733"/>
      <c r="H72" s="733"/>
      <c r="I72" s="733"/>
      <c r="J72" s="734"/>
      <c r="K72" s="661"/>
      <c r="L72" s="661"/>
      <c r="M72" s="661"/>
      <c r="N72" s="661"/>
      <c r="O72" s="380"/>
    </row>
    <row r="73" spans="2:15" ht="12.75">
      <c r="B73" s="732"/>
      <c r="C73" s="733"/>
      <c r="D73" s="733"/>
      <c r="E73" s="733"/>
      <c r="F73" s="733"/>
      <c r="G73" s="733"/>
      <c r="H73" s="733"/>
      <c r="I73" s="733"/>
      <c r="J73" s="734"/>
      <c r="K73" s="661"/>
      <c r="L73" s="661"/>
      <c r="M73" s="661"/>
      <c r="N73" s="661"/>
      <c r="O73" s="380"/>
    </row>
    <row r="74" spans="2:15" ht="12.75">
      <c r="B74" s="732"/>
      <c r="C74" s="733"/>
      <c r="D74" s="733"/>
      <c r="E74" s="733"/>
      <c r="F74" s="733"/>
      <c r="G74" s="733"/>
      <c r="H74" s="733"/>
      <c r="I74" s="733"/>
      <c r="J74" s="734"/>
      <c r="K74" s="661"/>
      <c r="L74" s="661"/>
      <c r="M74" s="661"/>
      <c r="N74" s="661"/>
      <c r="O74" s="380"/>
    </row>
    <row r="75" spans="2:15" ht="12.75">
      <c r="B75" s="732"/>
      <c r="C75" s="733"/>
      <c r="D75" s="733"/>
      <c r="E75" s="733"/>
      <c r="F75" s="733"/>
      <c r="G75" s="733"/>
      <c r="H75" s="733"/>
      <c r="I75" s="733"/>
      <c r="J75" s="734"/>
      <c r="K75" s="661"/>
      <c r="L75" s="661"/>
      <c r="M75" s="661"/>
      <c r="N75" s="661"/>
      <c r="O75" s="380"/>
    </row>
    <row r="76" spans="2:15" ht="12.75">
      <c r="B76" s="732"/>
      <c r="C76" s="733"/>
      <c r="D76" s="733"/>
      <c r="E76" s="733"/>
      <c r="F76" s="733"/>
      <c r="G76" s="733"/>
      <c r="H76" s="733"/>
      <c r="I76" s="733"/>
      <c r="J76" s="734"/>
      <c r="K76" s="661"/>
      <c r="L76" s="661"/>
      <c r="M76" s="661"/>
      <c r="N76" s="661"/>
      <c r="O76" s="380"/>
    </row>
    <row r="77" spans="2:14" ht="12.75">
      <c r="B77" s="732"/>
      <c r="C77" s="733"/>
      <c r="D77" s="733"/>
      <c r="E77" s="733"/>
      <c r="F77" s="733"/>
      <c r="G77" s="733"/>
      <c r="H77" s="733"/>
      <c r="I77" s="733"/>
      <c r="J77" s="734"/>
      <c r="K77" s="661"/>
      <c r="L77" s="661"/>
      <c r="M77" s="661"/>
      <c r="N77" s="661"/>
    </row>
    <row r="78" spans="2:14" ht="12.75">
      <c r="B78" s="689" t="s">
        <v>84</v>
      </c>
      <c r="C78" s="690"/>
      <c r="D78" s="690"/>
      <c r="E78" s="690"/>
      <c r="F78" s="690"/>
      <c r="G78" s="690"/>
      <c r="H78" s="690"/>
      <c r="I78" s="690"/>
      <c r="J78" s="691"/>
      <c r="K78" s="663">
        <f>SUM(K68:L77)</f>
        <v>0</v>
      </c>
      <c r="L78" s="663"/>
      <c r="M78" s="663">
        <f>SUM(M68:N77)</f>
        <v>0</v>
      </c>
      <c r="N78" s="663"/>
    </row>
    <row r="79" spans="2:14" s="386" customFormat="1" ht="15">
      <c r="B79" s="624" t="s">
        <v>532</v>
      </c>
      <c r="C79" s="624"/>
      <c r="D79" s="624"/>
      <c r="E79" s="624"/>
      <c r="F79" s="624"/>
      <c r="G79" s="624"/>
      <c r="H79" s="624"/>
      <c r="I79" s="624"/>
      <c r="J79" s="624"/>
      <c r="K79" s="624"/>
      <c r="L79" s="624"/>
      <c r="M79" s="624"/>
      <c r="N79" s="624"/>
    </row>
    <row r="80" spans="2:14" ht="12.75">
      <c r="B80" s="635" t="s">
        <v>510</v>
      </c>
      <c r="C80" s="648"/>
      <c r="D80" s="648"/>
      <c r="E80" s="648"/>
      <c r="F80" s="636"/>
      <c r="G80" s="764" t="s">
        <v>533</v>
      </c>
      <c r="H80" s="765"/>
      <c r="I80" s="764" t="s">
        <v>534</v>
      </c>
      <c r="J80" s="765"/>
      <c r="K80" s="764" t="s">
        <v>536</v>
      </c>
      <c r="L80" s="765"/>
      <c r="M80" s="764" t="s">
        <v>533</v>
      </c>
      <c r="N80" s="765"/>
    </row>
    <row r="81" spans="2:14" ht="12.75">
      <c r="B81" s="637"/>
      <c r="C81" s="649"/>
      <c r="D81" s="649"/>
      <c r="E81" s="649"/>
      <c r="F81" s="638"/>
      <c r="G81" s="762" t="s">
        <v>702</v>
      </c>
      <c r="H81" s="763"/>
      <c r="I81" s="762" t="s">
        <v>702</v>
      </c>
      <c r="J81" s="763"/>
      <c r="K81" s="762" t="s">
        <v>702</v>
      </c>
      <c r="L81" s="763"/>
      <c r="M81" s="762" t="s">
        <v>702</v>
      </c>
      <c r="N81" s="763"/>
    </row>
    <row r="82" spans="2:14" ht="12.75">
      <c r="B82" s="639"/>
      <c r="C82" s="640"/>
      <c r="D82" s="640"/>
      <c r="E82" s="640"/>
      <c r="F82" s="641"/>
      <c r="G82" s="661"/>
      <c r="H82" s="661"/>
      <c r="I82" s="661"/>
      <c r="J82" s="661"/>
      <c r="K82" s="661"/>
      <c r="L82" s="661"/>
      <c r="M82" s="661"/>
      <c r="N82" s="661"/>
    </row>
    <row r="83" spans="2:14" ht="12.75">
      <c r="B83" s="639"/>
      <c r="C83" s="640"/>
      <c r="D83" s="640"/>
      <c r="E83" s="640"/>
      <c r="F83" s="641"/>
      <c r="G83" s="661"/>
      <c r="H83" s="661"/>
      <c r="I83" s="661"/>
      <c r="J83" s="661"/>
      <c r="K83" s="661"/>
      <c r="L83" s="661"/>
      <c r="M83" s="661"/>
      <c r="N83" s="661"/>
    </row>
    <row r="84" spans="2:14" ht="12.75">
      <c r="B84" s="639"/>
      <c r="C84" s="640"/>
      <c r="D84" s="640"/>
      <c r="E84" s="640"/>
      <c r="F84" s="641"/>
      <c r="G84" s="661"/>
      <c r="H84" s="661"/>
      <c r="I84" s="661"/>
      <c r="J84" s="661"/>
      <c r="K84" s="661"/>
      <c r="L84" s="661"/>
      <c r="M84" s="661"/>
      <c r="N84" s="661"/>
    </row>
    <row r="85" spans="2:14" ht="12.75">
      <c r="B85" s="639"/>
      <c r="C85" s="640"/>
      <c r="D85" s="640"/>
      <c r="E85" s="640"/>
      <c r="F85" s="641"/>
      <c r="G85" s="661"/>
      <c r="H85" s="661"/>
      <c r="I85" s="661"/>
      <c r="J85" s="661"/>
      <c r="K85" s="661"/>
      <c r="L85" s="661"/>
      <c r="M85" s="661"/>
      <c r="N85" s="661"/>
    </row>
    <row r="86" spans="2:14" ht="12.75">
      <c r="B86" s="639"/>
      <c r="C86" s="640"/>
      <c r="D86" s="640"/>
      <c r="E86" s="640"/>
      <c r="F86" s="641"/>
      <c r="G86" s="661"/>
      <c r="H86" s="661"/>
      <c r="I86" s="661"/>
      <c r="J86" s="661"/>
      <c r="K86" s="661"/>
      <c r="L86" s="661"/>
      <c r="M86" s="661"/>
      <c r="N86" s="661"/>
    </row>
    <row r="87" spans="2:14" ht="12.75">
      <c r="B87" s="639"/>
      <c r="C87" s="640"/>
      <c r="D87" s="640"/>
      <c r="E87" s="640"/>
      <c r="F87" s="641"/>
      <c r="G87" s="661"/>
      <c r="H87" s="661"/>
      <c r="I87" s="661"/>
      <c r="J87" s="661"/>
      <c r="K87" s="661"/>
      <c r="L87" s="661"/>
      <c r="M87" s="661"/>
      <c r="N87" s="661"/>
    </row>
    <row r="88" spans="2:14" ht="12.75">
      <c r="B88" s="639"/>
      <c r="C88" s="640"/>
      <c r="D88" s="640"/>
      <c r="E88" s="640"/>
      <c r="F88" s="641"/>
      <c r="G88" s="661"/>
      <c r="H88" s="661"/>
      <c r="I88" s="661"/>
      <c r="J88" s="661"/>
      <c r="K88" s="661"/>
      <c r="L88" s="661"/>
      <c r="M88" s="661"/>
      <c r="N88" s="661"/>
    </row>
    <row r="89" spans="2:14" ht="12.75">
      <c r="B89" s="639"/>
      <c r="C89" s="640"/>
      <c r="D89" s="640"/>
      <c r="E89" s="640"/>
      <c r="F89" s="641"/>
      <c r="G89" s="661"/>
      <c r="H89" s="661"/>
      <c r="I89" s="661"/>
      <c r="J89" s="661"/>
      <c r="K89" s="661"/>
      <c r="L89" s="661"/>
      <c r="M89" s="661"/>
      <c r="N89" s="661"/>
    </row>
    <row r="90" spans="2:15" ht="12.75">
      <c r="B90" s="639"/>
      <c r="C90" s="640"/>
      <c r="D90" s="640"/>
      <c r="E90" s="640"/>
      <c r="F90" s="641"/>
      <c r="G90" s="661"/>
      <c r="H90" s="661"/>
      <c r="I90" s="661"/>
      <c r="J90" s="661"/>
      <c r="K90" s="661"/>
      <c r="L90" s="661"/>
      <c r="M90" s="661"/>
      <c r="N90" s="661"/>
      <c r="O90" s="195" t="s">
        <v>29</v>
      </c>
    </row>
    <row r="91" spans="2:14" ht="12.75">
      <c r="B91" s="639"/>
      <c r="C91" s="640"/>
      <c r="D91" s="640"/>
      <c r="E91" s="640"/>
      <c r="F91" s="641"/>
      <c r="G91" s="661"/>
      <c r="H91" s="661"/>
      <c r="I91" s="661"/>
      <c r="J91" s="661"/>
      <c r="K91" s="661"/>
      <c r="L91" s="661"/>
      <c r="M91" s="661"/>
      <c r="N91" s="661"/>
    </row>
    <row r="92" spans="2:14" ht="12.75">
      <c r="B92" s="625" t="s">
        <v>84</v>
      </c>
      <c r="C92" s="626"/>
      <c r="D92" s="626"/>
      <c r="E92" s="626"/>
      <c r="F92" s="627"/>
      <c r="G92" s="663">
        <f>SUM(G82:H91)</f>
        <v>0</v>
      </c>
      <c r="H92" s="663"/>
      <c r="I92" s="663">
        <f>SUM(I82:J91)</f>
        <v>0</v>
      </c>
      <c r="J92" s="663"/>
      <c r="K92" s="663">
        <f>SUM(K82:L91)</f>
        <v>0</v>
      </c>
      <c r="L92" s="663"/>
      <c r="M92" s="663">
        <f>SUM(M82:N91)</f>
        <v>0</v>
      </c>
      <c r="N92" s="663"/>
    </row>
    <row r="94" spans="2:14" ht="15">
      <c r="B94" s="655" t="s">
        <v>523</v>
      </c>
      <c r="C94" s="655"/>
      <c r="D94" s="655"/>
      <c r="E94" s="655"/>
      <c r="F94" s="655"/>
      <c r="G94" s="655"/>
      <c r="H94" s="655"/>
      <c r="I94" s="655"/>
      <c r="J94" s="655"/>
      <c r="K94" s="655"/>
      <c r="L94" s="655"/>
      <c r="M94" s="655"/>
      <c r="N94" s="655"/>
    </row>
    <row r="95" spans="2:14" ht="12.75">
      <c r="B95" s="660" t="s">
        <v>517</v>
      </c>
      <c r="C95" s="660"/>
      <c r="D95" s="660"/>
      <c r="E95" s="660"/>
      <c r="F95" s="660"/>
      <c r="G95" s="381" t="s">
        <v>511</v>
      </c>
      <c r="H95" s="381" t="s">
        <v>514</v>
      </c>
      <c r="I95" s="381" t="s">
        <v>512</v>
      </c>
      <c r="J95" s="660" t="s">
        <v>513</v>
      </c>
      <c r="K95" s="660"/>
      <c r="L95" s="660"/>
      <c r="M95" s="660"/>
      <c r="N95" s="660"/>
    </row>
    <row r="96" spans="2:14" ht="12.75">
      <c r="B96" s="759" t="s">
        <v>674</v>
      </c>
      <c r="C96" s="759"/>
      <c r="D96" s="759"/>
      <c r="E96" s="759"/>
      <c r="F96" s="759"/>
      <c r="G96" s="233" t="s">
        <v>625</v>
      </c>
      <c r="H96" s="382">
        <v>0.11</v>
      </c>
      <c r="I96" s="233">
        <v>8.2015</v>
      </c>
      <c r="J96" s="759" t="s">
        <v>641</v>
      </c>
      <c r="K96" s="759"/>
      <c r="L96" s="759"/>
      <c r="M96" s="759"/>
      <c r="N96" s="759"/>
    </row>
    <row r="97" spans="2:14" ht="12.75">
      <c r="B97" s="759"/>
      <c r="C97" s="759"/>
      <c r="D97" s="759"/>
      <c r="E97" s="759"/>
      <c r="F97" s="759"/>
      <c r="G97" s="233"/>
      <c r="H97" s="382"/>
      <c r="I97" s="233"/>
      <c r="J97" s="759"/>
      <c r="K97" s="759"/>
      <c r="L97" s="759"/>
      <c r="M97" s="759"/>
      <c r="N97" s="759"/>
    </row>
    <row r="98" spans="2:14" ht="12.75">
      <c r="B98" s="759"/>
      <c r="C98" s="759"/>
      <c r="D98" s="759"/>
      <c r="E98" s="759"/>
      <c r="F98" s="759"/>
      <c r="G98" s="233"/>
      <c r="H98" s="382"/>
      <c r="I98" s="233"/>
      <c r="J98" s="759"/>
      <c r="K98" s="759"/>
      <c r="L98" s="759"/>
      <c r="M98" s="759"/>
      <c r="N98" s="759"/>
    </row>
    <row r="99" spans="2:14" ht="12.75">
      <c r="B99" s="759"/>
      <c r="C99" s="759"/>
      <c r="D99" s="759"/>
      <c r="E99" s="759"/>
      <c r="F99" s="759"/>
      <c r="G99" s="233"/>
      <c r="H99" s="382"/>
      <c r="I99" s="233"/>
      <c r="J99" s="759"/>
      <c r="K99" s="759"/>
      <c r="L99" s="759"/>
      <c r="M99" s="759"/>
      <c r="N99" s="759"/>
    </row>
    <row r="100" spans="2:14" ht="12.75">
      <c r="B100" s="759"/>
      <c r="C100" s="759"/>
      <c r="D100" s="759"/>
      <c r="E100" s="759"/>
      <c r="F100" s="759"/>
      <c r="G100" s="233"/>
      <c r="H100" s="382"/>
      <c r="I100" s="233"/>
      <c r="J100" s="759"/>
      <c r="K100" s="759"/>
      <c r="L100" s="759"/>
      <c r="M100" s="759"/>
      <c r="N100" s="759"/>
    </row>
    <row r="101" spans="2:14" ht="12.75">
      <c r="B101" s="759"/>
      <c r="C101" s="759"/>
      <c r="D101" s="759"/>
      <c r="E101" s="759"/>
      <c r="F101" s="759"/>
      <c r="G101" s="233"/>
      <c r="H101" s="382"/>
      <c r="I101" s="233"/>
      <c r="J101" s="759"/>
      <c r="K101" s="759"/>
      <c r="L101" s="759"/>
      <c r="M101" s="759"/>
      <c r="N101" s="759"/>
    </row>
    <row r="102" spans="2:14" ht="12.75">
      <c r="B102" s="759"/>
      <c r="C102" s="759"/>
      <c r="D102" s="759"/>
      <c r="E102" s="759"/>
      <c r="F102" s="759"/>
      <c r="G102" s="233"/>
      <c r="H102" s="382"/>
      <c r="I102" s="233"/>
      <c r="J102" s="759"/>
      <c r="K102" s="759"/>
      <c r="L102" s="759"/>
      <c r="M102" s="759"/>
      <c r="N102" s="759"/>
    </row>
    <row r="103" spans="2:14" ht="12.75">
      <c r="B103" s="759"/>
      <c r="C103" s="759"/>
      <c r="D103" s="759"/>
      <c r="E103" s="759"/>
      <c r="F103" s="759"/>
      <c r="G103" s="233"/>
      <c r="H103" s="382"/>
      <c r="I103" s="233"/>
      <c r="J103" s="759"/>
      <c r="K103" s="759"/>
      <c r="L103" s="759"/>
      <c r="M103" s="759"/>
      <c r="N103" s="759"/>
    </row>
    <row r="104" spans="2:14" ht="12.75">
      <c r="B104" s="759"/>
      <c r="C104" s="759"/>
      <c r="D104" s="759"/>
      <c r="E104" s="759"/>
      <c r="F104" s="759"/>
      <c r="G104" s="233"/>
      <c r="H104" s="382"/>
      <c r="I104" s="233"/>
      <c r="J104" s="759"/>
      <c r="K104" s="759"/>
      <c r="L104" s="759"/>
      <c r="M104" s="759"/>
      <c r="N104" s="759"/>
    </row>
    <row r="105" spans="2:14" ht="12.75">
      <c r="B105" s="759"/>
      <c r="C105" s="759"/>
      <c r="D105" s="759"/>
      <c r="E105" s="759"/>
      <c r="F105" s="759"/>
      <c r="G105" s="233"/>
      <c r="H105" s="382"/>
      <c r="I105" s="233"/>
      <c r="J105" s="759"/>
      <c r="K105" s="759"/>
      <c r="L105" s="759"/>
      <c r="M105" s="759"/>
      <c r="N105" s="759"/>
    </row>
    <row r="106" spans="2:14" ht="15">
      <c r="B106" s="669" t="s">
        <v>535</v>
      </c>
      <c r="C106" s="669"/>
      <c r="D106" s="669"/>
      <c r="E106" s="669"/>
      <c r="F106" s="669"/>
      <c r="G106" s="669"/>
      <c r="H106" s="669"/>
      <c r="I106" s="669"/>
      <c r="J106" s="669"/>
      <c r="K106" s="669"/>
      <c r="L106" s="669"/>
      <c r="M106" s="669"/>
      <c r="N106" s="669"/>
    </row>
    <row r="107" spans="2:15" ht="12.75">
      <c r="B107" s="635" t="s">
        <v>517</v>
      </c>
      <c r="C107" s="648"/>
      <c r="D107" s="648"/>
      <c r="E107" s="648"/>
      <c r="F107" s="648"/>
      <c r="G107" s="648"/>
      <c r="H107" s="648"/>
      <c r="I107" s="648"/>
      <c r="J107" s="636"/>
      <c r="K107" s="688" t="s">
        <v>518</v>
      </c>
      <c r="L107" s="688"/>
      <c r="M107" s="688" t="s">
        <v>519</v>
      </c>
      <c r="N107" s="688"/>
      <c r="O107" s="380"/>
    </row>
    <row r="108" spans="2:15" ht="12.75">
      <c r="B108" s="637"/>
      <c r="C108" s="649"/>
      <c r="D108" s="649"/>
      <c r="E108" s="649"/>
      <c r="F108" s="649"/>
      <c r="G108" s="649"/>
      <c r="H108" s="649"/>
      <c r="I108" s="649"/>
      <c r="J108" s="638"/>
      <c r="K108" s="688"/>
      <c r="L108" s="688"/>
      <c r="M108" s="688"/>
      <c r="N108" s="688"/>
      <c r="O108" s="380"/>
    </row>
    <row r="109" spans="2:15" ht="12.75">
      <c r="B109" s="732" t="s">
        <v>675</v>
      </c>
      <c r="C109" s="733"/>
      <c r="D109" s="733"/>
      <c r="E109" s="733"/>
      <c r="F109" s="733"/>
      <c r="G109" s="733"/>
      <c r="H109" s="733"/>
      <c r="I109" s="733"/>
      <c r="J109" s="734"/>
      <c r="K109" s="661">
        <v>4</v>
      </c>
      <c r="L109" s="661"/>
      <c r="M109" s="661"/>
      <c r="N109" s="661"/>
      <c r="O109" s="380"/>
    </row>
    <row r="110" spans="2:15" ht="12.75">
      <c r="B110" s="732"/>
      <c r="C110" s="733"/>
      <c r="D110" s="733"/>
      <c r="E110" s="733"/>
      <c r="F110" s="733"/>
      <c r="G110" s="733"/>
      <c r="H110" s="733"/>
      <c r="I110" s="733"/>
      <c r="J110" s="734"/>
      <c r="K110" s="661"/>
      <c r="L110" s="661"/>
      <c r="M110" s="661"/>
      <c r="N110" s="661"/>
      <c r="O110" s="380"/>
    </row>
    <row r="111" spans="2:15" ht="12.75">
      <c r="B111" s="732"/>
      <c r="C111" s="733"/>
      <c r="D111" s="733"/>
      <c r="E111" s="733"/>
      <c r="F111" s="733"/>
      <c r="G111" s="733"/>
      <c r="H111" s="733"/>
      <c r="I111" s="733"/>
      <c r="J111" s="734"/>
      <c r="K111" s="661"/>
      <c r="L111" s="661"/>
      <c r="M111" s="661"/>
      <c r="N111" s="661"/>
      <c r="O111" s="380"/>
    </row>
    <row r="112" spans="2:15" ht="12.75">
      <c r="B112" s="732"/>
      <c r="C112" s="733"/>
      <c r="D112" s="733"/>
      <c r="E112" s="733"/>
      <c r="F112" s="733"/>
      <c r="G112" s="733"/>
      <c r="H112" s="733"/>
      <c r="I112" s="733"/>
      <c r="J112" s="734"/>
      <c r="K112" s="661"/>
      <c r="L112" s="661"/>
      <c r="M112" s="661"/>
      <c r="N112" s="661"/>
      <c r="O112" s="380"/>
    </row>
    <row r="113" spans="2:15" ht="12.75">
      <c r="B113" s="732"/>
      <c r="C113" s="733"/>
      <c r="D113" s="733"/>
      <c r="E113" s="733"/>
      <c r="F113" s="733"/>
      <c r="G113" s="733"/>
      <c r="H113" s="733"/>
      <c r="I113" s="733"/>
      <c r="J113" s="734"/>
      <c r="K113" s="661"/>
      <c r="L113" s="661"/>
      <c r="M113" s="661"/>
      <c r="N113" s="661"/>
      <c r="O113" s="380"/>
    </row>
    <row r="114" spans="2:15" ht="12.75">
      <c r="B114" s="732"/>
      <c r="C114" s="733"/>
      <c r="D114" s="733"/>
      <c r="E114" s="733"/>
      <c r="F114" s="733"/>
      <c r="G114" s="733"/>
      <c r="H114" s="733"/>
      <c r="I114" s="733"/>
      <c r="J114" s="734"/>
      <c r="K114" s="661"/>
      <c r="L114" s="661"/>
      <c r="M114" s="661"/>
      <c r="N114" s="661"/>
      <c r="O114" s="380"/>
    </row>
    <row r="115" spans="2:15" ht="12.75">
      <c r="B115" s="732"/>
      <c r="C115" s="733"/>
      <c r="D115" s="733"/>
      <c r="E115" s="733"/>
      <c r="F115" s="733"/>
      <c r="G115" s="733"/>
      <c r="H115" s="733"/>
      <c r="I115" s="733"/>
      <c r="J115" s="734"/>
      <c r="K115" s="661"/>
      <c r="L115" s="661"/>
      <c r="M115" s="661"/>
      <c r="N115" s="661"/>
      <c r="O115" s="380"/>
    </row>
    <row r="116" spans="2:15" ht="12.75">
      <c r="B116" s="732"/>
      <c r="C116" s="733"/>
      <c r="D116" s="733"/>
      <c r="E116" s="733"/>
      <c r="F116" s="733"/>
      <c r="G116" s="733"/>
      <c r="H116" s="733"/>
      <c r="I116" s="733"/>
      <c r="J116" s="734"/>
      <c r="K116" s="661"/>
      <c r="L116" s="661"/>
      <c r="M116" s="661"/>
      <c r="N116" s="661"/>
      <c r="O116" s="380"/>
    </row>
    <row r="117" spans="2:15" ht="12.75">
      <c r="B117" s="732"/>
      <c r="C117" s="733"/>
      <c r="D117" s="733"/>
      <c r="E117" s="733"/>
      <c r="F117" s="733"/>
      <c r="G117" s="733"/>
      <c r="H117" s="733"/>
      <c r="I117" s="733"/>
      <c r="J117" s="734"/>
      <c r="K117" s="661"/>
      <c r="L117" s="661"/>
      <c r="M117" s="661"/>
      <c r="N117" s="661"/>
      <c r="O117" s="380"/>
    </row>
    <row r="118" spans="2:14" ht="12.75">
      <c r="B118" s="732"/>
      <c r="C118" s="733"/>
      <c r="D118" s="733"/>
      <c r="E118" s="733"/>
      <c r="F118" s="733"/>
      <c r="G118" s="733"/>
      <c r="H118" s="733"/>
      <c r="I118" s="733"/>
      <c r="J118" s="734"/>
      <c r="K118" s="661"/>
      <c r="L118" s="661"/>
      <c r="M118" s="661"/>
      <c r="N118" s="661"/>
    </row>
    <row r="119" spans="2:14" ht="12.75">
      <c r="B119" s="689" t="s">
        <v>84</v>
      </c>
      <c r="C119" s="690"/>
      <c r="D119" s="690"/>
      <c r="E119" s="690"/>
      <c r="F119" s="690"/>
      <c r="G119" s="690"/>
      <c r="H119" s="690"/>
      <c r="I119" s="690"/>
      <c r="J119" s="691"/>
      <c r="K119" s="663">
        <f>SUM(K109:L118)</f>
        <v>4</v>
      </c>
      <c r="L119" s="663"/>
      <c r="M119" s="663">
        <f>SUM(M109:N118)</f>
        <v>0</v>
      </c>
      <c r="N119" s="663"/>
    </row>
    <row r="120" spans="2:14" s="386" customFormat="1" ht="15">
      <c r="B120" s="624" t="s">
        <v>532</v>
      </c>
      <c r="C120" s="624"/>
      <c r="D120" s="624"/>
      <c r="E120" s="624"/>
      <c r="F120" s="624"/>
      <c r="G120" s="624"/>
      <c r="H120" s="624"/>
      <c r="I120" s="624"/>
      <c r="J120" s="624"/>
      <c r="K120" s="624"/>
      <c r="L120" s="624"/>
      <c r="M120" s="624"/>
      <c r="N120" s="624"/>
    </row>
    <row r="121" spans="2:14" ht="12.75">
      <c r="B121" s="635" t="s">
        <v>517</v>
      </c>
      <c r="C121" s="648"/>
      <c r="D121" s="648"/>
      <c r="E121" s="648"/>
      <c r="F121" s="636"/>
      <c r="G121" s="764" t="s">
        <v>537</v>
      </c>
      <c r="H121" s="765"/>
      <c r="I121" s="764" t="s">
        <v>534</v>
      </c>
      <c r="J121" s="765"/>
      <c r="K121" s="764" t="s">
        <v>311</v>
      </c>
      <c r="L121" s="765"/>
      <c r="M121" s="766" t="s">
        <v>537</v>
      </c>
      <c r="N121" s="765"/>
    </row>
    <row r="122" spans="2:14" ht="12.75">
      <c r="B122" s="637"/>
      <c r="C122" s="649"/>
      <c r="D122" s="649"/>
      <c r="E122" s="649"/>
      <c r="F122" s="638"/>
      <c r="G122" s="762" t="s">
        <v>702</v>
      </c>
      <c r="H122" s="763"/>
      <c r="I122" s="762" t="s">
        <v>702</v>
      </c>
      <c r="J122" s="763"/>
      <c r="K122" s="762" t="s">
        <v>702</v>
      </c>
      <c r="L122" s="763"/>
      <c r="M122" s="762" t="s">
        <v>702</v>
      </c>
      <c r="N122" s="763"/>
    </row>
    <row r="123" spans="2:14" ht="12.75">
      <c r="B123" s="639"/>
      <c r="C123" s="640"/>
      <c r="D123" s="640"/>
      <c r="E123" s="640"/>
      <c r="F123" s="641"/>
      <c r="G123" s="661"/>
      <c r="H123" s="661"/>
      <c r="I123" s="661"/>
      <c r="J123" s="661"/>
      <c r="K123" s="767"/>
      <c r="L123" s="767"/>
      <c r="M123" s="661"/>
      <c r="N123" s="661"/>
    </row>
    <row r="124" spans="2:14" ht="12.75">
      <c r="B124" s="639"/>
      <c r="C124" s="640"/>
      <c r="D124" s="640"/>
      <c r="E124" s="640"/>
      <c r="F124" s="641"/>
      <c r="G124" s="661"/>
      <c r="H124" s="661"/>
      <c r="I124" s="661"/>
      <c r="J124" s="661"/>
      <c r="K124" s="661"/>
      <c r="L124" s="661"/>
      <c r="M124" s="661"/>
      <c r="N124" s="661"/>
    </row>
    <row r="125" spans="2:14" ht="12.75">
      <c r="B125" s="639"/>
      <c r="C125" s="640"/>
      <c r="D125" s="640"/>
      <c r="E125" s="640"/>
      <c r="F125" s="641"/>
      <c r="G125" s="661"/>
      <c r="H125" s="661"/>
      <c r="I125" s="661"/>
      <c r="J125" s="661"/>
      <c r="K125" s="661"/>
      <c r="L125" s="661"/>
      <c r="M125" s="661"/>
      <c r="N125" s="661"/>
    </row>
    <row r="126" spans="2:14" ht="12.75">
      <c r="B126" s="639"/>
      <c r="C126" s="640"/>
      <c r="D126" s="640"/>
      <c r="E126" s="640"/>
      <c r="F126" s="641"/>
      <c r="G126" s="661"/>
      <c r="H126" s="661"/>
      <c r="I126" s="661"/>
      <c r="J126" s="661"/>
      <c r="K126" s="661"/>
      <c r="L126" s="661"/>
      <c r="M126" s="661"/>
      <c r="N126" s="661"/>
    </row>
    <row r="127" spans="2:14" ht="12.75">
      <c r="B127" s="639"/>
      <c r="C127" s="640"/>
      <c r="D127" s="640"/>
      <c r="E127" s="640"/>
      <c r="F127" s="641"/>
      <c r="G127" s="661"/>
      <c r="H127" s="661"/>
      <c r="I127" s="661"/>
      <c r="J127" s="661"/>
      <c r="K127" s="661"/>
      <c r="L127" s="661"/>
      <c r="M127" s="661"/>
      <c r="N127" s="661"/>
    </row>
    <row r="128" spans="2:14" ht="12.75">
      <c r="B128" s="639"/>
      <c r="C128" s="640"/>
      <c r="D128" s="640"/>
      <c r="E128" s="640"/>
      <c r="F128" s="641"/>
      <c r="G128" s="661"/>
      <c r="H128" s="661"/>
      <c r="I128" s="661"/>
      <c r="J128" s="661"/>
      <c r="K128" s="661"/>
      <c r="L128" s="661"/>
      <c r="M128" s="661"/>
      <c r="N128" s="661"/>
    </row>
    <row r="129" spans="2:14" ht="12.75">
      <c r="B129" s="639"/>
      <c r="C129" s="640"/>
      <c r="D129" s="640"/>
      <c r="E129" s="640"/>
      <c r="F129" s="641"/>
      <c r="G129" s="661"/>
      <c r="H129" s="661"/>
      <c r="I129" s="661"/>
      <c r="J129" s="661"/>
      <c r="K129" s="661"/>
      <c r="L129" s="661"/>
      <c r="M129" s="661"/>
      <c r="N129" s="661"/>
    </row>
    <row r="130" spans="2:14" ht="12.75">
      <c r="B130" s="639"/>
      <c r="C130" s="640"/>
      <c r="D130" s="640"/>
      <c r="E130" s="640"/>
      <c r="F130" s="641"/>
      <c r="G130" s="661"/>
      <c r="H130" s="661"/>
      <c r="I130" s="661"/>
      <c r="J130" s="661"/>
      <c r="K130" s="661"/>
      <c r="L130" s="661"/>
      <c r="M130" s="661"/>
      <c r="N130" s="661"/>
    </row>
    <row r="131" spans="2:14" ht="12.75">
      <c r="B131" s="639"/>
      <c r="C131" s="640"/>
      <c r="D131" s="640"/>
      <c r="E131" s="640"/>
      <c r="F131" s="641"/>
      <c r="G131" s="661"/>
      <c r="H131" s="661"/>
      <c r="I131" s="661"/>
      <c r="J131" s="661"/>
      <c r="K131" s="661"/>
      <c r="L131" s="661"/>
      <c r="M131" s="661"/>
      <c r="N131" s="661"/>
    </row>
    <row r="132" spans="2:14" ht="12.75">
      <c r="B132" s="639"/>
      <c r="C132" s="640"/>
      <c r="D132" s="640"/>
      <c r="E132" s="640"/>
      <c r="F132" s="641"/>
      <c r="G132" s="661"/>
      <c r="H132" s="661"/>
      <c r="I132" s="661"/>
      <c r="J132" s="661"/>
      <c r="K132" s="661"/>
      <c r="L132" s="661"/>
      <c r="M132" s="661"/>
      <c r="N132" s="661"/>
    </row>
    <row r="133" spans="2:14" ht="12.75">
      <c r="B133" s="625" t="s">
        <v>84</v>
      </c>
      <c r="C133" s="626"/>
      <c r="D133" s="626"/>
      <c r="E133" s="626"/>
      <c r="F133" s="627"/>
      <c r="G133" s="663">
        <f>SUM(G123:H132)</f>
        <v>0</v>
      </c>
      <c r="H133" s="663"/>
      <c r="I133" s="663">
        <f>SUM(I123:J132)</f>
        <v>0</v>
      </c>
      <c r="J133" s="663"/>
      <c r="K133" s="663">
        <f>SUM(K123:L132)</f>
        <v>0</v>
      </c>
      <c r="L133" s="663"/>
      <c r="M133" s="663">
        <f>SUM(M123:N132)</f>
        <v>0</v>
      </c>
      <c r="N133" s="663"/>
    </row>
    <row r="135" spans="2:14" ht="15">
      <c r="B135" s="667" t="s">
        <v>525</v>
      </c>
      <c r="C135" s="667"/>
      <c r="D135" s="667"/>
      <c r="E135" s="667"/>
      <c r="F135" s="667"/>
      <c r="G135" s="667"/>
      <c r="H135" s="667"/>
      <c r="I135" s="667"/>
      <c r="J135" s="667"/>
      <c r="K135" s="667"/>
      <c r="L135" s="667"/>
      <c r="M135" s="374"/>
      <c r="N135" s="374"/>
    </row>
    <row r="136" spans="1:12" ht="12.75">
      <c r="A136" s="195" t="s">
        <v>597</v>
      </c>
      <c r="B136" s="672" t="s">
        <v>709</v>
      </c>
      <c r="C136" s="672"/>
      <c r="D136" s="672"/>
      <c r="E136" s="672"/>
      <c r="F136" s="672"/>
      <c r="G136" s="672"/>
      <c r="H136" s="672"/>
      <c r="I136" s="672"/>
      <c r="J136" s="672"/>
      <c r="K136" s="672"/>
      <c r="L136" s="672"/>
    </row>
    <row r="137" spans="2:18" ht="12.75">
      <c r="B137" s="673"/>
      <c r="C137" s="674"/>
      <c r="D137" s="674"/>
      <c r="E137" s="674"/>
      <c r="F137" s="675"/>
      <c r="G137" s="671" t="s">
        <v>238</v>
      </c>
      <c r="H137" s="671"/>
      <c r="I137" s="671" t="s">
        <v>239</v>
      </c>
      <c r="J137" s="671"/>
      <c r="K137" s="671" t="s">
        <v>84</v>
      </c>
      <c r="L137" s="671"/>
      <c r="R137" s="195" t="s">
        <v>29</v>
      </c>
    </row>
    <row r="138" spans="2:12" ht="12.75">
      <c r="B138" s="682" t="s">
        <v>240</v>
      </c>
      <c r="C138" s="683"/>
      <c r="D138" s="683"/>
      <c r="E138" s="683"/>
      <c r="F138" s="684"/>
      <c r="G138" s="676"/>
      <c r="H138" s="676"/>
      <c r="I138" s="676"/>
      <c r="J138" s="676"/>
      <c r="K138" s="668">
        <f>SUM(G138:I138)</f>
        <v>0</v>
      </c>
      <c r="L138" s="668"/>
    </row>
    <row r="139" spans="2:12" ht="12.75">
      <c r="B139" s="682" t="s">
        <v>241</v>
      </c>
      <c r="C139" s="683"/>
      <c r="D139" s="683"/>
      <c r="E139" s="683"/>
      <c r="F139" s="684"/>
      <c r="G139" s="676"/>
      <c r="H139" s="676"/>
      <c r="I139" s="676"/>
      <c r="J139" s="676"/>
      <c r="K139" s="668">
        <f>SUM(G139:I139)</f>
        <v>0</v>
      </c>
      <c r="L139" s="668"/>
    </row>
    <row r="140" spans="2:12" ht="12.75">
      <c r="B140" s="685" t="s">
        <v>242</v>
      </c>
      <c r="C140" s="686"/>
      <c r="D140" s="686"/>
      <c r="E140" s="686"/>
      <c r="F140" s="687"/>
      <c r="G140" s="677">
        <f>SUM(F138:F139)</f>
        <v>0</v>
      </c>
      <c r="H140" s="677"/>
      <c r="I140" s="677">
        <f>SUM(H138:H139)</f>
        <v>0</v>
      </c>
      <c r="J140" s="677"/>
      <c r="K140" s="677">
        <f>SUM(J138:J139)</f>
        <v>0</v>
      </c>
      <c r="L140" s="677"/>
    </row>
    <row r="141" spans="2:14" ht="12.75">
      <c r="B141" s="672" t="s">
        <v>708</v>
      </c>
      <c r="C141" s="672"/>
      <c r="D141" s="672"/>
      <c r="E141" s="672"/>
      <c r="F141" s="672"/>
      <c r="G141" s="672"/>
      <c r="H141" s="672"/>
      <c r="I141" s="672"/>
      <c r="J141" s="672"/>
      <c r="K141" s="672"/>
      <c r="L141" s="672"/>
      <c r="N141" s="195" t="s">
        <v>29</v>
      </c>
    </row>
    <row r="142" spans="2:12" ht="12.75">
      <c r="B142" s="678"/>
      <c r="C142" s="678"/>
      <c r="D142" s="678"/>
      <c r="E142" s="678"/>
      <c r="F142" s="678"/>
      <c r="G142" s="671" t="s">
        <v>238</v>
      </c>
      <c r="H142" s="671"/>
      <c r="I142" s="671" t="s">
        <v>239</v>
      </c>
      <c r="J142" s="671"/>
      <c r="K142" s="671" t="s">
        <v>84</v>
      </c>
      <c r="L142" s="671"/>
    </row>
    <row r="143" spans="2:12" ht="12.75">
      <c r="B143" s="679" t="s">
        <v>240</v>
      </c>
      <c r="C143" s="679"/>
      <c r="D143" s="679"/>
      <c r="E143" s="679"/>
      <c r="F143" s="679"/>
      <c r="G143" s="676"/>
      <c r="H143" s="676"/>
      <c r="I143" s="676"/>
      <c r="J143" s="676"/>
      <c r="K143" s="668">
        <f>SUM(F143:I143)</f>
        <v>0</v>
      </c>
      <c r="L143" s="668"/>
    </row>
    <row r="144" spans="2:12" ht="12.75">
      <c r="B144" s="679" t="s">
        <v>241</v>
      </c>
      <c r="C144" s="679"/>
      <c r="D144" s="679"/>
      <c r="E144" s="679"/>
      <c r="F144" s="679"/>
      <c r="G144" s="676"/>
      <c r="H144" s="676"/>
      <c r="I144" s="676"/>
      <c r="J144" s="676"/>
      <c r="K144" s="668">
        <f>SUM(F144:I144)</f>
        <v>0</v>
      </c>
      <c r="L144" s="668"/>
    </row>
    <row r="145" spans="2:12" ht="12.75">
      <c r="B145" s="680" t="s">
        <v>242</v>
      </c>
      <c r="C145" s="680"/>
      <c r="D145" s="680"/>
      <c r="E145" s="680"/>
      <c r="F145" s="680"/>
      <c r="G145" s="677">
        <f>SUM(G143:G144)</f>
        <v>0</v>
      </c>
      <c r="H145" s="677"/>
      <c r="I145" s="677">
        <f>SUM(I143:I144)</f>
        <v>0</v>
      </c>
      <c r="J145" s="677"/>
      <c r="K145" s="677">
        <f>SUM(K143:K144)</f>
        <v>0</v>
      </c>
      <c r="L145" s="677"/>
    </row>
    <row r="146" spans="2:12" ht="15">
      <c r="B146" s="681" t="s">
        <v>526</v>
      </c>
      <c r="C146" s="681"/>
      <c r="D146" s="681"/>
      <c r="E146" s="681"/>
      <c r="F146" s="681"/>
      <c r="G146" s="681"/>
      <c r="H146" s="681"/>
      <c r="I146" s="681"/>
      <c r="J146" s="681"/>
      <c r="K146" s="681"/>
      <c r="L146" s="681"/>
    </row>
    <row r="147" spans="2:12" ht="12.75">
      <c r="B147" s="672" t="s">
        <v>708</v>
      </c>
      <c r="C147" s="672"/>
      <c r="D147" s="672"/>
      <c r="E147" s="672"/>
      <c r="F147" s="672"/>
      <c r="G147" s="672"/>
      <c r="H147" s="672"/>
      <c r="I147" s="672"/>
      <c r="J147" s="672"/>
      <c r="K147" s="672"/>
      <c r="L147" s="672"/>
    </row>
    <row r="148" spans="2:12" ht="12.75">
      <c r="B148" s="679" t="s">
        <v>240</v>
      </c>
      <c r="C148" s="679"/>
      <c r="D148" s="679"/>
      <c r="E148" s="679"/>
      <c r="F148" s="679"/>
      <c r="G148" s="676"/>
      <c r="H148" s="676"/>
      <c r="I148" s="676"/>
      <c r="J148" s="676"/>
      <c r="K148" s="668">
        <f>SUM(F148:I148)</f>
        <v>0</v>
      </c>
      <c r="L148" s="668"/>
    </row>
    <row r="149" spans="2:12" ht="12.75">
      <c r="B149" s="680" t="s">
        <v>84</v>
      </c>
      <c r="C149" s="680"/>
      <c r="D149" s="680"/>
      <c r="E149" s="680"/>
      <c r="F149" s="680"/>
      <c r="G149" s="677">
        <f>SUM(G148)</f>
        <v>0</v>
      </c>
      <c r="H149" s="677"/>
      <c r="I149" s="677">
        <f>SUM(I148)</f>
        <v>0</v>
      </c>
      <c r="J149" s="677"/>
      <c r="K149" s="677">
        <f>SUM(K148)</f>
        <v>0</v>
      </c>
      <c r="L149" s="677"/>
    </row>
    <row r="151" spans="2:14" ht="15">
      <c r="B151" s="667" t="s">
        <v>527</v>
      </c>
      <c r="C151" s="667"/>
      <c r="D151" s="667"/>
      <c r="E151" s="667"/>
      <c r="F151" s="667"/>
      <c r="G151" s="667"/>
      <c r="H151" s="667"/>
      <c r="I151" s="667"/>
      <c r="J151" s="667"/>
      <c r="K151" s="667"/>
      <c r="L151" s="667"/>
      <c r="M151" s="374"/>
      <c r="N151" s="374"/>
    </row>
    <row r="152" spans="2:12" ht="12.75">
      <c r="B152" s="672" t="s">
        <v>708</v>
      </c>
      <c r="C152" s="672"/>
      <c r="D152" s="672"/>
      <c r="E152" s="672"/>
      <c r="F152" s="672"/>
      <c r="G152" s="672"/>
      <c r="H152" s="672"/>
      <c r="I152" s="672"/>
      <c r="J152" s="672"/>
      <c r="K152" s="672"/>
      <c r="L152" s="672"/>
    </row>
    <row r="153" spans="2:16" ht="12.75">
      <c r="B153" s="673"/>
      <c r="C153" s="674"/>
      <c r="D153" s="674"/>
      <c r="E153" s="674"/>
      <c r="F153" s="675"/>
      <c r="G153" s="671" t="s">
        <v>238</v>
      </c>
      <c r="H153" s="671"/>
      <c r="I153" s="671" t="s">
        <v>239</v>
      </c>
      <c r="J153" s="671"/>
      <c r="K153" s="671" t="s">
        <v>84</v>
      </c>
      <c r="L153" s="671"/>
      <c r="P153" s="195" t="s">
        <v>29</v>
      </c>
    </row>
    <row r="154" spans="2:12" ht="12.75">
      <c r="B154" s="682" t="s">
        <v>506</v>
      </c>
      <c r="C154" s="683"/>
      <c r="D154" s="683"/>
      <c r="E154" s="683"/>
      <c r="F154" s="684"/>
      <c r="G154" s="676"/>
      <c r="H154" s="676"/>
      <c r="I154" s="676"/>
      <c r="J154" s="676"/>
      <c r="K154" s="668">
        <f>SUM(G154:I154)</f>
        <v>0</v>
      </c>
      <c r="L154" s="668"/>
    </row>
    <row r="155" spans="2:12" ht="12.75">
      <c r="B155" s="682" t="s">
        <v>241</v>
      </c>
      <c r="C155" s="683"/>
      <c r="D155" s="683"/>
      <c r="E155" s="683"/>
      <c r="F155" s="684"/>
      <c r="G155" s="676"/>
      <c r="H155" s="676"/>
      <c r="I155" s="676"/>
      <c r="J155" s="676"/>
      <c r="K155" s="668">
        <f>SUM(G155:I155)</f>
        <v>0</v>
      </c>
      <c r="L155" s="668"/>
    </row>
    <row r="156" spans="2:12" ht="12.75">
      <c r="B156" s="685" t="s">
        <v>242</v>
      </c>
      <c r="C156" s="686"/>
      <c r="D156" s="686"/>
      <c r="E156" s="686"/>
      <c r="F156" s="687"/>
      <c r="G156" s="677">
        <f>SUM(F154:F155)</f>
        <v>0</v>
      </c>
      <c r="H156" s="677"/>
      <c r="I156" s="677">
        <f>SUM(H154:H155)</f>
        <v>0</v>
      </c>
      <c r="J156" s="677"/>
      <c r="K156" s="677">
        <f>SUM(J154:J155)</f>
        <v>0</v>
      </c>
      <c r="L156" s="677"/>
    </row>
    <row r="157" spans="2:12" ht="12.75">
      <c r="B157" s="672" t="str">
        <f>CONCATENATE("Бъдещи минимални лизингови плащания към 31.12.",НАЧАЛО!AC1-1," г.")</f>
        <v>Бъдещи минимални лизингови плащания към 31.12.2016 г.</v>
      </c>
      <c r="C157" s="672"/>
      <c r="D157" s="672"/>
      <c r="E157" s="672"/>
      <c r="F157" s="672"/>
      <c r="G157" s="672"/>
      <c r="H157" s="672"/>
      <c r="I157" s="672"/>
      <c r="J157" s="672"/>
      <c r="K157" s="672"/>
      <c r="L157" s="672"/>
    </row>
    <row r="158" spans="2:12" ht="12.75">
      <c r="B158" s="678"/>
      <c r="C158" s="678"/>
      <c r="D158" s="678"/>
      <c r="E158" s="678"/>
      <c r="F158" s="678"/>
      <c r="G158" s="671" t="s">
        <v>238</v>
      </c>
      <c r="H158" s="671"/>
      <c r="I158" s="671" t="s">
        <v>239</v>
      </c>
      <c r="J158" s="671"/>
      <c r="K158" s="671" t="s">
        <v>84</v>
      </c>
      <c r="L158" s="671"/>
    </row>
    <row r="159" spans="2:12" ht="12.75">
      <c r="B159" s="679" t="s">
        <v>506</v>
      </c>
      <c r="C159" s="679"/>
      <c r="D159" s="679"/>
      <c r="E159" s="679"/>
      <c r="F159" s="679"/>
      <c r="G159" s="676"/>
      <c r="H159" s="676"/>
      <c r="I159" s="676"/>
      <c r="J159" s="676"/>
      <c r="K159" s="668">
        <f>SUM(F159:I159)</f>
        <v>0</v>
      </c>
      <c r="L159" s="668"/>
    </row>
    <row r="160" spans="2:12" ht="12.75">
      <c r="B160" s="679" t="s">
        <v>241</v>
      </c>
      <c r="C160" s="679"/>
      <c r="D160" s="679"/>
      <c r="E160" s="679"/>
      <c r="F160" s="679"/>
      <c r="G160" s="676"/>
      <c r="H160" s="676"/>
      <c r="I160" s="676"/>
      <c r="J160" s="676"/>
      <c r="K160" s="668">
        <f>SUM(F160:I160)</f>
        <v>0</v>
      </c>
      <c r="L160" s="668"/>
    </row>
    <row r="161" spans="2:12" ht="12.75">
      <c r="B161" s="680" t="s">
        <v>242</v>
      </c>
      <c r="C161" s="680"/>
      <c r="D161" s="680"/>
      <c r="E161" s="680"/>
      <c r="F161" s="680"/>
      <c r="G161" s="677">
        <f>SUM(G159:G160)</f>
        <v>0</v>
      </c>
      <c r="H161" s="677"/>
      <c r="I161" s="677">
        <f>SUM(I159:I160)</f>
        <v>0</v>
      </c>
      <c r="J161" s="677"/>
      <c r="K161" s="677">
        <f>SUM(K159:K160)</f>
        <v>0</v>
      </c>
      <c r="L161" s="677"/>
    </row>
    <row r="162" spans="2:12" ht="15">
      <c r="B162" s="681" t="s">
        <v>528</v>
      </c>
      <c r="C162" s="681"/>
      <c r="D162" s="681"/>
      <c r="E162" s="681"/>
      <c r="F162" s="681"/>
      <c r="G162" s="681"/>
      <c r="H162" s="681"/>
      <c r="I162" s="681"/>
      <c r="J162" s="681"/>
      <c r="K162" s="681"/>
      <c r="L162" s="681"/>
    </row>
    <row r="163" spans="2:12" ht="12.75">
      <c r="B163" s="672" t="str">
        <f>B152</f>
        <v>Бъдещи минимални лизингови постъпления към  31.12.2016г.</v>
      </c>
      <c r="C163" s="672"/>
      <c r="D163" s="672"/>
      <c r="E163" s="672"/>
      <c r="F163" s="672"/>
      <c r="G163" s="672"/>
      <c r="H163" s="672"/>
      <c r="I163" s="672"/>
      <c r="J163" s="672"/>
      <c r="K163" s="672"/>
      <c r="L163" s="672"/>
    </row>
    <row r="164" spans="2:12" ht="12.75">
      <c r="B164" s="679" t="s">
        <v>506</v>
      </c>
      <c r="C164" s="679"/>
      <c r="D164" s="679"/>
      <c r="E164" s="679"/>
      <c r="F164" s="679"/>
      <c r="G164" s="676"/>
      <c r="H164" s="676"/>
      <c r="I164" s="676"/>
      <c r="J164" s="676"/>
      <c r="K164" s="668">
        <f>SUM(F164:I164)</f>
        <v>0</v>
      </c>
      <c r="L164" s="668"/>
    </row>
    <row r="165" spans="2:12" ht="12.75">
      <c r="B165" s="680" t="s">
        <v>84</v>
      </c>
      <c r="C165" s="680"/>
      <c r="D165" s="680"/>
      <c r="E165" s="680"/>
      <c r="F165" s="680"/>
      <c r="G165" s="677">
        <f>SUM(G164)</f>
        <v>0</v>
      </c>
      <c r="H165" s="677"/>
      <c r="I165" s="677">
        <f>SUM(I164)</f>
        <v>0</v>
      </c>
      <c r="J165" s="677"/>
      <c r="K165" s="677">
        <f>SUM(K164)</f>
        <v>0</v>
      </c>
      <c r="L165" s="677"/>
    </row>
  </sheetData>
  <sheetProtection/>
  <mergeCells count="552">
    <mergeCell ref="I51:J51"/>
    <mergeCell ref="K49:L49"/>
    <mergeCell ref="M51:N51"/>
    <mergeCell ref="B39:N39"/>
    <mergeCell ref="B41:F41"/>
    <mergeCell ref="G41:H41"/>
    <mergeCell ref="I41:J41"/>
    <mergeCell ref="K41:L41"/>
    <mergeCell ref="M41:N41"/>
    <mergeCell ref="B51:F51"/>
    <mergeCell ref="G51:H51"/>
    <mergeCell ref="K47:L47"/>
    <mergeCell ref="M49:N49"/>
    <mergeCell ref="B50:F50"/>
    <mergeCell ref="G50:H50"/>
    <mergeCell ref="I50:J50"/>
    <mergeCell ref="K50:L50"/>
    <mergeCell ref="M50:N50"/>
    <mergeCell ref="B49:F49"/>
    <mergeCell ref="G49:H49"/>
    <mergeCell ref="I49:J49"/>
    <mergeCell ref="K45:L45"/>
    <mergeCell ref="M47:N47"/>
    <mergeCell ref="B48:F48"/>
    <mergeCell ref="G48:H48"/>
    <mergeCell ref="I48:J48"/>
    <mergeCell ref="K48:L48"/>
    <mergeCell ref="M48:N48"/>
    <mergeCell ref="B47:F47"/>
    <mergeCell ref="G47:H47"/>
    <mergeCell ref="I47:J47"/>
    <mergeCell ref="K43:L43"/>
    <mergeCell ref="M45:N45"/>
    <mergeCell ref="B46:F46"/>
    <mergeCell ref="G46:H46"/>
    <mergeCell ref="I46:J46"/>
    <mergeCell ref="K46:L46"/>
    <mergeCell ref="M46:N46"/>
    <mergeCell ref="B45:F45"/>
    <mergeCell ref="G45:H45"/>
    <mergeCell ref="I45:J45"/>
    <mergeCell ref="K40:L40"/>
    <mergeCell ref="M43:N43"/>
    <mergeCell ref="B44:F44"/>
    <mergeCell ref="G44:H44"/>
    <mergeCell ref="I44:J44"/>
    <mergeCell ref="K44:L44"/>
    <mergeCell ref="M44:N44"/>
    <mergeCell ref="B43:F43"/>
    <mergeCell ref="G43:H43"/>
    <mergeCell ref="I43:J43"/>
    <mergeCell ref="K37:L37"/>
    <mergeCell ref="M40:N40"/>
    <mergeCell ref="B42:F42"/>
    <mergeCell ref="G42:H42"/>
    <mergeCell ref="I42:J42"/>
    <mergeCell ref="K42:L42"/>
    <mergeCell ref="M42:N42"/>
    <mergeCell ref="B40:F40"/>
    <mergeCell ref="G40:H40"/>
    <mergeCell ref="I40:J40"/>
    <mergeCell ref="K35:L35"/>
    <mergeCell ref="M37:N37"/>
    <mergeCell ref="B38:F38"/>
    <mergeCell ref="G38:H38"/>
    <mergeCell ref="I38:J38"/>
    <mergeCell ref="K38:L38"/>
    <mergeCell ref="M38:N38"/>
    <mergeCell ref="B37:F37"/>
    <mergeCell ref="G37:H37"/>
    <mergeCell ref="I37:J37"/>
    <mergeCell ref="M33:N33"/>
    <mergeCell ref="M35:N35"/>
    <mergeCell ref="B36:F36"/>
    <mergeCell ref="G36:H36"/>
    <mergeCell ref="I36:J36"/>
    <mergeCell ref="K36:L36"/>
    <mergeCell ref="M36:N36"/>
    <mergeCell ref="B35:F35"/>
    <mergeCell ref="G35:H35"/>
    <mergeCell ref="I35:J35"/>
    <mergeCell ref="K32:L32"/>
    <mergeCell ref="M34:N34"/>
    <mergeCell ref="B33:F33"/>
    <mergeCell ref="G33:H33"/>
    <mergeCell ref="I33:J33"/>
    <mergeCell ref="K33:L33"/>
    <mergeCell ref="B34:F34"/>
    <mergeCell ref="G34:H34"/>
    <mergeCell ref="I34:J34"/>
    <mergeCell ref="K34:L34"/>
    <mergeCell ref="K30:L30"/>
    <mergeCell ref="M30:N30"/>
    <mergeCell ref="K28:L28"/>
    <mergeCell ref="G28:H28"/>
    <mergeCell ref="M29:N29"/>
    <mergeCell ref="M32:N32"/>
    <mergeCell ref="I29:J29"/>
    <mergeCell ref="G29:H29"/>
    <mergeCell ref="K31:L31"/>
    <mergeCell ref="K29:L29"/>
    <mergeCell ref="G137:H137"/>
    <mergeCell ref="I142:J142"/>
    <mergeCell ref="B142:F142"/>
    <mergeCell ref="I139:J139"/>
    <mergeCell ref="B137:F137"/>
    <mergeCell ref="M28:N28"/>
    <mergeCell ref="M31:N31"/>
    <mergeCell ref="B30:F30"/>
    <mergeCell ref="G30:H30"/>
    <mergeCell ref="I30:J30"/>
    <mergeCell ref="G138:H138"/>
    <mergeCell ref="I138:J138"/>
    <mergeCell ref="K139:L139"/>
    <mergeCell ref="B138:F138"/>
    <mergeCell ref="B140:F140"/>
    <mergeCell ref="G142:H142"/>
    <mergeCell ref="B32:F32"/>
    <mergeCell ref="B28:F28"/>
    <mergeCell ref="B31:F31"/>
    <mergeCell ref="G31:H31"/>
    <mergeCell ref="I31:J31"/>
    <mergeCell ref="B29:F29"/>
    <mergeCell ref="G32:H32"/>
    <mergeCell ref="I32:J32"/>
    <mergeCell ref="G148:H148"/>
    <mergeCell ref="I149:J149"/>
    <mergeCell ref="B148:F148"/>
    <mergeCell ref="K145:L145"/>
    <mergeCell ref="K144:L144"/>
    <mergeCell ref="I28:J28"/>
    <mergeCell ref="K51:L51"/>
    <mergeCell ref="K115:L115"/>
    <mergeCell ref="B114:J114"/>
    <mergeCell ref="B73:J73"/>
    <mergeCell ref="B143:F143"/>
    <mergeCell ref="B145:F145"/>
    <mergeCell ref="G145:H145"/>
    <mergeCell ref="B144:F144"/>
    <mergeCell ref="G144:H144"/>
    <mergeCell ref="G143:H143"/>
    <mergeCell ref="M126:N126"/>
    <mergeCell ref="I124:J124"/>
    <mergeCell ref="K125:L125"/>
    <mergeCell ref="M129:N129"/>
    <mergeCell ref="I128:J128"/>
    <mergeCell ref="K126:L126"/>
    <mergeCell ref="M124:N124"/>
    <mergeCell ref="K124:L124"/>
    <mergeCell ref="M127:N127"/>
    <mergeCell ref="M125:N125"/>
    <mergeCell ref="M115:N115"/>
    <mergeCell ref="B117:J117"/>
    <mergeCell ref="M116:N116"/>
    <mergeCell ref="M118:N118"/>
    <mergeCell ref="K117:L117"/>
    <mergeCell ref="M117:N117"/>
    <mergeCell ref="K118:L118"/>
    <mergeCell ref="B115:J115"/>
    <mergeCell ref="K116:L116"/>
    <mergeCell ref="B116:J116"/>
    <mergeCell ref="I165:J165"/>
    <mergeCell ref="K165:L165"/>
    <mergeCell ref="I137:J137"/>
    <mergeCell ref="K137:L137"/>
    <mergeCell ref="K153:L153"/>
    <mergeCell ref="K138:L138"/>
    <mergeCell ref="I143:J143"/>
    <mergeCell ref="I159:J159"/>
    <mergeCell ref="I164:J164"/>
    <mergeCell ref="K161:L161"/>
    <mergeCell ref="M123:N123"/>
    <mergeCell ref="K119:L119"/>
    <mergeCell ref="M119:N119"/>
    <mergeCell ref="B120:N120"/>
    <mergeCell ref="G123:H123"/>
    <mergeCell ref="M121:N121"/>
    <mergeCell ref="K123:L123"/>
    <mergeCell ref="G122:H122"/>
    <mergeCell ref="B119:J119"/>
    <mergeCell ref="I123:J123"/>
    <mergeCell ref="G159:H159"/>
    <mergeCell ref="B156:F156"/>
    <mergeCell ref="B157:L157"/>
    <mergeCell ref="B158:F158"/>
    <mergeCell ref="K159:L159"/>
    <mergeCell ref="K158:L158"/>
    <mergeCell ref="I158:J158"/>
    <mergeCell ref="G158:H158"/>
    <mergeCell ref="B141:L141"/>
    <mergeCell ref="K142:L142"/>
    <mergeCell ref="M128:N128"/>
    <mergeCell ref="G128:H128"/>
    <mergeCell ref="G129:H129"/>
    <mergeCell ref="K129:L129"/>
    <mergeCell ref="I129:J129"/>
    <mergeCell ref="B139:F139"/>
    <mergeCell ref="G139:H139"/>
    <mergeCell ref="B135:L135"/>
    <mergeCell ref="G160:H160"/>
    <mergeCell ref="B161:F161"/>
    <mergeCell ref="M130:N130"/>
    <mergeCell ref="G161:H161"/>
    <mergeCell ref="B160:F160"/>
    <mergeCell ref="K160:L160"/>
    <mergeCell ref="B159:F159"/>
    <mergeCell ref="G155:H155"/>
    <mergeCell ref="I156:J156"/>
    <mergeCell ref="K156:L156"/>
    <mergeCell ref="K155:L155"/>
    <mergeCell ref="B154:F154"/>
    <mergeCell ref="G154:H154"/>
    <mergeCell ref="I154:J154"/>
    <mergeCell ref="K154:L154"/>
    <mergeCell ref="K164:L164"/>
    <mergeCell ref="I161:J161"/>
    <mergeCell ref="I160:J160"/>
    <mergeCell ref="B162:L162"/>
    <mergeCell ref="B163:L163"/>
    <mergeCell ref="B147:L147"/>
    <mergeCell ref="B165:F165"/>
    <mergeCell ref="G165:H165"/>
    <mergeCell ref="G164:H164"/>
    <mergeCell ref="B164:F164"/>
    <mergeCell ref="I155:J155"/>
    <mergeCell ref="G156:H156"/>
    <mergeCell ref="B151:L151"/>
    <mergeCell ref="B152:L152"/>
    <mergeCell ref="B155:F155"/>
    <mergeCell ref="B149:F149"/>
    <mergeCell ref="K143:L143"/>
    <mergeCell ref="I148:J148"/>
    <mergeCell ref="K148:L148"/>
    <mergeCell ref="G140:H140"/>
    <mergeCell ref="K140:L140"/>
    <mergeCell ref="I140:J140"/>
    <mergeCell ref="I145:J145"/>
    <mergeCell ref="I144:J144"/>
    <mergeCell ref="B146:L146"/>
    <mergeCell ref="B136:L136"/>
    <mergeCell ref="B131:F131"/>
    <mergeCell ref="G130:H130"/>
    <mergeCell ref="G131:H131"/>
    <mergeCell ref="K130:L130"/>
    <mergeCell ref="B153:F153"/>
    <mergeCell ref="G153:H153"/>
    <mergeCell ref="I153:J153"/>
    <mergeCell ref="K149:L149"/>
    <mergeCell ref="G149:H149"/>
    <mergeCell ref="I88:J88"/>
    <mergeCell ref="K78:L78"/>
    <mergeCell ref="K74:L74"/>
    <mergeCell ref="I81:J81"/>
    <mergeCell ref="K75:L75"/>
    <mergeCell ref="K80:L80"/>
    <mergeCell ref="B79:N79"/>
    <mergeCell ref="K77:L77"/>
    <mergeCell ref="M81:N81"/>
    <mergeCell ref="B77:J77"/>
    <mergeCell ref="B118:J118"/>
    <mergeCell ref="G83:H83"/>
    <mergeCell ref="I82:J82"/>
    <mergeCell ref="B130:F130"/>
    <mergeCell ref="B125:F125"/>
    <mergeCell ref="G92:H92"/>
    <mergeCell ref="I85:J85"/>
    <mergeCell ref="B91:F91"/>
    <mergeCell ref="B87:F87"/>
    <mergeCell ref="I86:J86"/>
    <mergeCell ref="I130:J130"/>
    <mergeCell ref="B126:F126"/>
    <mergeCell ref="G126:H126"/>
    <mergeCell ref="I126:J126"/>
    <mergeCell ref="B127:F127"/>
    <mergeCell ref="G127:H127"/>
    <mergeCell ref="I127:J127"/>
    <mergeCell ref="B129:F129"/>
    <mergeCell ref="B128:F128"/>
    <mergeCell ref="K66:L67"/>
    <mergeCell ref="B70:J70"/>
    <mergeCell ref="B71:J71"/>
    <mergeCell ref="B68:J68"/>
    <mergeCell ref="B69:J69"/>
    <mergeCell ref="B66:J67"/>
    <mergeCell ref="K70:L70"/>
    <mergeCell ref="M68:N68"/>
    <mergeCell ref="K71:L71"/>
    <mergeCell ref="K68:L68"/>
    <mergeCell ref="K73:L73"/>
    <mergeCell ref="K72:L72"/>
    <mergeCell ref="K69:L69"/>
    <mergeCell ref="M71:N71"/>
    <mergeCell ref="M69:N69"/>
    <mergeCell ref="B72:J72"/>
    <mergeCell ref="B74:J74"/>
    <mergeCell ref="B76:J76"/>
    <mergeCell ref="K76:L76"/>
    <mergeCell ref="B75:J75"/>
    <mergeCell ref="M73:N73"/>
    <mergeCell ref="G80:H80"/>
    <mergeCell ref="B80:F81"/>
    <mergeCell ref="M77:N77"/>
    <mergeCell ref="B78:J78"/>
    <mergeCell ref="M80:N80"/>
    <mergeCell ref="K81:L81"/>
    <mergeCell ref="M78:N78"/>
    <mergeCell ref="B63:F63"/>
    <mergeCell ref="J63:N63"/>
    <mergeCell ref="B61:F61"/>
    <mergeCell ref="J61:N61"/>
    <mergeCell ref="J58:N58"/>
    <mergeCell ref="B58:F58"/>
    <mergeCell ref="B59:F59"/>
    <mergeCell ref="J60:N60"/>
    <mergeCell ref="B62:F62"/>
    <mergeCell ref="J62:N62"/>
    <mergeCell ref="J59:N59"/>
    <mergeCell ref="B60:F60"/>
    <mergeCell ref="B57:F57"/>
    <mergeCell ref="J57:N57"/>
    <mergeCell ref="B64:F64"/>
    <mergeCell ref="B85:F85"/>
    <mergeCell ref="G84:H84"/>
    <mergeCell ref="I80:J80"/>
    <mergeCell ref="B82:F82"/>
    <mergeCell ref="B83:F83"/>
    <mergeCell ref="G81:H81"/>
    <mergeCell ref="G82:H82"/>
    <mergeCell ref="I84:J84"/>
    <mergeCell ref="B65:N65"/>
    <mergeCell ref="G88:H88"/>
    <mergeCell ref="G87:H87"/>
    <mergeCell ref="I83:J83"/>
    <mergeCell ref="J64:N64"/>
    <mergeCell ref="M76:N76"/>
    <mergeCell ref="M74:N74"/>
    <mergeCell ref="M72:N72"/>
    <mergeCell ref="M75:N75"/>
    <mergeCell ref="M66:N67"/>
    <mergeCell ref="M70:N70"/>
    <mergeCell ref="B84:F84"/>
    <mergeCell ref="G85:H85"/>
    <mergeCell ref="G91:H91"/>
    <mergeCell ref="B90:F90"/>
    <mergeCell ref="B88:F88"/>
    <mergeCell ref="B89:F89"/>
    <mergeCell ref="G89:H89"/>
    <mergeCell ref="G90:H90"/>
    <mergeCell ref="B86:F86"/>
    <mergeCell ref="G86:H86"/>
    <mergeCell ref="I89:J89"/>
    <mergeCell ref="B98:F98"/>
    <mergeCell ref="J98:N98"/>
    <mergeCell ref="K92:L92"/>
    <mergeCell ref="B94:N94"/>
    <mergeCell ref="B95:F95"/>
    <mergeCell ref="M92:N92"/>
    <mergeCell ref="J95:N95"/>
    <mergeCell ref="B92:F92"/>
    <mergeCell ref="J97:N97"/>
    <mergeCell ref="M87:N87"/>
    <mergeCell ref="M88:N88"/>
    <mergeCell ref="M89:N89"/>
    <mergeCell ref="K85:L85"/>
    <mergeCell ref="K86:L86"/>
    <mergeCell ref="K88:L88"/>
    <mergeCell ref="B100:F100"/>
    <mergeCell ref="I91:J91"/>
    <mergeCell ref="M90:N90"/>
    <mergeCell ref="M91:N91"/>
    <mergeCell ref="K91:L91"/>
    <mergeCell ref="I90:J90"/>
    <mergeCell ref="I92:J92"/>
    <mergeCell ref="K90:L90"/>
    <mergeCell ref="B102:F102"/>
    <mergeCell ref="J102:N102"/>
    <mergeCell ref="B104:F104"/>
    <mergeCell ref="J104:N104"/>
    <mergeCell ref="B106:N106"/>
    <mergeCell ref="J96:N96"/>
    <mergeCell ref="B96:F96"/>
    <mergeCell ref="B97:F97"/>
    <mergeCell ref="B105:F105"/>
    <mergeCell ref="B99:F99"/>
    <mergeCell ref="B113:J113"/>
    <mergeCell ref="K113:L113"/>
    <mergeCell ref="M113:N113"/>
    <mergeCell ref="B111:J111"/>
    <mergeCell ref="K111:L111"/>
    <mergeCell ref="M111:N111"/>
    <mergeCell ref="M112:N112"/>
    <mergeCell ref="B110:J110"/>
    <mergeCell ref="B109:J109"/>
    <mergeCell ref="K109:L109"/>
    <mergeCell ref="B112:J112"/>
    <mergeCell ref="J103:N103"/>
    <mergeCell ref="K110:L110"/>
    <mergeCell ref="M110:N110"/>
    <mergeCell ref="K127:L127"/>
    <mergeCell ref="B123:F123"/>
    <mergeCell ref="I122:J122"/>
    <mergeCell ref="G121:H121"/>
    <mergeCell ref="I121:J121"/>
    <mergeCell ref="B121:F122"/>
    <mergeCell ref="G124:H124"/>
    <mergeCell ref="B124:F124"/>
    <mergeCell ref="G125:H125"/>
    <mergeCell ref="I125:J125"/>
    <mergeCell ref="M131:N131"/>
    <mergeCell ref="K114:L114"/>
    <mergeCell ref="I132:J132"/>
    <mergeCell ref="K132:L132"/>
    <mergeCell ref="K128:L128"/>
    <mergeCell ref="I131:J131"/>
    <mergeCell ref="K131:L131"/>
    <mergeCell ref="M122:N122"/>
    <mergeCell ref="K121:L121"/>
    <mergeCell ref="K122:L122"/>
    <mergeCell ref="M133:N133"/>
    <mergeCell ref="B132:F132"/>
    <mergeCell ref="G132:H132"/>
    <mergeCell ref="B133:F133"/>
    <mergeCell ref="G133:H133"/>
    <mergeCell ref="I133:J133"/>
    <mergeCell ref="M132:N132"/>
    <mergeCell ref="K133:L133"/>
    <mergeCell ref="K82:L82"/>
    <mergeCell ref="M109:N109"/>
    <mergeCell ref="K89:L89"/>
    <mergeCell ref="J105:N105"/>
    <mergeCell ref="B107:J108"/>
    <mergeCell ref="K107:L108"/>
    <mergeCell ref="M107:N108"/>
    <mergeCell ref="B103:F103"/>
    <mergeCell ref="J100:N100"/>
    <mergeCell ref="B101:F101"/>
    <mergeCell ref="M114:N114"/>
    <mergeCell ref="K112:L112"/>
    <mergeCell ref="M86:N86"/>
    <mergeCell ref="K87:L87"/>
    <mergeCell ref="K84:L84"/>
    <mergeCell ref="K83:L83"/>
    <mergeCell ref="J101:N101"/>
    <mergeCell ref="J99:N99"/>
    <mergeCell ref="I87:J87"/>
    <mergeCell ref="M85:N85"/>
    <mergeCell ref="M82:N82"/>
    <mergeCell ref="M83:N83"/>
    <mergeCell ref="M84:N84"/>
    <mergeCell ref="B20:E20"/>
    <mergeCell ref="F20:J20"/>
    <mergeCell ref="K20:L20"/>
    <mergeCell ref="M20:N20"/>
    <mergeCell ref="M23:N23"/>
    <mergeCell ref="K22:L22"/>
    <mergeCell ref="M22:N22"/>
    <mergeCell ref="F2:J2"/>
    <mergeCell ref="B2:E2"/>
    <mergeCell ref="B7:E7"/>
    <mergeCell ref="F7:J7"/>
    <mergeCell ref="B4:E4"/>
    <mergeCell ref="F4:J4"/>
    <mergeCell ref="B6:E6"/>
    <mergeCell ref="F6:J6"/>
    <mergeCell ref="B5:E5"/>
    <mergeCell ref="F3:J3"/>
    <mergeCell ref="F5:J5"/>
    <mergeCell ref="B8:E8"/>
    <mergeCell ref="B11:E11"/>
    <mergeCell ref="B3:E3"/>
    <mergeCell ref="F8:J8"/>
    <mergeCell ref="F9:J9"/>
    <mergeCell ref="F11:J11"/>
    <mergeCell ref="K5:L5"/>
    <mergeCell ref="K3:L3"/>
    <mergeCell ref="K4:L4"/>
    <mergeCell ref="M2:N2"/>
    <mergeCell ref="K2:L2"/>
    <mergeCell ref="M5:N5"/>
    <mergeCell ref="M3:N3"/>
    <mergeCell ref="M4:N4"/>
    <mergeCell ref="K12:L12"/>
    <mergeCell ref="K6:L6"/>
    <mergeCell ref="M6:N6"/>
    <mergeCell ref="K8:L8"/>
    <mergeCell ref="K7:L7"/>
    <mergeCell ref="M8:N8"/>
    <mergeCell ref="M7:N7"/>
    <mergeCell ref="K14:L14"/>
    <mergeCell ref="M12:N12"/>
    <mergeCell ref="M9:N9"/>
    <mergeCell ref="B10:E10"/>
    <mergeCell ref="F10:J10"/>
    <mergeCell ref="K10:L10"/>
    <mergeCell ref="M10:N10"/>
    <mergeCell ref="K9:L9"/>
    <mergeCell ref="B9:E9"/>
    <mergeCell ref="F12:J12"/>
    <mergeCell ref="M16:N16"/>
    <mergeCell ref="K11:L11"/>
    <mergeCell ref="M11:N11"/>
    <mergeCell ref="B12:E12"/>
    <mergeCell ref="B15:E15"/>
    <mergeCell ref="F15:J15"/>
    <mergeCell ref="K15:L15"/>
    <mergeCell ref="M15:N15"/>
    <mergeCell ref="B14:E14"/>
    <mergeCell ref="F14:J14"/>
    <mergeCell ref="M19:N19"/>
    <mergeCell ref="M14:N14"/>
    <mergeCell ref="M18:N18"/>
    <mergeCell ref="B17:E17"/>
    <mergeCell ref="F17:J17"/>
    <mergeCell ref="K17:L17"/>
    <mergeCell ref="M17:N17"/>
    <mergeCell ref="B16:E16"/>
    <mergeCell ref="F16:J16"/>
    <mergeCell ref="K16:L16"/>
    <mergeCell ref="B23:E23"/>
    <mergeCell ref="F23:J23"/>
    <mergeCell ref="K23:L23"/>
    <mergeCell ref="B21:E21"/>
    <mergeCell ref="F21:J21"/>
    <mergeCell ref="F19:J19"/>
    <mergeCell ref="K19:L19"/>
    <mergeCell ref="B24:E24"/>
    <mergeCell ref="K21:L21"/>
    <mergeCell ref="B1:N1"/>
    <mergeCell ref="B13:N13"/>
    <mergeCell ref="B22:E22"/>
    <mergeCell ref="F22:J22"/>
    <mergeCell ref="M21:N21"/>
    <mergeCell ref="B18:E18"/>
    <mergeCell ref="F18:J18"/>
    <mergeCell ref="K18:L18"/>
    <mergeCell ref="B19:E19"/>
    <mergeCell ref="K27:L27"/>
    <mergeCell ref="I27:J27"/>
    <mergeCell ref="G27:H27"/>
    <mergeCell ref="K24:L24"/>
    <mergeCell ref="F24:J24"/>
    <mergeCell ref="B26:N26"/>
    <mergeCell ref="B27:F27"/>
    <mergeCell ref="M27:N27"/>
    <mergeCell ref="M24:N24"/>
    <mergeCell ref="B56:F56"/>
    <mergeCell ref="J56:N56"/>
    <mergeCell ref="B53:N53"/>
    <mergeCell ref="B54:F54"/>
    <mergeCell ref="J54:N54"/>
    <mergeCell ref="B55:F55"/>
    <mergeCell ref="J55:N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195" customWidth="1"/>
    <col min="2" max="2" width="23.8515625" style="195" customWidth="1"/>
    <col min="3" max="3" width="19.421875" style="195" customWidth="1"/>
    <col min="4" max="4" width="14.28125" style="195" customWidth="1"/>
    <col min="5" max="5" width="14.421875" style="195" customWidth="1"/>
    <col min="6" max="6" width="14.28125" style="195" customWidth="1"/>
    <col min="7" max="16384" width="9.140625" style="195" customWidth="1"/>
  </cols>
  <sheetData>
    <row r="1" spans="2:6" ht="15">
      <c r="B1" s="647" t="s">
        <v>160</v>
      </c>
      <c r="C1" s="647"/>
      <c r="D1" s="647"/>
      <c r="E1" s="647"/>
      <c r="F1" s="647"/>
    </row>
    <row r="2" spans="2:6" ht="12.75">
      <c r="B2" s="768" t="s">
        <v>161</v>
      </c>
      <c r="C2" s="768" t="s">
        <v>162</v>
      </c>
      <c r="D2" s="630" t="s">
        <v>428</v>
      </c>
      <c r="E2" s="633"/>
      <c r="F2" s="631"/>
    </row>
    <row r="3" spans="2:6" ht="38.25" customHeight="1">
      <c r="B3" s="769"/>
      <c r="C3" s="769"/>
      <c r="D3" s="452" t="s">
        <v>431</v>
      </c>
      <c r="E3" s="452" t="s">
        <v>429</v>
      </c>
      <c r="F3" s="452" t="s">
        <v>430</v>
      </c>
    </row>
    <row r="4" spans="2:6" ht="12.75">
      <c r="B4" s="423" t="s">
        <v>627</v>
      </c>
      <c r="C4" s="423" t="s">
        <v>659</v>
      </c>
      <c r="D4" s="442"/>
      <c r="E4" s="442"/>
      <c r="F4" s="442"/>
    </row>
    <row r="5" spans="2:6" ht="12.75">
      <c r="B5" s="423" t="s">
        <v>660</v>
      </c>
      <c r="C5" s="194" t="s">
        <v>626</v>
      </c>
      <c r="D5" s="442"/>
      <c r="E5" s="442"/>
      <c r="F5" s="442"/>
    </row>
    <row r="6" spans="2:6" ht="12.75">
      <c r="B6" s="423" t="s">
        <v>699</v>
      </c>
      <c r="C6" s="423" t="s">
        <v>661</v>
      </c>
      <c r="D6" s="442"/>
      <c r="E6" s="442"/>
      <c r="F6" s="442"/>
    </row>
    <row r="7" spans="2:6" ht="12.75">
      <c r="B7" s="423" t="s">
        <v>628</v>
      </c>
      <c r="C7" s="423" t="s">
        <v>701</v>
      </c>
      <c r="D7" s="442"/>
      <c r="E7" s="442"/>
      <c r="F7" s="442"/>
    </row>
    <row r="8" spans="2:6" ht="12.75">
      <c r="B8" s="423" t="s">
        <v>700</v>
      </c>
      <c r="C8" s="423" t="s">
        <v>701</v>
      </c>
      <c r="D8" s="475"/>
      <c r="E8" s="442"/>
      <c r="F8" s="442"/>
    </row>
    <row r="9" spans="2:6" ht="12.75">
      <c r="B9" s="423"/>
      <c r="C9" s="423"/>
      <c r="D9" s="442"/>
      <c r="E9" s="442"/>
      <c r="F9" s="442"/>
    </row>
    <row r="10" spans="2:6" ht="12.75">
      <c r="B10" s="311" t="s">
        <v>91</v>
      </c>
      <c r="C10" s="445"/>
      <c r="D10" s="453"/>
      <c r="E10" s="453"/>
      <c r="F10" s="453"/>
    </row>
    <row r="12" spans="2:6" s="334" customFormat="1" ht="12.75">
      <c r="B12" s="195"/>
      <c r="C12" s="195"/>
      <c r="D12" s="195"/>
      <c r="E12" s="195"/>
      <c r="F12" s="195"/>
    </row>
    <row r="36" ht="12" customHeight="1"/>
  </sheetData>
  <sheetProtection/>
  <mergeCells count="4">
    <mergeCell ref="B1:F1"/>
    <mergeCell ref="D2:F2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I44"/>
  <sheetViews>
    <sheetView zoomScalePageLayoutView="0" workbookViewId="0" topLeftCell="A25">
      <selection activeCell="G31" sqref="G31"/>
    </sheetView>
  </sheetViews>
  <sheetFormatPr defaultColWidth="9.140625" defaultRowHeight="12.75"/>
  <sheetData>
    <row r="3" spans="1:9" ht="12.75">
      <c r="A3" s="2"/>
      <c r="B3" s="2" t="s">
        <v>122</v>
      </c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 t="s">
        <v>123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 t="s">
        <v>124</v>
      </c>
      <c r="B8" s="2" t="s">
        <v>125</v>
      </c>
      <c r="C8" s="2"/>
      <c r="D8" s="3"/>
      <c r="E8" s="2"/>
      <c r="F8" s="4">
        <v>0</v>
      </c>
      <c r="G8" s="2"/>
      <c r="H8" s="2"/>
      <c r="I8" s="2"/>
    </row>
    <row r="9" spans="1:9" ht="12.75">
      <c r="A9" s="2" t="s">
        <v>126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127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128</v>
      </c>
      <c r="B12" s="2"/>
      <c r="C12" s="2"/>
      <c r="D12" s="2"/>
      <c r="E12" s="2"/>
      <c r="F12" s="4">
        <v>0</v>
      </c>
      <c r="G12" s="2"/>
      <c r="H12" s="2"/>
      <c r="I12" s="2"/>
    </row>
    <row r="13" spans="1:9" ht="12.75">
      <c r="A13" s="2" t="s">
        <v>129</v>
      </c>
      <c r="B13" s="2"/>
      <c r="C13" s="2"/>
      <c r="D13" s="2"/>
      <c r="E13" s="2"/>
      <c r="F13" s="4"/>
      <c r="G13" s="2"/>
      <c r="H13" s="2"/>
      <c r="I13" s="2"/>
    </row>
    <row r="14" spans="1:9" ht="12.75">
      <c r="A14" s="2" t="s">
        <v>130</v>
      </c>
      <c r="B14" s="2"/>
      <c r="C14" s="2"/>
      <c r="D14" s="2"/>
      <c r="E14" s="2"/>
      <c r="F14" s="4"/>
      <c r="G14" s="2"/>
      <c r="H14" s="2"/>
      <c r="I14" s="2"/>
    </row>
    <row r="15" spans="1:9" ht="12.75">
      <c r="A15" s="2" t="s">
        <v>131</v>
      </c>
      <c r="B15" s="2"/>
      <c r="C15" s="2"/>
      <c r="D15" s="2"/>
      <c r="E15" s="2"/>
      <c r="F15" s="4"/>
      <c r="G15" s="2"/>
      <c r="H15" s="2"/>
      <c r="I15" s="2"/>
    </row>
    <row r="16" spans="1:9" ht="12.75">
      <c r="A16" s="2" t="s">
        <v>132</v>
      </c>
      <c r="B16" s="2"/>
      <c r="C16" s="2"/>
      <c r="D16" s="2"/>
      <c r="E16" s="2"/>
      <c r="F16" s="4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 t="s">
        <v>133</v>
      </c>
      <c r="B18" s="2"/>
      <c r="C18" s="2"/>
      <c r="D18" s="2"/>
      <c r="E18" s="2"/>
      <c r="F18" s="4">
        <f>F8-F12-F13-F14-F15-F16</f>
        <v>0</v>
      </c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 t="s">
        <v>134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 t="s">
        <v>135</v>
      </c>
      <c r="B26" s="2"/>
      <c r="C26" s="2"/>
      <c r="D26" s="2" t="s">
        <v>136</v>
      </c>
      <c r="E26" s="2"/>
      <c r="F26" s="2"/>
      <c r="G26" s="2"/>
      <c r="H26" s="2"/>
      <c r="I26" s="2"/>
    </row>
    <row r="27" spans="1:9" ht="12.75">
      <c r="A27" s="2"/>
      <c r="B27" s="2"/>
      <c r="C27" s="2"/>
      <c r="D27" s="2" t="s">
        <v>137</v>
      </c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5" t="s">
        <v>138</v>
      </c>
      <c r="H28" s="6"/>
      <c r="I28" s="2"/>
    </row>
    <row r="29" spans="1:9" ht="12.75">
      <c r="A29" s="7"/>
      <c r="B29" s="8"/>
      <c r="C29" s="9"/>
      <c r="D29" s="10" t="s">
        <v>102</v>
      </c>
      <c r="E29" s="10" t="s">
        <v>139</v>
      </c>
      <c r="F29" s="10" t="s">
        <v>140</v>
      </c>
      <c r="G29" s="11" t="s">
        <v>141</v>
      </c>
      <c r="H29" s="11" t="s">
        <v>142</v>
      </c>
      <c r="I29" s="10" t="s">
        <v>143</v>
      </c>
    </row>
    <row r="30" spans="1:9" ht="12.75">
      <c r="A30" s="12"/>
      <c r="B30" s="13"/>
      <c r="C30" s="14"/>
      <c r="D30" s="15" t="s">
        <v>144</v>
      </c>
      <c r="E30" s="15" t="s">
        <v>145</v>
      </c>
      <c r="F30" s="15" t="s">
        <v>146</v>
      </c>
      <c r="G30" s="15" t="s">
        <v>147</v>
      </c>
      <c r="H30" s="15" t="s">
        <v>148</v>
      </c>
      <c r="I30" s="15" t="s">
        <v>149</v>
      </c>
    </row>
    <row r="31" spans="1:9" ht="12.75">
      <c r="A31" s="7" t="s">
        <v>150</v>
      </c>
      <c r="B31" s="6"/>
      <c r="C31" s="16" t="s">
        <v>598</v>
      </c>
      <c r="D31" s="4">
        <v>0</v>
      </c>
      <c r="E31" s="4"/>
      <c r="F31" s="4">
        <f>D31-E31</f>
        <v>0</v>
      </c>
      <c r="G31" s="4">
        <v>365</v>
      </c>
      <c r="H31" s="4">
        <f>G31/365</f>
        <v>1</v>
      </c>
      <c r="I31" s="4">
        <f>F31*H31</f>
        <v>0</v>
      </c>
    </row>
    <row r="32" spans="1:9" ht="12.75">
      <c r="A32" s="5" t="s">
        <v>151</v>
      </c>
      <c r="B32" s="6"/>
      <c r="C32" s="16" t="s">
        <v>599</v>
      </c>
      <c r="D32" s="4">
        <v>0</v>
      </c>
      <c r="E32" s="4"/>
      <c r="F32" s="15">
        <v>0</v>
      </c>
      <c r="G32" s="4">
        <v>365</v>
      </c>
      <c r="H32" s="4">
        <f>G32/365</f>
        <v>1</v>
      </c>
      <c r="I32" s="4">
        <f>F32*H32</f>
        <v>0</v>
      </c>
    </row>
    <row r="33" spans="1:9" ht="12.75">
      <c r="A33" s="2" t="s">
        <v>152</v>
      </c>
      <c r="B33" s="2" t="s">
        <v>153</v>
      </c>
      <c r="C33" s="2"/>
      <c r="D33" s="2"/>
      <c r="E33" s="2"/>
      <c r="F33" s="2"/>
      <c r="G33" s="2"/>
      <c r="H33" s="2"/>
      <c r="I33" s="17">
        <f>SUM(I31:I32)</f>
        <v>0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770" t="s">
        <v>154</v>
      </c>
      <c r="B35" s="770"/>
      <c r="C35" s="770"/>
      <c r="D35" s="770"/>
      <c r="E35" s="770"/>
      <c r="F35" s="770"/>
      <c r="G35" s="770"/>
      <c r="H35" s="770"/>
      <c r="I35" s="770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191"/>
      <c r="F37" s="2"/>
      <c r="G37" s="2"/>
      <c r="H37" s="2"/>
      <c r="I37" s="2"/>
    </row>
    <row r="38" spans="1:9" ht="12.75">
      <c r="A38" s="2" t="s">
        <v>155</v>
      </c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 t="s">
        <v>156</v>
      </c>
      <c r="B40" s="2"/>
      <c r="C40" s="2"/>
      <c r="D40" s="2"/>
      <c r="E40" s="4">
        <v>0</v>
      </c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 t="s">
        <v>157</v>
      </c>
      <c r="B42" s="2"/>
      <c r="C42" s="2"/>
      <c r="D42" s="2"/>
      <c r="E42" s="18">
        <f>I33</f>
        <v>0</v>
      </c>
      <c r="F42" s="2"/>
      <c r="G42" s="2" t="s">
        <v>158</v>
      </c>
      <c r="H42" s="2"/>
      <c r="I42" s="19" t="e">
        <f>E40/E42</f>
        <v>#DIV/0!</v>
      </c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</sheetData>
  <sheetProtection/>
  <mergeCells count="1">
    <mergeCell ref="A35:I3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140625" style="312" customWidth="1"/>
    <col min="2" max="2" width="24.140625" style="312" customWidth="1"/>
    <col min="3" max="3" width="26.57421875" style="312" customWidth="1"/>
    <col min="4" max="4" width="13.28125" style="312" customWidth="1"/>
    <col min="5" max="13" width="9.140625" style="312" customWidth="1"/>
    <col min="14" max="14" width="16.00390625" style="312" customWidth="1"/>
    <col min="15" max="16384" width="9.140625" style="312" customWidth="1"/>
  </cols>
  <sheetData>
    <row r="2" spans="2:6" ht="15">
      <c r="B2" s="772" t="s">
        <v>564</v>
      </c>
      <c r="C2" s="772"/>
      <c r="D2" s="772"/>
      <c r="F2" s="433" t="s">
        <v>565</v>
      </c>
    </row>
    <row r="3" spans="2:4" ht="12.75">
      <c r="B3" s="531" t="s">
        <v>566</v>
      </c>
      <c r="C3" s="526"/>
      <c r="D3" s="525"/>
    </row>
    <row r="4" spans="2:14" ht="38.25">
      <c r="B4" s="432" t="s">
        <v>567</v>
      </c>
      <c r="C4" s="432" t="s">
        <v>568</v>
      </c>
      <c r="D4" s="432" t="s">
        <v>569</v>
      </c>
      <c r="E4" s="434"/>
      <c r="F4" s="771" t="s">
        <v>570</v>
      </c>
      <c r="G4" s="771"/>
      <c r="H4" s="771"/>
      <c r="I4" s="771"/>
      <c r="J4" s="771"/>
      <c r="K4" s="771"/>
      <c r="L4" s="771"/>
      <c r="M4" s="771"/>
      <c r="N4" s="771"/>
    </row>
    <row r="5" spans="2:6" ht="12.75">
      <c r="B5" s="473" t="s">
        <v>639</v>
      </c>
      <c r="C5" s="473" t="s">
        <v>613</v>
      </c>
      <c r="D5" s="473">
        <v>2688</v>
      </c>
      <c r="F5" s="312" t="s">
        <v>571</v>
      </c>
    </row>
    <row r="6" spans="2:6" ht="12.75">
      <c r="B6" s="473" t="s">
        <v>640</v>
      </c>
      <c r="C6" s="473" t="s">
        <v>641</v>
      </c>
      <c r="D6" s="473">
        <v>5500</v>
      </c>
      <c r="F6" s="312" t="s">
        <v>572</v>
      </c>
    </row>
    <row r="7" spans="2:6" ht="12.75">
      <c r="B7" s="474" t="s">
        <v>644</v>
      </c>
      <c r="C7" s="473" t="s">
        <v>641</v>
      </c>
      <c r="D7" s="474">
        <v>3783</v>
      </c>
      <c r="F7" s="312" t="s">
        <v>573</v>
      </c>
    </row>
    <row r="8" spans="2:6" ht="12.75">
      <c r="B8" s="431" t="s">
        <v>649</v>
      </c>
      <c r="C8" s="431" t="s">
        <v>648</v>
      </c>
      <c r="D8" s="431">
        <v>3000</v>
      </c>
      <c r="F8" s="312" t="s">
        <v>574</v>
      </c>
    </row>
    <row r="9" spans="2:4" ht="12.75">
      <c r="B9" s="473" t="s">
        <v>671</v>
      </c>
      <c r="C9" s="473" t="s">
        <v>672</v>
      </c>
      <c r="D9" s="473">
        <v>10181</v>
      </c>
    </row>
    <row r="10" spans="2:4" ht="12.75">
      <c r="B10" s="488" t="s">
        <v>723</v>
      </c>
      <c r="C10" s="489" t="s">
        <v>672</v>
      </c>
      <c r="D10" s="488">
        <v>10510</v>
      </c>
    </row>
    <row r="11" spans="2:4" ht="12.75">
      <c r="B11" s="431" t="s">
        <v>724</v>
      </c>
      <c r="C11" s="431" t="s">
        <v>725</v>
      </c>
      <c r="D11" s="431">
        <v>4000</v>
      </c>
    </row>
    <row r="12" spans="2:4" ht="12.75">
      <c r="B12" s="431"/>
      <c r="C12" s="431"/>
      <c r="D12" s="431"/>
    </row>
    <row r="13" spans="2:4" ht="15">
      <c r="B13" s="527" t="s">
        <v>575</v>
      </c>
      <c r="C13" s="527"/>
      <c r="D13" s="527"/>
    </row>
    <row r="14" spans="2:4" ht="12.75">
      <c r="B14" s="524" t="s">
        <v>576</v>
      </c>
      <c r="C14" s="526"/>
      <c r="D14" s="525"/>
    </row>
    <row r="15" spans="2:4" ht="38.25">
      <c r="B15" s="432" t="s">
        <v>567</v>
      </c>
      <c r="C15" s="432" t="s">
        <v>577</v>
      </c>
      <c r="D15" s="432" t="s">
        <v>569</v>
      </c>
    </row>
    <row r="16" spans="2:4" ht="12.75">
      <c r="B16" s="431"/>
      <c r="C16" s="431"/>
      <c r="D16" s="431"/>
    </row>
    <row r="17" spans="2:4" ht="12.75">
      <c r="B17" s="431"/>
      <c r="C17" s="431"/>
      <c r="D17" s="431"/>
    </row>
    <row r="18" spans="2:4" ht="12.75">
      <c r="B18" s="431"/>
      <c r="C18" s="431"/>
      <c r="D18" s="431"/>
    </row>
    <row r="19" spans="2:4" ht="12.75">
      <c r="B19" s="431"/>
      <c r="C19" s="431"/>
      <c r="D19" s="431"/>
    </row>
    <row r="20" spans="2:4" ht="12.75">
      <c r="B20" s="431"/>
      <c r="C20" s="431"/>
      <c r="D20" s="431"/>
    </row>
    <row r="21" spans="2:4" ht="12.75">
      <c r="B21" s="431"/>
      <c r="C21" s="431"/>
      <c r="D21" s="431"/>
    </row>
    <row r="22" spans="2:4" ht="12.75">
      <c r="B22" s="431"/>
      <c r="C22" s="431"/>
      <c r="D22" s="431"/>
    </row>
    <row r="23" spans="2:4" ht="12.75">
      <c r="B23" s="431"/>
      <c r="C23" s="431"/>
      <c r="D23" s="431"/>
    </row>
  </sheetData>
  <sheetProtection/>
  <mergeCells count="2">
    <mergeCell ref="F4:N4"/>
    <mergeCell ref="B2:D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140625" style="195" customWidth="1"/>
    <col min="2" max="2" width="4.57421875" style="195" customWidth="1"/>
    <col min="3" max="5" width="9.140625" style="195" customWidth="1"/>
    <col min="6" max="6" width="9.421875" style="195" bestFit="1" customWidth="1"/>
    <col min="7" max="9" width="9.140625" style="195" customWidth="1"/>
    <col min="10" max="10" width="2.8515625" style="195" customWidth="1"/>
    <col min="11" max="16384" width="9.140625" style="195" customWidth="1"/>
  </cols>
  <sheetData>
    <row r="1" spans="2:9" ht="15">
      <c r="B1" s="647" t="s">
        <v>435</v>
      </c>
      <c r="C1" s="647"/>
      <c r="D1" s="647"/>
      <c r="E1" s="647"/>
      <c r="F1" s="647"/>
      <c r="G1" s="647"/>
      <c r="H1" s="647"/>
      <c r="I1" s="647"/>
    </row>
    <row r="2" spans="2:9" ht="12.75">
      <c r="B2" s="656" t="s">
        <v>434</v>
      </c>
      <c r="C2" s="717" t="s">
        <v>435</v>
      </c>
      <c r="D2" s="773"/>
      <c r="E2" s="773"/>
      <c r="F2" s="532">
        <v>42735</v>
      </c>
      <c r="G2" s="454" t="s">
        <v>692</v>
      </c>
      <c r="H2" s="656" t="s">
        <v>432</v>
      </c>
      <c r="I2" s="656"/>
    </row>
    <row r="3" spans="2:9" ht="12.75">
      <c r="B3" s="656"/>
      <c r="C3" s="718"/>
      <c r="D3" s="774"/>
      <c r="E3" s="774"/>
      <c r="F3" s="422" t="s">
        <v>112</v>
      </c>
      <c r="G3" s="422" t="s">
        <v>112</v>
      </c>
      <c r="H3" s="422" t="s">
        <v>112</v>
      </c>
      <c r="I3" s="422" t="s">
        <v>433</v>
      </c>
    </row>
    <row r="4" spans="2:9" ht="12.75">
      <c r="B4" s="438">
        <v>1</v>
      </c>
      <c r="C4" s="707" t="s">
        <v>437</v>
      </c>
      <c r="D4" s="735"/>
      <c r="E4" s="735"/>
      <c r="F4" s="228">
        <f>баланс!E15</f>
        <v>94280</v>
      </c>
      <c r="G4" s="228">
        <f>баланс!G15</f>
        <v>100638</v>
      </c>
      <c r="H4" s="228">
        <f aca="true" t="shared" si="0" ref="H4:H19">F4-G4</f>
        <v>-6358</v>
      </c>
      <c r="I4" s="455">
        <f>H4/G4</f>
        <v>-0.06317693117907748</v>
      </c>
    </row>
    <row r="5" spans="2:9" ht="12.75">
      <c r="B5" s="438">
        <v>2</v>
      </c>
      <c r="C5" s="707" t="s">
        <v>438</v>
      </c>
      <c r="D5" s="735"/>
      <c r="E5" s="735"/>
      <c r="F5" s="228">
        <f>SUM(F6:F10)</f>
        <v>97493</v>
      </c>
      <c r="G5" s="228">
        <f>SUM(G6:G10)</f>
        <v>80959</v>
      </c>
      <c r="H5" s="228">
        <f t="shared" si="0"/>
        <v>16534</v>
      </c>
      <c r="I5" s="455">
        <f aca="true" t="shared" si="1" ref="I5:I19">H5/G5</f>
        <v>0.20422683086500573</v>
      </c>
    </row>
    <row r="6" spans="2:9" ht="12.75">
      <c r="B6" s="438">
        <v>3</v>
      </c>
      <c r="C6" s="707" t="s">
        <v>439</v>
      </c>
      <c r="D6" s="735"/>
      <c r="E6" s="735"/>
      <c r="F6" s="228"/>
      <c r="G6" s="228"/>
      <c r="H6" s="228">
        <f t="shared" si="0"/>
        <v>0</v>
      </c>
      <c r="I6" s="455" t="e">
        <f t="shared" si="1"/>
        <v>#DIV/0!</v>
      </c>
    </row>
    <row r="7" spans="2:9" ht="12.75">
      <c r="B7" s="438">
        <v>4</v>
      </c>
      <c r="C7" s="707" t="s">
        <v>20</v>
      </c>
      <c r="D7" s="735"/>
      <c r="E7" s="735"/>
      <c r="F7" s="228">
        <f>баланс!E17</f>
        <v>5402</v>
      </c>
      <c r="G7" s="228">
        <f>баланс!G17</f>
        <v>5415</v>
      </c>
      <c r="H7" s="228">
        <f t="shared" si="0"/>
        <v>-13</v>
      </c>
      <c r="I7" s="455">
        <f t="shared" si="1"/>
        <v>-0.0024007386888273315</v>
      </c>
    </row>
    <row r="8" spans="2:9" ht="12.75">
      <c r="B8" s="438">
        <v>5</v>
      </c>
      <c r="C8" s="707" t="s">
        <v>247</v>
      </c>
      <c r="D8" s="735"/>
      <c r="E8" s="735"/>
      <c r="F8" s="228">
        <f>баланс!E19</f>
        <v>91837</v>
      </c>
      <c r="G8" s="228">
        <f>баланс!G19</f>
        <v>75293</v>
      </c>
      <c r="H8" s="228">
        <f t="shared" si="0"/>
        <v>16544</v>
      </c>
      <c r="I8" s="455">
        <f t="shared" si="1"/>
        <v>0.219728261591383</v>
      </c>
    </row>
    <row r="9" spans="2:9" ht="12.75">
      <c r="B9" s="438">
        <v>6</v>
      </c>
      <c r="C9" s="707" t="s">
        <v>440</v>
      </c>
      <c r="D9" s="735"/>
      <c r="E9" s="735"/>
      <c r="F9" s="228"/>
      <c r="G9" s="228"/>
      <c r="H9" s="228">
        <f t="shared" si="0"/>
        <v>0</v>
      </c>
      <c r="I9" s="455" t="e">
        <f t="shared" si="1"/>
        <v>#DIV/0!</v>
      </c>
    </row>
    <row r="10" spans="2:9" ht="12.75">
      <c r="B10" s="438">
        <v>7</v>
      </c>
      <c r="C10" s="707" t="s">
        <v>28</v>
      </c>
      <c r="D10" s="735"/>
      <c r="E10" s="735"/>
      <c r="F10" s="228">
        <f>баланс!E20</f>
        <v>254</v>
      </c>
      <c r="G10" s="228">
        <f>баланс!G20</f>
        <v>251</v>
      </c>
      <c r="H10" s="228">
        <f t="shared" si="0"/>
        <v>3</v>
      </c>
      <c r="I10" s="455">
        <f t="shared" si="1"/>
        <v>0.01195219123505976</v>
      </c>
    </row>
    <row r="11" spans="2:9" ht="12.75">
      <c r="B11" s="438">
        <v>8</v>
      </c>
      <c r="C11" s="707" t="s">
        <v>441</v>
      </c>
      <c r="D11" s="735"/>
      <c r="E11" s="735"/>
      <c r="F11" s="228">
        <f>F4+F5</f>
        <v>191773</v>
      </c>
      <c r="G11" s="228">
        <f>G4+G5</f>
        <v>181597</v>
      </c>
      <c r="H11" s="228">
        <f t="shared" si="0"/>
        <v>10176</v>
      </c>
      <c r="I11" s="455">
        <f t="shared" si="1"/>
        <v>0.056036167998370016</v>
      </c>
    </row>
    <row r="12" spans="2:9" ht="12.75">
      <c r="B12" s="438">
        <v>9</v>
      </c>
      <c r="C12" s="707" t="s">
        <v>21</v>
      </c>
      <c r="D12" s="735"/>
      <c r="E12" s="735"/>
      <c r="F12" s="228">
        <f>баланс!E35</f>
        <v>51638</v>
      </c>
      <c r="G12" s="228">
        <f>баланс!G35</f>
        <v>45681</v>
      </c>
      <c r="H12" s="228">
        <f t="shared" si="0"/>
        <v>5957</v>
      </c>
      <c r="I12" s="455">
        <f t="shared" si="1"/>
        <v>0.13040432564961363</v>
      </c>
    </row>
    <row r="13" spans="2:9" ht="12.75">
      <c r="B13" s="438">
        <v>10</v>
      </c>
      <c r="C13" s="707" t="s">
        <v>26</v>
      </c>
      <c r="D13" s="735"/>
      <c r="E13" s="735"/>
      <c r="F13" s="228">
        <f>баланс!E33</f>
        <v>5957</v>
      </c>
      <c r="G13" s="228">
        <f>баланс!G33</f>
        <v>4794</v>
      </c>
      <c r="H13" s="228">
        <f t="shared" si="0"/>
        <v>1163</v>
      </c>
      <c r="I13" s="455">
        <f t="shared" si="1"/>
        <v>0.24259491030454736</v>
      </c>
    </row>
    <row r="14" spans="2:9" ht="12.75">
      <c r="B14" s="438">
        <v>11</v>
      </c>
      <c r="C14" s="707" t="s">
        <v>507</v>
      </c>
      <c r="D14" s="735"/>
      <c r="E14" s="735"/>
      <c r="F14" s="228">
        <f>баланс!E40</f>
        <v>42984</v>
      </c>
      <c r="G14" s="228">
        <f>баланс!G40</f>
        <v>44358</v>
      </c>
      <c r="H14" s="228">
        <f t="shared" si="0"/>
        <v>-1374</v>
      </c>
      <c r="I14" s="455">
        <f t="shared" si="1"/>
        <v>-0.030975246855133233</v>
      </c>
    </row>
    <row r="15" spans="2:9" ht="12.75">
      <c r="B15" s="438">
        <v>12</v>
      </c>
      <c r="C15" s="707" t="s">
        <v>508</v>
      </c>
      <c r="D15" s="735"/>
      <c r="E15" s="735"/>
      <c r="F15" s="228">
        <f>баланс!E49</f>
        <v>97151</v>
      </c>
      <c r="G15" s="228">
        <f>баланс!G49</f>
        <v>91558</v>
      </c>
      <c r="H15" s="228">
        <f t="shared" si="0"/>
        <v>5593</v>
      </c>
      <c r="I15" s="455">
        <f t="shared" si="1"/>
        <v>0.06108696127045152</v>
      </c>
    </row>
    <row r="16" spans="2:9" ht="12.75">
      <c r="B16" s="438">
        <v>13</v>
      </c>
      <c r="C16" s="707" t="s">
        <v>509</v>
      </c>
      <c r="D16" s="735"/>
      <c r="E16" s="735"/>
      <c r="F16" s="228">
        <f>F14+F15</f>
        <v>140135</v>
      </c>
      <c r="G16" s="228">
        <f>G14+G15</f>
        <v>135916</v>
      </c>
      <c r="H16" s="228">
        <f t="shared" si="0"/>
        <v>4219</v>
      </c>
      <c r="I16" s="455">
        <f t="shared" si="1"/>
        <v>0.031041231348774245</v>
      </c>
    </row>
    <row r="17" spans="2:9" ht="12.75">
      <c r="B17" s="438">
        <v>14</v>
      </c>
      <c r="C17" s="707" t="s">
        <v>442</v>
      </c>
      <c r="D17" s="735"/>
      <c r="E17" s="735"/>
      <c r="F17" s="228">
        <f>ОПР!E15</f>
        <v>99969</v>
      </c>
      <c r="G17" s="228">
        <f>ОПР!G15</f>
        <v>129445</v>
      </c>
      <c r="H17" s="228">
        <f t="shared" si="0"/>
        <v>-29476</v>
      </c>
      <c r="I17" s="455">
        <f t="shared" si="1"/>
        <v>-0.2277106106840743</v>
      </c>
    </row>
    <row r="18" spans="2:9" ht="12.75">
      <c r="B18" s="438">
        <v>15</v>
      </c>
      <c r="C18" s="707" t="s">
        <v>356</v>
      </c>
      <c r="D18" s="735"/>
      <c r="E18" s="735"/>
      <c r="F18" s="228">
        <f>ОПР!E8</f>
        <v>94214</v>
      </c>
      <c r="G18" s="228">
        <f>ОПР!G8</f>
        <v>115282</v>
      </c>
      <c r="H18" s="228">
        <f t="shared" si="0"/>
        <v>-21068</v>
      </c>
      <c r="I18" s="455">
        <f t="shared" si="1"/>
        <v>-0.18275186065474228</v>
      </c>
    </row>
    <row r="19" spans="2:9" ht="12.75">
      <c r="B19" s="438">
        <v>16</v>
      </c>
      <c r="C19" s="707" t="s">
        <v>443</v>
      </c>
      <c r="D19" s="735"/>
      <c r="E19" s="735"/>
      <c r="F19" s="228">
        <f>ABS(ОПР!E31)</f>
        <v>94012</v>
      </c>
      <c r="G19" s="228">
        <f>ABS(ОПР!G31)</f>
        <v>124106</v>
      </c>
      <c r="H19" s="228">
        <f t="shared" si="0"/>
        <v>-30094</v>
      </c>
      <c r="I19" s="455">
        <f t="shared" si="1"/>
        <v>-0.24248626174399304</v>
      </c>
    </row>
    <row r="20" spans="2:9" ht="15">
      <c r="B20" s="647" t="s">
        <v>436</v>
      </c>
      <c r="C20" s="647"/>
      <c r="D20" s="647"/>
      <c r="E20" s="647"/>
      <c r="F20" s="647"/>
      <c r="G20" s="647"/>
      <c r="H20" s="647"/>
      <c r="I20" s="647"/>
    </row>
    <row r="21" spans="2:9" ht="12.75">
      <c r="B21" s="656" t="s">
        <v>434</v>
      </c>
      <c r="C21" s="717" t="s">
        <v>436</v>
      </c>
      <c r="D21" s="773"/>
      <c r="E21" s="773"/>
      <c r="F21" s="532">
        <v>42735</v>
      </c>
      <c r="G21" s="454" t="str">
        <f>G2</f>
        <v>31.12.2015г.</v>
      </c>
      <c r="H21" s="656" t="s">
        <v>432</v>
      </c>
      <c r="I21" s="656"/>
    </row>
    <row r="22" spans="2:9" ht="12.75">
      <c r="B22" s="656"/>
      <c r="C22" s="718"/>
      <c r="D22" s="774"/>
      <c r="E22" s="774"/>
      <c r="F22" s="422" t="s">
        <v>112</v>
      </c>
      <c r="G22" s="422" t="s">
        <v>112</v>
      </c>
      <c r="H22" s="422" t="s">
        <v>112</v>
      </c>
      <c r="I22" s="422" t="s">
        <v>433</v>
      </c>
    </row>
    <row r="23" spans="2:9" ht="12.75">
      <c r="B23" s="422"/>
      <c r="C23" s="777" t="s">
        <v>446</v>
      </c>
      <c r="D23" s="778"/>
      <c r="E23" s="778"/>
      <c r="F23" s="456"/>
      <c r="G23" s="456"/>
      <c r="H23" s="456"/>
      <c r="I23" s="456"/>
    </row>
    <row r="24" spans="2:11" ht="12.75">
      <c r="B24" s="438">
        <v>1</v>
      </c>
      <c r="C24" s="707" t="s">
        <v>447</v>
      </c>
      <c r="D24" s="735"/>
      <c r="E24" s="735"/>
      <c r="F24" s="457">
        <f>F13/F12</f>
        <v>0.11536078082032612</v>
      </c>
      <c r="G24" s="457">
        <f>G13/G12</f>
        <v>0.10494516319695278</v>
      </c>
      <c r="H24" s="457">
        <f>F24-G24</f>
        <v>0.010415617623373341</v>
      </c>
      <c r="I24" s="455">
        <f>H24/G24</f>
        <v>0.09924819120845173</v>
      </c>
      <c r="K24" s="458" t="s">
        <v>444</v>
      </c>
    </row>
    <row r="25" spans="2:11" ht="12.75">
      <c r="B25" s="438">
        <v>2</v>
      </c>
      <c r="C25" s="707" t="s">
        <v>448</v>
      </c>
      <c r="D25" s="735"/>
      <c r="E25" s="735"/>
      <c r="F25" s="457">
        <f>F13/F11</f>
        <v>0.031062766917136407</v>
      </c>
      <c r="G25" s="457">
        <f>G13/G11</f>
        <v>0.026399114522817006</v>
      </c>
      <c r="H25" s="457">
        <f>F25-G25</f>
        <v>0.004663652394319401</v>
      </c>
      <c r="I25" s="455">
        <f>H25/G25</f>
        <v>0.17665942508369217</v>
      </c>
      <c r="K25" s="195" t="s">
        <v>445</v>
      </c>
    </row>
    <row r="26" spans="2:11" ht="12.75">
      <c r="B26" s="438">
        <v>3</v>
      </c>
      <c r="C26" s="707" t="s">
        <v>449</v>
      </c>
      <c r="D26" s="735"/>
      <c r="E26" s="735"/>
      <c r="F26" s="457">
        <f>F13/F16</f>
        <v>0.04250900916972919</v>
      </c>
      <c r="G26" s="457">
        <f>G13/G16</f>
        <v>0.035271785514582536</v>
      </c>
      <c r="H26" s="457">
        <f>F26-G26</f>
        <v>0.007237223655146653</v>
      </c>
      <c r="I26" s="455">
        <f>H26/G26</f>
        <v>0.20518449943948947</v>
      </c>
      <c r="K26" s="195" t="s">
        <v>462</v>
      </c>
    </row>
    <row r="27" spans="2:11" ht="12.75">
      <c r="B27" s="438">
        <v>4</v>
      </c>
      <c r="C27" s="707" t="s">
        <v>450</v>
      </c>
      <c r="D27" s="735"/>
      <c r="E27" s="735"/>
      <c r="F27" s="457">
        <f>F13/F18</f>
        <v>0.06322839493068971</v>
      </c>
      <c r="G27" s="457">
        <f>G13/G18</f>
        <v>0.04158498291146927</v>
      </c>
      <c r="H27" s="457">
        <f>F27-G27</f>
        <v>0.021643412019220445</v>
      </c>
      <c r="I27" s="455">
        <f>H27/G27</f>
        <v>0.5204622078430896</v>
      </c>
      <c r="K27" s="195" t="s">
        <v>463</v>
      </c>
    </row>
    <row r="28" spans="2:9" ht="12.75">
      <c r="B28" s="438"/>
      <c r="C28" s="777" t="s">
        <v>451</v>
      </c>
      <c r="D28" s="778"/>
      <c r="E28" s="778"/>
      <c r="F28" s="457"/>
      <c r="G28" s="457"/>
      <c r="H28" s="457"/>
      <c r="I28" s="228"/>
    </row>
    <row r="29" spans="2:11" ht="12.75">
      <c r="B29" s="438">
        <v>5</v>
      </c>
      <c r="C29" s="775" t="s">
        <v>452</v>
      </c>
      <c r="D29" s="776"/>
      <c r="E29" s="776"/>
      <c r="F29" s="457">
        <f>F17/F19</f>
        <v>1.0633642513721653</v>
      </c>
      <c r="G29" s="457">
        <f>G17/G19</f>
        <v>1.0430196767279583</v>
      </c>
      <c r="H29" s="457">
        <f>F29-G29</f>
        <v>0.020344574644207025</v>
      </c>
      <c r="I29" s="455">
        <f>H29/G29</f>
        <v>0.01950545622305966</v>
      </c>
      <c r="K29" s="195" t="s">
        <v>464</v>
      </c>
    </row>
    <row r="30" spans="2:11" ht="12.75">
      <c r="B30" s="438">
        <v>6</v>
      </c>
      <c r="C30" s="707" t="s">
        <v>453</v>
      </c>
      <c r="D30" s="735"/>
      <c r="E30" s="735"/>
      <c r="F30" s="457">
        <f>F19/F17</f>
        <v>0.9404115275735478</v>
      </c>
      <c r="G30" s="457">
        <f>G19/G17</f>
        <v>0.9587546834562942</v>
      </c>
      <c r="H30" s="457">
        <f>F30-G30</f>
        <v>-0.018343155882746376</v>
      </c>
      <c r="I30" s="455">
        <f>H30/G30</f>
        <v>-0.01913227251899267</v>
      </c>
      <c r="K30" s="195" t="s">
        <v>465</v>
      </c>
    </row>
    <row r="31" spans="2:9" ht="12.75">
      <c r="B31" s="438"/>
      <c r="C31" s="630" t="s">
        <v>454</v>
      </c>
      <c r="D31" s="633"/>
      <c r="E31" s="633"/>
      <c r="F31" s="457"/>
      <c r="G31" s="457"/>
      <c r="H31" s="457"/>
      <c r="I31" s="228"/>
    </row>
    <row r="32" spans="2:11" ht="12.75">
      <c r="B32" s="438">
        <v>7</v>
      </c>
      <c r="C32" s="707" t="s">
        <v>455</v>
      </c>
      <c r="D32" s="735"/>
      <c r="E32" s="735"/>
      <c r="F32" s="457">
        <f>F5/F15</f>
        <v>1.0035202931518976</v>
      </c>
      <c r="G32" s="457">
        <f>G5/G15</f>
        <v>0.8842373140522947</v>
      </c>
      <c r="H32" s="457">
        <f>F32-G32</f>
        <v>0.11928297909960295</v>
      </c>
      <c r="I32" s="455">
        <f>H32/G32</f>
        <v>0.1348992823577545</v>
      </c>
      <c r="K32" s="195" t="s">
        <v>466</v>
      </c>
    </row>
    <row r="33" spans="2:11" ht="12.75">
      <c r="B33" s="438">
        <v>8</v>
      </c>
      <c r="C33" s="707" t="s">
        <v>456</v>
      </c>
      <c r="D33" s="735"/>
      <c r="E33" s="735"/>
      <c r="F33" s="457">
        <f>(F5-F6-F7)/F15</f>
        <v>0.9479161305596443</v>
      </c>
      <c r="G33" s="457">
        <f>(G5-G6-G7)/G15</f>
        <v>0.8250944756329321</v>
      </c>
      <c r="H33" s="457">
        <f>F33-G33</f>
        <v>0.12282165492671215</v>
      </c>
      <c r="I33" s="455">
        <f>H33/G33</f>
        <v>0.14885768666975419</v>
      </c>
      <c r="K33" s="195" t="s">
        <v>467</v>
      </c>
    </row>
    <row r="34" spans="2:11" ht="12.75">
      <c r="B34" s="438">
        <v>9</v>
      </c>
      <c r="C34" s="707" t="s">
        <v>457</v>
      </c>
      <c r="D34" s="735"/>
      <c r="E34" s="735"/>
      <c r="F34" s="457">
        <f>(F9+F10)/F15</f>
        <v>0.0026144867268478966</v>
      </c>
      <c r="G34" s="457">
        <f>(G9+G10)/G15</f>
        <v>0.0027414316608051726</v>
      </c>
      <c r="H34" s="457">
        <f>F34-G34</f>
        <v>-0.00012694493395727603</v>
      </c>
      <c r="I34" s="455">
        <f>H34/G34</f>
        <v>-0.046306072761993146</v>
      </c>
      <c r="K34" s="195" t="s">
        <v>468</v>
      </c>
    </row>
    <row r="35" spans="2:11" ht="12.75">
      <c r="B35" s="438">
        <v>10</v>
      </c>
      <c r="C35" s="707" t="s">
        <v>458</v>
      </c>
      <c r="D35" s="735"/>
      <c r="E35" s="735"/>
      <c r="F35" s="457">
        <f>F10/F15</f>
        <v>0.0026144867268478966</v>
      </c>
      <c r="G35" s="457">
        <f>G10/G15</f>
        <v>0.0027414316608051726</v>
      </c>
      <c r="H35" s="457">
        <f>F35-G35</f>
        <v>-0.00012694493395727603</v>
      </c>
      <c r="I35" s="455">
        <f>H35/G35</f>
        <v>-0.046306072761993146</v>
      </c>
      <c r="K35" s="195" t="s">
        <v>469</v>
      </c>
    </row>
    <row r="36" spans="2:9" ht="12.75">
      <c r="B36" s="438"/>
      <c r="C36" s="630" t="s">
        <v>459</v>
      </c>
      <c r="D36" s="633"/>
      <c r="E36" s="633"/>
      <c r="F36" s="457"/>
      <c r="G36" s="457"/>
      <c r="H36" s="457"/>
      <c r="I36" s="228"/>
    </row>
    <row r="37" spans="2:11" ht="12.75">
      <c r="B37" s="438">
        <v>11</v>
      </c>
      <c r="C37" s="707" t="s">
        <v>460</v>
      </c>
      <c r="D37" s="735"/>
      <c r="E37" s="735"/>
      <c r="F37" s="457">
        <f>F12/F16</f>
        <v>0.3684875298818996</v>
      </c>
      <c r="G37" s="457">
        <f>G12/G16</f>
        <v>0.3360972953883281</v>
      </c>
      <c r="H37" s="457">
        <f>F37-G37</f>
        <v>0.03239023449357148</v>
      </c>
      <c r="I37" s="455">
        <f>H37/G37</f>
        <v>0.09637160113456932</v>
      </c>
      <c r="K37" s="195" t="s">
        <v>470</v>
      </c>
    </row>
    <row r="38" spans="2:11" ht="12.75">
      <c r="B38" s="438">
        <v>12</v>
      </c>
      <c r="C38" s="707" t="s">
        <v>461</v>
      </c>
      <c r="D38" s="735"/>
      <c r="E38" s="735"/>
      <c r="F38" s="457">
        <f>F16/F12</f>
        <v>2.7137960416747355</v>
      </c>
      <c r="G38" s="457">
        <f>G16/G12</f>
        <v>2.9753289113635866</v>
      </c>
      <c r="H38" s="457">
        <f>F38-G38</f>
        <v>-0.26153286968885103</v>
      </c>
      <c r="I38" s="455">
        <f>H38/G38</f>
        <v>-0.08790049015757088</v>
      </c>
      <c r="K38" s="195" t="s">
        <v>471</v>
      </c>
    </row>
  </sheetData>
  <sheetProtection/>
  <mergeCells count="40">
    <mergeCell ref="C27:E27"/>
    <mergeCell ref="C17:E17"/>
    <mergeCell ref="B20:I20"/>
    <mergeCell ref="C38:E38"/>
    <mergeCell ref="C33:E33"/>
    <mergeCell ref="C34:E34"/>
    <mergeCell ref="C36:E36"/>
    <mergeCell ref="C35:E35"/>
    <mergeCell ref="C30:E30"/>
    <mergeCell ref="C32:E32"/>
    <mergeCell ref="C31:E31"/>
    <mergeCell ref="B2:B3"/>
    <mergeCell ref="C13:E13"/>
    <mergeCell ref="C8:E8"/>
    <mergeCell ref="C10:E10"/>
    <mergeCell ref="C18:E18"/>
    <mergeCell ref="C7:E7"/>
    <mergeCell ref="C2:E3"/>
    <mergeCell ref="C6:E6"/>
    <mergeCell ref="C5:E5"/>
    <mergeCell ref="C37:E37"/>
    <mergeCell ref="C29:E29"/>
    <mergeCell ref="C11:E11"/>
    <mergeCell ref="C28:E28"/>
    <mergeCell ref="C12:E12"/>
    <mergeCell ref="C25:E25"/>
    <mergeCell ref="C23:E23"/>
    <mergeCell ref="C26:E26"/>
    <mergeCell ref="C19:E19"/>
    <mergeCell ref="C24:E24"/>
    <mergeCell ref="B1:I1"/>
    <mergeCell ref="B21:B22"/>
    <mergeCell ref="H21:I21"/>
    <mergeCell ref="C21:E22"/>
    <mergeCell ref="C9:E9"/>
    <mergeCell ref="H2:I2"/>
    <mergeCell ref="C4:E4"/>
    <mergeCell ref="C14:E14"/>
    <mergeCell ref="C16:E16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52.140625" style="42" customWidth="1"/>
    <col min="2" max="2" width="1.7109375" style="42" customWidth="1"/>
    <col min="3" max="3" width="10.28125" style="129" customWidth="1"/>
    <col min="4" max="4" width="1.7109375" style="130" customWidth="1"/>
    <col min="5" max="5" width="13.7109375" style="42" customWidth="1"/>
    <col min="6" max="6" width="1.7109375" style="42" customWidth="1"/>
    <col min="7" max="7" width="14.28125" style="42" customWidth="1"/>
    <col min="8" max="8" width="3.00390625" style="42" customWidth="1"/>
    <col min="9" max="11" width="9.140625" style="42" customWidth="1"/>
    <col min="12" max="12" width="9.57421875" style="42" bestFit="1" customWidth="1"/>
    <col min="13" max="16384" width="9.140625" style="42" customWidth="1"/>
  </cols>
  <sheetData>
    <row r="1" spans="1:8" ht="15">
      <c r="A1" s="551" t="str">
        <f>ОПР!A1:G1</f>
        <v>"ТОПЛОФИКАЦИЯ - ПЛЕВЕН" ЕАД</v>
      </c>
      <c r="B1" s="551"/>
      <c r="C1" s="551"/>
      <c r="D1" s="551"/>
      <c r="E1" s="551"/>
      <c r="F1" s="551"/>
      <c r="G1" s="551"/>
      <c r="H1" s="41"/>
    </row>
    <row r="2" spans="1:8" s="123" customFormat="1" ht="15">
      <c r="A2" s="553" t="s">
        <v>743</v>
      </c>
      <c r="B2" s="553"/>
      <c r="C2" s="553"/>
      <c r="D2" s="553"/>
      <c r="E2" s="553"/>
      <c r="F2" s="553"/>
      <c r="G2" s="553"/>
      <c r="H2" s="76"/>
    </row>
    <row r="3" spans="1:8" ht="15" customHeight="1">
      <c r="A3" s="77"/>
      <c r="B3" s="77"/>
      <c r="C3" s="78"/>
      <c r="D3" s="77"/>
      <c r="E3" s="79"/>
      <c r="F3" s="77"/>
      <c r="G3" s="79"/>
      <c r="H3" s="41"/>
    </row>
    <row r="4" spans="1:8" s="124" customFormat="1" ht="15">
      <c r="A4" s="80"/>
      <c r="B4" s="80"/>
      <c r="C4" s="295" t="s">
        <v>0</v>
      </c>
      <c r="D4" s="82"/>
      <c r="E4" s="102" t="s">
        <v>739</v>
      </c>
      <c r="F4" s="81"/>
      <c r="G4" s="102" t="s">
        <v>703</v>
      </c>
      <c r="H4" s="139"/>
    </row>
    <row r="5" spans="1:8" ht="18" customHeight="1">
      <c r="A5" s="31" t="s">
        <v>5</v>
      </c>
      <c r="B5" s="31"/>
      <c r="C5" s="78"/>
      <c r="D5" s="77"/>
      <c r="E5" s="83" t="s">
        <v>16</v>
      </c>
      <c r="F5" s="84"/>
      <c r="G5" s="83" t="s">
        <v>16</v>
      </c>
      <c r="H5" s="41"/>
    </row>
    <row r="6" spans="1:8" ht="16.5" customHeight="1">
      <c r="A6" s="368" t="s">
        <v>483</v>
      </c>
      <c r="B6" s="85"/>
      <c r="C6" s="78"/>
      <c r="D6" s="77"/>
      <c r="E6" s="83"/>
      <c r="F6" s="84"/>
      <c r="G6" s="83"/>
      <c r="H6" s="41"/>
    </row>
    <row r="7" spans="1:8" ht="9" customHeight="1">
      <c r="A7" s="31"/>
      <c r="B7" s="31"/>
      <c r="C7" s="86"/>
      <c r="D7" s="38"/>
      <c r="E7" s="41"/>
      <c r="F7" s="52"/>
      <c r="G7" s="41"/>
      <c r="H7" s="41"/>
    </row>
    <row r="8" spans="1:8" ht="15.75" customHeight="1">
      <c r="A8" s="378" t="s">
        <v>477</v>
      </c>
      <c r="B8" s="379"/>
      <c r="C8" s="87">
        <v>1</v>
      </c>
      <c r="D8" s="44"/>
      <c r="E8" s="490">
        <v>83524</v>
      </c>
      <c r="F8" s="89"/>
      <c r="G8" s="490">
        <v>89495</v>
      </c>
      <c r="H8" s="41"/>
    </row>
    <row r="9" spans="1:8" ht="15">
      <c r="A9" s="378" t="s">
        <v>19</v>
      </c>
      <c r="B9" s="379"/>
      <c r="C9" s="87">
        <v>2</v>
      </c>
      <c r="D9" s="44"/>
      <c r="E9" s="490">
        <v>193</v>
      </c>
      <c r="F9" s="89"/>
      <c r="G9" s="490">
        <v>222</v>
      </c>
      <c r="H9" s="41"/>
    </row>
    <row r="10" spans="1:8" ht="15">
      <c r="A10" s="378" t="s">
        <v>61</v>
      </c>
      <c r="B10" s="379"/>
      <c r="C10" s="462">
        <v>3</v>
      </c>
      <c r="D10" s="44"/>
      <c r="E10" s="490">
        <v>3021</v>
      </c>
      <c r="F10" s="89"/>
      <c r="G10" s="490">
        <v>3021</v>
      </c>
      <c r="H10" s="41"/>
    </row>
    <row r="11" spans="1:8" ht="15">
      <c r="A11" s="378" t="s">
        <v>474</v>
      </c>
      <c r="B11" s="379"/>
      <c r="C11" s="87">
        <v>4</v>
      </c>
      <c r="D11" s="44"/>
      <c r="E11" s="490">
        <v>4190</v>
      </c>
      <c r="F11" s="89"/>
      <c r="G11" s="490">
        <v>4548</v>
      </c>
      <c r="H11" s="41"/>
    </row>
    <row r="12" spans="1:8" ht="15">
      <c r="A12" s="378" t="s">
        <v>38</v>
      </c>
      <c r="B12" s="379"/>
      <c r="C12" s="87">
        <v>5</v>
      </c>
      <c r="D12" s="44"/>
      <c r="E12" s="490">
        <v>1086</v>
      </c>
      <c r="F12" s="89"/>
      <c r="G12" s="490">
        <v>1086</v>
      </c>
      <c r="H12" s="41"/>
    </row>
    <row r="13" spans="1:8" ht="15">
      <c r="A13" s="378" t="s">
        <v>37</v>
      </c>
      <c r="B13" s="379"/>
      <c r="C13" s="87">
        <v>6</v>
      </c>
      <c r="D13" s="44"/>
      <c r="E13" s="490">
        <v>2266</v>
      </c>
      <c r="F13" s="89"/>
      <c r="G13" s="490">
        <v>2266</v>
      </c>
      <c r="H13" s="41"/>
    </row>
    <row r="14" spans="1:8" ht="8.25" customHeight="1">
      <c r="A14" s="31"/>
      <c r="B14" s="31"/>
      <c r="C14" s="56"/>
      <c r="D14" s="44"/>
      <c r="E14" s="90"/>
      <c r="F14" s="89"/>
      <c r="G14" s="90"/>
      <c r="H14" s="41"/>
    </row>
    <row r="15" spans="1:8" ht="15.75">
      <c r="A15" s="369" t="s">
        <v>473</v>
      </c>
      <c r="B15" s="32"/>
      <c r="C15" s="363"/>
      <c r="D15" s="38"/>
      <c r="E15" s="99">
        <f>E8+E9+E10+E11+E13+E12</f>
        <v>94280</v>
      </c>
      <c r="F15" s="52"/>
      <c r="G15" s="99">
        <f>G8+G9+G10+G11+G13+G12</f>
        <v>100638</v>
      </c>
      <c r="H15" s="41"/>
    </row>
    <row r="16" spans="1:8" ht="16.5" customHeight="1">
      <c r="A16" s="31" t="s">
        <v>30</v>
      </c>
      <c r="B16" s="31"/>
      <c r="C16" s="86"/>
      <c r="D16" s="38"/>
      <c r="E16" s="92"/>
      <c r="F16" s="92"/>
      <c r="G16" s="92"/>
      <c r="H16" s="41"/>
    </row>
    <row r="17" spans="1:8" ht="15">
      <c r="A17" s="378" t="s">
        <v>20</v>
      </c>
      <c r="B17" s="379"/>
      <c r="C17" s="87">
        <v>7</v>
      </c>
      <c r="D17" s="44"/>
      <c r="E17" s="490">
        <v>5402</v>
      </c>
      <c r="F17" s="89"/>
      <c r="G17" s="490">
        <v>5415</v>
      </c>
      <c r="H17" s="41"/>
    </row>
    <row r="18" spans="1:8" ht="15" customHeight="1" hidden="1">
      <c r="A18" s="43"/>
      <c r="B18" s="379"/>
      <c r="C18" s="56">
        <v>7</v>
      </c>
      <c r="D18" s="44"/>
      <c r="E18" s="491"/>
      <c r="F18" s="89"/>
      <c r="G18" s="491"/>
      <c r="H18" s="41"/>
    </row>
    <row r="19" spans="1:8" ht="15">
      <c r="A19" s="378" t="s">
        <v>475</v>
      </c>
      <c r="B19" s="379"/>
      <c r="C19" s="482">
        <v>8</v>
      </c>
      <c r="D19" s="44"/>
      <c r="E19" s="490">
        <v>91837</v>
      </c>
      <c r="F19" s="89"/>
      <c r="G19" s="490">
        <v>75293</v>
      </c>
      <c r="H19" s="41"/>
    </row>
    <row r="20" spans="1:8" ht="15">
      <c r="A20" s="378" t="s">
        <v>28</v>
      </c>
      <c r="B20" s="379"/>
      <c r="C20" s="87">
        <v>9</v>
      </c>
      <c r="D20" s="44"/>
      <c r="E20" s="490">
        <v>254</v>
      </c>
      <c r="F20" s="89"/>
      <c r="G20" s="490">
        <v>251</v>
      </c>
      <c r="H20" s="41"/>
    </row>
    <row r="21" spans="1:8" ht="8.25" customHeight="1">
      <c r="A21" s="37"/>
      <c r="B21" s="37"/>
      <c r="C21" s="56"/>
      <c r="D21" s="44"/>
      <c r="E21" s="90"/>
      <c r="F21" s="88"/>
      <c r="G21" s="90"/>
      <c r="H21" s="41"/>
    </row>
    <row r="22" spans="1:8" ht="16.5" customHeight="1">
      <c r="A22" s="369" t="s">
        <v>472</v>
      </c>
      <c r="B22" s="32"/>
      <c r="C22" s="363"/>
      <c r="D22" s="38"/>
      <c r="E22" s="99">
        <f>+E17+E19+E20</f>
        <v>97493</v>
      </c>
      <c r="F22" s="52"/>
      <c r="G22" s="99">
        <f>+G17+G19+G20</f>
        <v>80959</v>
      </c>
      <c r="H22" s="41"/>
    </row>
    <row r="23" spans="1:8" ht="8.25" customHeight="1">
      <c r="A23" s="43"/>
      <c r="B23" s="43"/>
      <c r="C23" s="56"/>
      <c r="D23" s="44"/>
      <c r="E23" s="91"/>
      <c r="F23" s="89"/>
      <c r="G23" s="91"/>
      <c r="H23" s="41"/>
    </row>
    <row r="24" spans="1:8" ht="16.5" customHeight="1" thickBot="1">
      <c r="A24" s="370" t="s">
        <v>476</v>
      </c>
      <c r="B24" s="31"/>
      <c r="C24" s="362"/>
      <c r="D24" s="38"/>
      <c r="E24" s="362">
        <f>E15+E22</f>
        <v>191773</v>
      </c>
      <c r="F24" s="92"/>
      <c r="G24" s="362">
        <f>G15+G22</f>
        <v>181597</v>
      </c>
      <c r="H24" s="41"/>
    </row>
    <row r="25" spans="1:8" ht="15.75" thickTop="1">
      <c r="A25" s="31" t="s">
        <v>6</v>
      </c>
      <c r="B25" s="31"/>
      <c r="C25" s="78"/>
      <c r="D25" s="77"/>
      <c r="E25" s="83" t="s">
        <v>16</v>
      </c>
      <c r="F25" s="84"/>
      <c r="G25" s="83" t="s">
        <v>16</v>
      </c>
      <c r="H25" s="140"/>
    </row>
    <row r="26" spans="1:8" ht="15" customHeight="1">
      <c r="A26" s="367" t="s">
        <v>21</v>
      </c>
      <c r="B26" s="365"/>
      <c r="C26" s="92" t="s">
        <v>29</v>
      </c>
      <c r="D26" s="366"/>
      <c r="E26" s="92"/>
      <c r="F26" s="93"/>
      <c r="G26" s="92"/>
      <c r="H26" s="41"/>
    </row>
    <row r="27" spans="1:8" ht="15">
      <c r="A27" s="364" t="s">
        <v>22</v>
      </c>
      <c r="B27" s="31"/>
      <c r="C27" s="94"/>
      <c r="D27" s="44"/>
      <c r="E27" s="492">
        <v>19842</v>
      </c>
      <c r="F27" s="93"/>
      <c r="G27" s="492">
        <v>19842</v>
      </c>
      <c r="H27" s="41"/>
    </row>
    <row r="28" spans="1:8" ht="15">
      <c r="A28" s="55" t="s">
        <v>63</v>
      </c>
      <c r="B28" s="31"/>
      <c r="C28" s="463">
        <v>10</v>
      </c>
      <c r="D28" s="38"/>
      <c r="E28" s="485">
        <v>19842</v>
      </c>
      <c r="F28" s="93"/>
      <c r="G28" s="485">
        <v>19842</v>
      </c>
      <c r="H28" s="41"/>
    </row>
    <row r="29" spans="1:8" ht="15">
      <c r="A29" s="364" t="s">
        <v>25</v>
      </c>
      <c r="B29" s="31"/>
      <c r="C29" s="462">
        <v>11</v>
      </c>
      <c r="D29" s="44"/>
      <c r="E29" s="492">
        <v>30047</v>
      </c>
      <c r="F29" s="93"/>
      <c r="G29" s="492">
        <v>30047</v>
      </c>
      <c r="H29" s="41"/>
    </row>
    <row r="30" spans="1:8" ht="15">
      <c r="A30" s="364" t="s">
        <v>26</v>
      </c>
      <c r="B30" s="31"/>
      <c r="C30" s="459">
        <v>12</v>
      </c>
      <c r="D30" s="44"/>
      <c r="E30" s="492">
        <f>SUM(E31:E33)</f>
        <v>1749</v>
      </c>
      <c r="F30" s="93"/>
      <c r="G30" s="492">
        <f>SUM(G31:G33)</f>
        <v>-4208</v>
      </c>
      <c r="H30" s="41"/>
    </row>
    <row r="31" spans="1:8" ht="15">
      <c r="A31" s="97" t="s">
        <v>159</v>
      </c>
      <c r="B31" s="97"/>
      <c r="C31" s="56"/>
      <c r="D31" s="44"/>
      <c r="E31" s="486">
        <v>-14224</v>
      </c>
      <c r="F31" s="96"/>
      <c r="G31" s="486">
        <v>-19018</v>
      </c>
      <c r="H31" s="41" t="s">
        <v>29</v>
      </c>
    </row>
    <row r="32" spans="1:8" ht="15">
      <c r="A32" s="97" t="s">
        <v>710</v>
      </c>
      <c r="B32" s="97"/>
      <c r="C32" s="56"/>
      <c r="D32" s="44"/>
      <c r="E32" s="486">
        <v>10016</v>
      </c>
      <c r="F32" s="96"/>
      <c r="G32" s="486">
        <v>10016</v>
      </c>
      <c r="H32" s="41"/>
    </row>
    <row r="33" spans="1:8" ht="15">
      <c r="A33" s="43" t="s">
        <v>62</v>
      </c>
      <c r="B33" s="43"/>
      <c r="C33" s="56"/>
      <c r="D33" s="44"/>
      <c r="E33" s="485">
        <v>5957</v>
      </c>
      <c r="F33" s="95"/>
      <c r="G33" s="485">
        <v>4794</v>
      </c>
      <c r="H33" s="41"/>
    </row>
    <row r="34" spans="1:8" ht="8.25" customHeight="1">
      <c r="A34" s="43"/>
      <c r="B34" s="43"/>
      <c r="C34" s="56"/>
      <c r="D34" s="44"/>
      <c r="E34" s="93"/>
      <c r="F34" s="93"/>
      <c r="G34" s="93"/>
      <c r="H34" s="41"/>
    </row>
    <row r="35" spans="1:8" ht="16.5" customHeight="1">
      <c r="A35" s="371" t="s">
        <v>21</v>
      </c>
      <c r="B35" s="31"/>
      <c r="C35" s="372" t="s">
        <v>29</v>
      </c>
      <c r="D35" s="38"/>
      <c r="E35" s="372">
        <f>E27+E29+E30</f>
        <v>51638</v>
      </c>
      <c r="F35" s="93"/>
      <c r="G35" s="372">
        <f>G27+G29+G30</f>
        <v>45681</v>
      </c>
      <c r="H35" s="41"/>
    </row>
    <row r="36" spans="1:8" ht="15">
      <c r="A36" s="378" t="s">
        <v>65</v>
      </c>
      <c r="B36" s="43"/>
      <c r="C36" s="483">
        <v>13</v>
      </c>
      <c r="D36" s="44"/>
      <c r="E36" s="487">
        <v>40909</v>
      </c>
      <c r="F36" s="95"/>
      <c r="G36" s="487">
        <v>41804</v>
      </c>
      <c r="H36" s="41"/>
    </row>
    <row r="37" spans="1:8" ht="9" customHeight="1">
      <c r="A37" s="43"/>
      <c r="B37" s="43"/>
      <c r="C37" s="98"/>
      <c r="D37" s="44"/>
      <c r="E37" s="485"/>
      <c r="F37" s="95"/>
      <c r="G37" s="485"/>
      <c r="H37" s="41"/>
    </row>
    <row r="38" spans="1:8" ht="15">
      <c r="A38" s="378" t="s">
        <v>482</v>
      </c>
      <c r="B38" s="43"/>
      <c r="C38" s="483">
        <v>14</v>
      </c>
      <c r="D38" s="44"/>
      <c r="E38" s="487">
        <v>1878</v>
      </c>
      <c r="F38" s="95"/>
      <c r="G38" s="487">
        <v>1868</v>
      </c>
      <c r="H38" s="41"/>
    </row>
    <row r="39" spans="1:8" ht="14.25" customHeight="1">
      <c r="A39" s="43" t="s">
        <v>233</v>
      </c>
      <c r="B39" s="31"/>
      <c r="C39" s="98">
        <v>15</v>
      </c>
      <c r="D39" s="44"/>
      <c r="E39" s="533">
        <v>197</v>
      </c>
      <c r="F39" s="93"/>
      <c r="G39" s="93">
        <v>686</v>
      </c>
      <c r="H39" s="41"/>
    </row>
    <row r="40" spans="1:8" ht="16.5" customHeight="1">
      <c r="A40" s="372" t="s">
        <v>44</v>
      </c>
      <c r="B40" s="31"/>
      <c r="C40" s="372"/>
      <c r="D40" s="38"/>
      <c r="E40" s="372">
        <f>E36+E38+E39</f>
        <v>42984</v>
      </c>
      <c r="F40" s="93"/>
      <c r="G40" s="372">
        <f>G36+G38+G39</f>
        <v>44358</v>
      </c>
      <c r="H40" s="41"/>
    </row>
    <row r="41" spans="1:8" ht="7.5" customHeight="1">
      <c r="A41" s="31"/>
      <c r="B41" s="31"/>
      <c r="C41" s="56"/>
      <c r="D41" s="44"/>
      <c r="E41" s="101"/>
      <c r="F41" s="100"/>
      <c r="G41" s="101"/>
      <c r="H41" s="41"/>
    </row>
    <row r="42" spans="1:8" ht="16.5" customHeight="1">
      <c r="A42" s="92" t="s">
        <v>45</v>
      </c>
      <c r="B42" s="31"/>
      <c r="C42" s="92"/>
      <c r="D42" s="38"/>
      <c r="E42" s="92"/>
      <c r="F42" s="93"/>
      <c r="G42" s="92"/>
      <c r="H42" s="41"/>
    </row>
    <row r="43" spans="1:8" ht="15" customHeight="1">
      <c r="A43" s="378" t="s">
        <v>669</v>
      </c>
      <c r="B43" s="43"/>
      <c r="C43" s="483">
        <v>16</v>
      </c>
      <c r="D43" s="44"/>
      <c r="E43" s="487">
        <v>89633</v>
      </c>
      <c r="F43" s="95"/>
      <c r="G43" s="487">
        <v>85815</v>
      </c>
      <c r="H43" s="41"/>
    </row>
    <row r="44" spans="1:8" ht="9" customHeight="1">
      <c r="A44" s="43"/>
      <c r="B44" s="43"/>
      <c r="C44" s="484"/>
      <c r="D44" s="44"/>
      <c r="E44" s="486"/>
      <c r="F44" s="96"/>
      <c r="G44" s="486"/>
      <c r="H44" s="41"/>
    </row>
    <row r="45" spans="1:8" ht="15">
      <c r="A45" s="378" t="s">
        <v>31</v>
      </c>
      <c r="B45" s="43"/>
      <c r="C45" s="483">
        <v>17</v>
      </c>
      <c r="D45" s="44"/>
      <c r="E45" s="487">
        <v>6218</v>
      </c>
      <c r="F45" s="95"/>
      <c r="G45" s="487">
        <v>5210</v>
      </c>
      <c r="H45" s="41"/>
    </row>
    <row r="46" spans="1:8" ht="15">
      <c r="A46" s="378" t="s">
        <v>68</v>
      </c>
      <c r="B46" s="43"/>
      <c r="C46" s="483">
        <v>18</v>
      </c>
      <c r="D46" s="44"/>
      <c r="E46" s="487">
        <v>611</v>
      </c>
      <c r="F46" s="95"/>
      <c r="G46" s="487">
        <v>281</v>
      </c>
      <c r="H46" s="41"/>
    </row>
    <row r="47" spans="1:8" ht="9" customHeight="1">
      <c r="A47" s="43"/>
      <c r="B47" s="43"/>
      <c r="C47" s="484"/>
      <c r="D47" s="44"/>
      <c r="E47" s="486"/>
      <c r="F47" s="96"/>
      <c r="G47" s="486"/>
      <c r="H47" s="41"/>
    </row>
    <row r="48" spans="1:8" ht="15">
      <c r="A48" s="378" t="s">
        <v>643</v>
      </c>
      <c r="B48" s="43"/>
      <c r="C48" s="483">
        <v>19</v>
      </c>
      <c r="D48" s="44"/>
      <c r="E48" s="487">
        <v>689</v>
      </c>
      <c r="F48" s="95"/>
      <c r="G48" s="487">
        <v>252</v>
      </c>
      <c r="H48" s="41"/>
    </row>
    <row r="49" spans="1:8" ht="16.5" customHeight="1">
      <c r="A49" s="372" t="s">
        <v>45</v>
      </c>
      <c r="B49" s="31"/>
      <c r="C49" s="372"/>
      <c r="D49" s="38"/>
      <c r="E49" s="372">
        <f>+E43+E45+E46+E48</f>
        <v>97151</v>
      </c>
      <c r="F49" s="93"/>
      <c r="G49" s="372">
        <f>+G43+G45+G46+G48</f>
        <v>91558</v>
      </c>
      <c r="H49" s="41"/>
    </row>
    <row r="50" spans="1:8" ht="9" customHeight="1">
      <c r="A50" s="43"/>
      <c r="B50" s="43"/>
      <c r="C50" s="56"/>
      <c r="D50" s="44"/>
      <c r="E50" s="373"/>
      <c r="F50" s="96"/>
      <c r="G50" s="373"/>
      <c r="H50" s="41"/>
    </row>
    <row r="51" spans="1:8" ht="16.5" customHeight="1" thickBot="1">
      <c r="A51" s="362" t="s">
        <v>70</v>
      </c>
      <c r="B51" s="31"/>
      <c r="C51" s="362"/>
      <c r="D51" s="38"/>
      <c r="E51" s="362">
        <f>E35+E40+E49</f>
        <v>191773</v>
      </c>
      <c r="F51" s="92"/>
      <c r="G51" s="362">
        <f>G35+G40+G49</f>
        <v>181597</v>
      </c>
      <c r="H51" s="41"/>
    </row>
    <row r="52" spans="1:8" ht="15.75" thickTop="1">
      <c r="A52" s="556">
        <f>IF(AND(E$24=E$51,G$24=G$51),"","Разлика между актива и пасива!")</f>
      </c>
      <c r="B52" s="556"/>
      <c r="C52" s="556"/>
      <c r="D52" s="60"/>
      <c r="E52" s="387">
        <f>IF(E$24=E$51,"",E24-E51)</f>
      </c>
      <c r="F52" s="126"/>
      <c r="G52" s="387">
        <f>IF(G$24=G$51,"",G24-G51)</f>
      </c>
      <c r="H52" s="61"/>
    </row>
    <row r="53" spans="1:8" ht="15">
      <c r="A53" s="557"/>
      <c r="B53" s="557"/>
      <c r="C53" s="557"/>
      <c r="D53" s="557"/>
      <c r="E53" s="557"/>
      <c r="F53" s="557"/>
      <c r="G53" s="557"/>
      <c r="H53" s="61"/>
    </row>
    <row r="54" spans="1:8" ht="15">
      <c r="A54" s="550">
        <f>IF(AND(E$24=E$51,G$24=G$51),"","Сума на актива:")</f>
      </c>
      <c r="B54" s="550"/>
      <c r="C54" s="550"/>
      <c r="D54" s="413"/>
      <c r="E54" s="414">
        <f>IF(E$24=E$51,"",E24)</f>
      </c>
      <c r="F54" s="413"/>
      <c r="G54" s="414">
        <f>IF(G$24=G$51,"",G24)</f>
      </c>
      <c r="H54" s="61"/>
    </row>
    <row r="55" spans="1:8" ht="15">
      <c r="A55" s="209" t="str">
        <f>НАЧАЛО!$A$44</f>
        <v>Представляващ:</v>
      </c>
      <c r="B55" s="72"/>
      <c r="C55" s="125"/>
      <c r="D55" s="60"/>
      <c r="E55" s="61"/>
      <c r="F55" s="61"/>
      <c r="G55" s="61"/>
      <c r="H55" s="61"/>
    </row>
    <row r="56" spans="1:8" ht="15">
      <c r="A56" s="128" t="str">
        <f>НАЧАЛО!$A$46</f>
        <v>инж. ЙОРДАН ВАСИЛЕВ ВАСИЛЕВ</v>
      </c>
      <c r="B56" s="66"/>
      <c r="C56" s="125"/>
      <c r="D56" s="60"/>
      <c r="E56" s="61"/>
      <c r="F56" s="61"/>
      <c r="G56" s="61"/>
      <c r="H56" s="61"/>
    </row>
    <row r="57" spans="1:8" ht="15">
      <c r="A57" s="62"/>
      <c r="B57" s="69"/>
      <c r="C57" s="125"/>
      <c r="D57" s="60"/>
      <c r="E57" s="61"/>
      <c r="F57" s="61"/>
      <c r="G57" s="61"/>
      <c r="H57" s="61"/>
    </row>
    <row r="58" spans="1:8" ht="15">
      <c r="A58" s="66" t="str">
        <f>НАЧАЛО!$F$44</f>
        <v>Съставител:</v>
      </c>
      <c r="B58" s="69"/>
      <c r="C58" s="125"/>
      <c r="D58" s="60"/>
      <c r="E58" s="61"/>
      <c r="F58" s="61"/>
      <c r="G58" s="61"/>
      <c r="H58" s="61"/>
    </row>
    <row r="59" spans="1:8" ht="15">
      <c r="A59" s="73" t="str">
        <f>НАЧАЛО!$F$46</f>
        <v>БЕРТА СИМЕОНОВА ЦАНКОВА</v>
      </c>
      <c r="B59" s="66"/>
      <c r="C59" s="125"/>
      <c r="D59" s="60"/>
      <c r="E59" s="61"/>
      <c r="F59" s="61"/>
      <c r="G59" s="61"/>
      <c r="H59" s="61"/>
    </row>
    <row r="60" spans="1:8" ht="15">
      <c r="A60" s="66"/>
      <c r="B60" s="127"/>
      <c r="C60" s="125"/>
      <c r="D60" s="60"/>
      <c r="E60" s="61"/>
      <c r="F60" s="61"/>
      <c r="G60" s="61"/>
      <c r="H60" s="61"/>
    </row>
    <row r="61" spans="1:8" ht="15">
      <c r="A61" s="73"/>
      <c r="B61" s="61"/>
      <c r="C61" s="125"/>
      <c r="D61" s="60"/>
      <c r="E61" s="61"/>
      <c r="F61" s="61"/>
      <c r="G61" s="61"/>
      <c r="H61" s="61"/>
    </row>
    <row r="62" spans="1:8" ht="15">
      <c r="A62" s="128"/>
      <c r="B62" s="61"/>
      <c r="C62" s="125"/>
      <c r="D62" s="60"/>
      <c r="E62" s="61"/>
      <c r="F62" s="61"/>
      <c r="G62" s="61"/>
      <c r="H62" s="61"/>
    </row>
    <row r="63" spans="1:8" ht="9" customHeight="1">
      <c r="A63" s="70"/>
      <c r="B63" s="61"/>
      <c r="C63" s="125"/>
      <c r="D63" s="60"/>
      <c r="E63" s="61"/>
      <c r="F63" s="61"/>
      <c r="G63" s="61"/>
      <c r="H63" s="61"/>
    </row>
    <row r="64" spans="1:8" ht="15">
      <c r="A64" s="128"/>
      <c r="B64" s="72"/>
      <c r="C64" s="125"/>
      <c r="D64" s="60"/>
      <c r="E64" s="61"/>
      <c r="F64" s="61"/>
      <c r="G64" s="61"/>
      <c r="H64" s="61"/>
    </row>
    <row r="69" spans="1:4" ht="15">
      <c r="A69" s="131"/>
      <c r="B69" s="131"/>
      <c r="C69" s="132"/>
      <c r="D69" s="42"/>
    </row>
    <row r="71" spans="1:4" ht="15">
      <c r="A71" s="131"/>
      <c r="B71" s="131"/>
      <c r="C71" s="132"/>
      <c r="D71" s="42"/>
    </row>
    <row r="72" spans="1:4" ht="15">
      <c r="A72" s="131"/>
      <c r="B72" s="131"/>
      <c r="C72" s="132"/>
      <c r="D72" s="42"/>
    </row>
    <row r="73" spans="1:2" ht="15">
      <c r="A73" s="132"/>
      <c r="B73" s="132"/>
    </row>
    <row r="75" spans="1:2" ht="15">
      <c r="A75" s="133"/>
      <c r="B75" s="133"/>
    </row>
    <row r="76" spans="1:2" ht="15">
      <c r="A76" s="134"/>
      <c r="B76" s="134"/>
    </row>
    <row r="77" spans="1:2" ht="15">
      <c r="A77" s="134"/>
      <c r="B77" s="134"/>
    </row>
    <row r="78" spans="1:2" ht="15">
      <c r="A78" s="133"/>
      <c r="B78" s="133"/>
    </row>
    <row r="79" spans="1:2" ht="15">
      <c r="A79" s="135"/>
      <c r="B79" s="135"/>
    </row>
    <row r="82" spans="1:2" ht="15">
      <c r="A82" s="136"/>
      <c r="B82" s="136"/>
    </row>
    <row r="83" spans="1:2" ht="15">
      <c r="A83" s="136"/>
      <c r="B83" s="136"/>
    </row>
    <row r="84" spans="1:2" ht="15">
      <c r="A84" s="137"/>
      <c r="B84" s="137"/>
    </row>
  </sheetData>
  <sheetProtection/>
  <mergeCells count="5">
    <mergeCell ref="A54:C54"/>
    <mergeCell ref="A1:G1"/>
    <mergeCell ref="A2:G2"/>
    <mergeCell ref="A53:G53"/>
    <mergeCell ref="A52:C52"/>
  </mergeCells>
  <printOptions horizontalCentered="1"/>
  <pageMargins left="0.7480314960629921" right="0.7480314960629921" top="0.8661417322834646" bottom="0" header="0.3937007874015748" footer="0.7874015748031497"/>
  <pageSetup firstPageNumber="1" useFirstPageNumber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6">
      <selection activeCell="C29" sqref="C29"/>
    </sheetView>
  </sheetViews>
  <sheetFormatPr defaultColWidth="9.140625" defaultRowHeight="12.75"/>
  <cols>
    <col min="1" max="1" width="71.00390625" style="146" customWidth="1"/>
    <col min="2" max="2" width="1.7109375" style="142" customWidth="1"/>
    <col min="3" max="3" width="12.140625" style="143" customWidth="1"/>
    <col min="4" max="4" width="1.7109375" style="144" customWidth="1"/>
    <col min="5" max="5" width="12.140625" style="143" customWidth="1"/>
    <col min="6" max="6" width="4.28125" style="141" customWidth="1"/>
    <col min="7" max="16384" width="9.140625" style="141" customWidth="1"/>
  </cols>
  <sheetData>
    <row r="1" spans="1:6" ht="15">
      <c r="A1" s="558" t="str">
        <f>ОПР!A1:G1</f>
        <v>"ТОПЛОФИКАЦИЯ - ПЛЕВЕН" ЕАД</v>
      </c>
      <c r="B1" s="558"/>
      <c r="C1" s="558"/>
      <c r="D1" s="558"/>
      <c r="E1" s="558"/>
      <c r="F1"/>
    </row>
    <row r="2" spans="1:6" ht="17.25" customHeight="1">
      <c r="A2" s="559" t="s">
        <v>742</v>
      </c>
      <c r="B2" s="559"/>
      <c r="C2" s="559"/>
      <c r="D2" s="559"/>
      <c r="E2" s="559"/>
      <c r="F2"/>
    </row>
    <row r="3" spans="1:6" ht="27" customHeight="1">
      <c r="A3" s="116"/>
      <c r="B3" s="117"/>
      <c r="C3" s="102" t="s">
        <v>739</v>
      </c>
      <c r="D3" s="118"/>
      <c r="E3" s="102" t="s">
        <v>703</v>
      </c>
      <c r="F3"/>
    </row>
    <row r="4" spans="1:6" ht="15">
      <c r="A4" s="116"/>
      <c r="B4" s="117"/>
      <c r="C4" s="119" t="s">
        <v>16</v>
      </c>
      <c r="D4" s="120"/>
      <c r="E4" s="119" t="s">
        <v>16</v>
      </c>
      <c r="F4"/>
    </row>
    <row r="5" spans="1:6" ht="15">
      <c r="A5" s="116"/>
      <c r="B5" s="117"/>
      <c r="C5" s="119"/>
      <c r="D5" s="120"/>
      <c r="E5" s="119"/>
      <c r="F5"/>
    </row>
    <row r="6" spans="1:6" ht="15">
      <c r="A6" s="103" t="s">
        <v>75</v>
      </c>
      <c r="B6" s="104"/>
      <c r="C6" s="105"/>
      <c r="D6" s="106"/>
      <c r="E6" s="105"/>
      <c r="F6"/>
    </row>
    <row r="7" spans="1:6" ht="15">
      <c r="A7" s="121" t="s">
        <v>8</v>
      </c>
      <c r="B7" s="104"/>
      <c r="C7" s="105">
        <v>89787</v>
      </c>
      <c r="D7" s="106"/>
      <c r="E7" s="105">
        <v>138030</v>
      </c>
      <c r="F7"/>
    </row>
    <row r="8" spans="1:6" ht="15">
      <c r="A8" s="121" t="s">
        <v>9</v>
      </c>
      <c r="B8" s="104"/>
      <c r="C8" s="105">
        <v>-75053</v>
      </c>
      <c r="D8" s="106"/>
      <c r="E8" s="105">
        <v>-108918</v>
      </c>
      <c r="F8"/>
    </row>
    <row r="9" spans="1:6" ht="15">
      <c r="A9" s="121" t="s">
        <v>10</v>
      </c>
      <c r="B9" s="104"/>
      <c r="C9" s="105">
        <v>-4846</v>
      </c>
      <c r="D9" s="106"/>
      <c r="E9" s="105">
        <v>-7137</v>
      </c>
      <c r="F9"/>
    </row>
    <row r="10" spans="1:6" ht="15">
      <c r="A10" s="121" t="s">
        <v>35</v>
      </c>
      <c r="B10" s="107"/>
      <c r="C10" s="105">
        <v>-59</v>
      </c>
      <c r="D10" s="106"/>
      <c r="E10" s="105"/>
      <c r="F10"/>
    </row>
    <row r="11" spans="1:6" ht="15">
      <c r="A11" s="121" t="s">
        <v>13</v>
      </c>
      <c r="B11" s="104"/>
      <c r="C11" s="105">
        <v>-8977</v>
      </c>
      <c r="D11" s="106"/>
      <c r="E11" s="105">
        <v>-10484</v>
      </c>
      <c r="F11"/>
    </row>
    <row r="12" spans="1:6" ht="15.75" thickBot="1">
      <c r="A12" s="108" t="s">
        <v>76</v>
      </c>
      <c r="B12" s="107"/>
      <c r="C12" s="109">
        <f>SUM(C7:C11)</f>
        <v>852</v>
      </c>
      <c r="D12" s="110"/>
      <c r="E12" s="109">
        <f>SUM(E7:E11)</f>
        <v>11491</v>
      </c>
      <c r="F12"/>
    </row>
    <row r="13" spans="1:6" ht="15.75" thickTop="1">
      <c r="A13" s="103" t="s">
        <v>77</v>
      </c>
      <c r="B13" s="104"/>
      <c r="C13" s="105"/>
      <c r="D13" s="106"/>
      <c r="E13" s="105"/>
      <c r="F13"/>
    </row>
    <row r="14" spans="1:6" ht="15">
      <c r="A14" s="121" t="s">
        <v>11</v>
      </c>
      <c r="B14" s="104"/>
      <c r="C14" s="105">
        <v>-1481</v>
      </c>
      <c r="D14" s="106"/>
      <c r="E14" s="105">
        <v>-2097</v>
      </c>
      <c r="F14"/>
    </row>
    <row r="15" spans="1:6" ht="15">
      <c r="A15" s="121" t="s">
        <v>14</v>
      </c>
      <c r="B15" s="104"/>
      <c r="C15" s="105"/>
      <c r="D15" s="106"/>
      <c r="E15" s="105"/>
      <c r="F15"/>
    </row>
    <row r="16" spans="1:6" ht="15.75" thickBot="1">
      <c r="A16" s="108" t="s">
        <v>79</v>
      </c>
      <c r="B16" s="104"/>
      <c r="C16" s="109">
        <f>SUM(C14:C15)</f>
        <v>-1481</v>
      </c>
      <c r="D16" s="110"/>
      <c r="E16" s="109">
        <f>SUM(E14:E15)</f>
        <v>-2097</v>
      </c>
      <c r="F16"/>
    </row>
    <row r="17" spans="1:6" ht="15.75" thickTop="1">
      <c r="A17" s="121"/>
      <c r="B17" s="104"/>
      <c r="C17" s="105"/>
      <c r="D17" s="106"/>
      <c r="E17" s="105"/>
      <c r="F17"/>
    </row>
    <row r="18" spans="1:6" ht="15">
      <c r="A18" s="103" t="s">
        <v>78</v>
      </c>
      <c r="B18" s="104"/>
      <c r="C18" s="111"/>
      <c r="D18" s="110"/>
      <c r="E18" s="111"/>
      <c r="F18"/>
    </row>
    <row r="19" spans="1:6" ht="15">
      <c r="A19" s="121" t="s">
        <v>71</v>
      </c>
      <c r="B19" s="104"/>
      <c r="C19" s="105">
        <v>7534</v>
      </c>
      <c r="D19" s="106"/>
      <c r="E19" s="105">
        <v>1562</v>
      </c>
      <c r="F19"/>
    </row>
    <row r="20" spans="1:6" ht="15">
      <c r="A20" s="121" t="s">
        <v>72</v>
      </c>
      <c r="B20" s="104"/>
      <c r="C20" s="105">
        <v>-6380</v>
      </c>
      <c r="D20" s="104"/>
      <c r="E20" s="105">
        <v>-9709</v>
      </c>
      <c r="F20"/>
    </row>
    <row r="21" spans="1:6" ht="15">
      <c r="A21" s="121" t="s">
        <v>73</v>
      </c>
      <c r="B21" s="104"/>
      <c r="C21" s="105">
        <v>-36</v>
      </c>
      <c r="D21" s="104"/>
      <c r="E21" s="105">
        <v>-26</v>
      </c>
      <c r="F21"/>
    </row>
    <row r="22" spans="1:6" ht="15">
      <c r="A22" s="121" t="s">
        <v>74</v>
      </c>
      <c r="B22" s="104"/>
      <c r="C22" s="105">
        <v>-486</v>
      </c>
      <c r="D22" s="104"/>
      <c r="E22" s="105">
        <v>-1295</v>
      </c>
      <c r="F22"/>
    </row>
    <row r="23" spans="1:6" ht="15.75" thickBot="1">
      <c r="A23" s="108" t="s">
        <v>80</v>
      </c>
      <c r="B23" s="104"/>
      <c r="C23" s="109">
        <f>SUM(C19:C22)</f>
        <v>632</v>
      </c>
      <c r="D23" s="110"/>
      <c r="E23" s="109">
        <f>SUM(E19:E22)</f>
        <v>-9468</v>
      </c>
      <c r="F23"/>
    </row>
    <row r="24" spans="1:6" ht="15.75" thickTop="1">
      <c r="A24" s="122"/>
      <c r="B24" s="104"/>
      <c r="C24" s="105"/>
      <c r="D24" s="104"/>
      <c r="E24" s="105"/>
      <c r="F24"/>
    </row>
    <row r="25" spans="1:6" ht="30">
      <c r="A25" s="112" t="s">
        <v>27</v>
      </c>
      <c r="B25" s="107"/>
      <c r="C25" s="113">
        <f>SUM(C12,C16,C23)</f>
        <v>3</v>
      </c>
      <c r="D25" s="114"/>
      <c r="E25" s="113">
        <f>SUM(E12,E16,E23)</f>
        <v>-74</v>
      </c>
      <c r="F25"/>
    </row>
    <row r="26" spans="1:6" ht="15">
      <c r="A26" s="122"/>
      <c r="B26" s="104"/>
      <c r="C26" s="105"/>
      <c r="D26" s="104"/>
      <c r="E26" s="105"/>
      <c r="F26"/>
    </row>
    <row r="27" spans="1:6" ht="15">
      <c r="A27" s="112" t="s">
        <v>12</v>
      </c>
      <c r="B27" s="107"/>
      <c r="C27" s="113">
        <v>251</v>
      </c>
      <c r="D27" s="114"/>
      <c r="E27" s="113">
        <v>325</v>
      </c>
      <c r="F27"/>
    </row>
    <row r="28" spans="1:6" ht="15">
      <c r="A28" s="122"/>
      <c r="B28" s="104"/>
      <c r="C28" s="105"/>
      <c r="D28" s="104"/>
      <c r="E28" s="105"/>
      <c r="F28"/>
    </row>
    <row r="29" spans="1:6" ht="15.75" thickBot="1">
      <c r="A29" s="112" t="s">
        <v>694</v>
      </c>
      <c r="B29" s="107"/>
      <c r="C29" s="115">
        <f>SUM(C25,C27)</f>
        <v>254</v>
      </c>
      <c r="D29" s="114"/>
      <c r="E29" s="115">
        <f>SUM(E25,E27)</f>
        <v>251</v>
      </c>
      <c r="F29"/>
    </row>
    <row r="30" spans="1:6" ht="15">
      <c r="A30" s="392"/>
      <c r="B30" s="147"/>
      <c r="C30" s="391"/>
      <c r="D30" s="149"/>
      <c r="E30" s="391"/>
      <c r="F30"/>
    </row>
    <row r="31" spans="1:6" ht="15">
      <c r="A31" s="561"/>
      <c r="B31" s="561"/>
      <c r="C31" s="561"/>
      <c r="D31" s="561"/>
      <c r="E31" s="561"/>
      <c r="F31"/>
    </row>
    <row r="32" spans="1:6" ht="15">
      <c r="A32" s="410">
        <f>IF(AND(C$30="",E$30=""),"","Парични средства в баланса БАЛАНСА:")</f>
      </c>
      <c r="B32" s="411"/>
      <c r="C32" s="412">
        <f>IF(C$29=баланс!E$20,"",баланс!E$20)</f>
      </c>
      <c r="D32" s="411"/>
      <c r="E32" s="412"/>
      <c r="F32"/>
    </row>
    <row r="33" spans="1:6" ht="15">
      <c r="A33" s="209" t="str">
        <f>НАЧАЛО!$A$44</f>
        <v>Представляващ:</v>
      </c>
      <c r="B33" s="147"/>
      <c r="C33" s="148"/>
      <c r="D33" s="149"/>
      <c r="E33" s="148"/>
      <c r="F33"/>
    </row>
    <row r="34" spans="1:6" ht="15">
      <c r="A34" s="128" t="str">
        <f>НАЧАЛО!$A$46</f>
        <v>инж. ЙОРДАН ВАСИЛЕВ ВАСИЛЕВ</v>
      </c>
      <c r="B34" s="147"/>
      <c r="C34" s="150"/>
      <c r="D34" s="147"/>
      <c r="E34" s="150"/>
      <c r="F34"/>
    </row>
    <row r="35" spans="1:6" ht="15">
      <c r="A35" s="62"/>
      <c r="B35" s="147"/>
      <c r="C35" s="150"/>
      <c r="D35" s="147"/>
      <c r="E35" s="150"/>
      <c r="F35"/>
    </row>
    <row r="36" spans="1:6" ht="15">
      <c r="A36" s="66" t="str">
        <f>НАЧАЛО!$F$44</f>
        <v>Съставител:</v>
      </c>
      <c r="B36" s="147"/>
      <c r="C36" s="150"/>
      <c r="D36" s="147"/>
      <c r="E36" s="150"/>
      <c r="F36"/>
    </row>
    <row r="37" spans="1:6" ht="15">
      <c r="A37" s="73" t="str">
        <f>НАЧАЛО!$F$46</f>
        <v>БЕРТА СИМЕОНОВА ЦАНКОВА</v>
      </c>
      <c r="B37" s="151"/>
      <c r="C37" s="152"/>
      <c r="D37" s="147"/>
      <c r="E37" s="152"/>
      <c r="F37"/>
    </row>
    <row r="38" spans="1:6" ht="15">
      <c r="A38" s="66"/>
      <c r="B38" s="560"/>
      <c r="C38" s="560"/>
      <c r="D38" s="560"/>
      <c r="E38" s="560"/>
      <c r="F38"/>
    </row>
    <row r="39" spans="1:6" ht="15">
      <c r="A39" s="73"/>
      <c r="B39" s="153"/>
      <c r="C39" s="153"/>
      <c r="D39" s="153"/>
      <c r="E39" s="153"/>
      <c r="F39"/>
    </row>
    <row r="40" spans="1:6" ht="1.5" customHeight="1">
      <c r="A40" s="128"/>
      <c r="B40" s="151"/>
      <c r="C40" s="152"/>
      <c r="D40" s="147"/>
      <c r="E40" s="152"/>
      <c r="F40"/>
    </row>
    <row r="41" spans="1:6" ht="15" customHeight="1" hidden="1">
      <c r="A41" s="70"/>
      <c r="B41" s="151"/>
      <c r="C41" s="152"/>
      <c r="D41" s="147"/>
      <c r="E41" s="152"/>
      <c r="F41" s="1"/>
    </row>
    <row r="42" spans="1:6" ht="15">
      <c r="A42" s="128"/>
      <c r="B42" s="151"/>
      <c r="C42" s="152"/>
      <c r="D42" s="147"/>
      <c r="E42" s="152"/>
      <c r="F42" s="1"/>
    </row>
    <row r="43" ht="15">
      <c r="A43" s="133"/>
    </row>
    <row r="44" ht="15">
      <c r="A44" s="134"/>
    </row>
    <row r="45" ht="15">
      <c r="A45" s="133"/>
    </row>
    <row r="46" ht="15">
      <c r="A46" s="135"/>
    </row>
    <row r="47" ht="15">
      <c r="A47" s="135"/>
    </row>
    <row r="48" ht="15">
      <c r="A48" s="145"/>
    </row>
  </sheetData>
  <sheetProtection/>
  <mergeCells count="4">
    <mergeCell ref="A1:E1"/>
    <mergeCell ref="A2:E2"/>
    <mergeCell ref="B38:E38"/>
    <mergeCell ref="A31:E31"/>
  </mergeCells>
  <printOptions/>
  <pageMargins left="0.7086614173228347" right="0.7086614173228347" top="1.3385826771653544" bottom="0.35433070866141736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43.140625" style="193" customWidth="1"/>
    <col min="2" max="2" width="1.1484375" style="193" customWidth="1"/>
    <col min="3" max="3" width="9.7109375" style="155" customWidth="1"/>
    <col min="4" max="4" width="1.421875" style="155" customWidth="1"/>
    <col min="5" max="5" width="9.7109375" style="155" customWidth="1"/>
    <col min="6" max="6" width="1.421875" style="155" customWidth="1"/>
    <col min="7" max="7" width="9.7109375" style="155" customWidth="1"/>
    <col min="8" max="8" width="1.421875" style="155" customWidth="1"/>
    <col min="9" max="9" width="9.7109375" style="155" customWidth="1"/>
    <col min="10" max="10" width="1.421875" style="155" customWidth="1"/>
    <col min="11" max="11" width="9.7109375" style="155" customWidth="1"/>
    <col min="12" max="12" width="1.421875" style="155" customWidth="1"/>
    <col min="13" max="13" width="9.7109375" style="155" customWidth="1"/>
    <col min="14" max="14" width="0.71875" style="155" customWidth="1"/>
    <col min="15" max="15" width="9.7109375" style="155" customWidth="1"/>
    <col min="16" max="16" width="3.140625" style="155" hidden="1" customWidth="1"/>
    <col min="17" max="16384" width="9.140625" style="155" customWidth="1"/>
  </cols>
  <sheetData>
    <row r="1" spans="1:16" ht="18" customHeight="1">
      <c r="A1" s="558" t="str">
        <f>ОПР!A1:G1</f>
        <v>"ТОПЛОФИКАЦИЯ - ПЛЕВЕН" ЕАД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154"/>
    </row>
    <row r="2" spans="1:16" ht="18" customHeight="1">
      <c r="A2" s="565" t="s">
        <v>741</v>
      </c>
      <c r="B2" s="565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154"/>
    </row>
    <row r="3" spans="1:16" ht="9.75" customHeight="1">
      <c r="A3" s="567"/>
      <c r="B3" s="567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154"/>
    </row>
    <row r="4" spans="1:18" ht="33.75" customHeight="1">
      <c r="A4" s="563"/>
      <c r="B4" s="156"/>
      <c r="C4" s="569" t="s">
        <v>22</v>
      </c>
      <c r="D4" s="157"/>
      <c r="E4" s="569" t="s">
        <v>651</v>
      </c>
      <c r="F4" s="157"/>
      <c r="G4" s="569" t="s">
        <v>711</v>
      </c>
      <c r="H4" s="157"/>
      <c r="I4" s="569" t="s">
        <v>25</v>
      </c>
      <c r="J4" s="157"/>
      <c r="K4" s="569" t="s">
        <v>23</v>
      </c>
      <c r="L4" s="157"/>
      <c r="M4" s="569" t="s">
        <v>652</v>
      </c>
      <c r="N4" s="157"/>
      <c r="O4" s="569" t="s">
        <v>24</v>
      </c>
      <c r="P4" s="154"/>
      <c r="Q4" s="158"/>
      <c r="R4" s="158"/>
    </row>
    <row r="5" spans="1:18" s="163" customFormat="1" ht="18" customHeight="1">
      <c r="A5" s="564"/>
      <c r="B5" s="159"/>
      <c r="C5" s="566"/>
      <c r="D5" s="160"/>
      <c r="E5" s="566"/>
      <c r="F5" s="160"/>
      <c r="G5" s="566"/>
      <c r="H5" s="160"/>
      <c r="I5" s="566"/>
      <c r="J5" s="161"/>
      <c r="K5" s="569"/>
      <c r="L5" s="160"/>
      <c r="M5" s="566"/>
      <c r="N5" s="160"/>
      <c r="O5" s="566"/>
      <c r="P5" s="162"/>
      <c r="Q5" s="158"/>
      <c r="R5" s="158"/>
    </row>
    <row r="6" spans="1:18" s="163" customFormat="1" ht="15">
      <c r="A6" s="159"/>
      <c r="B6" s="159"/>
      <c r="C6" s="164" t="s">
        <v>16</v>
      </c>
      <c r="D6" s="165"/>
      <c r="E6" s="164" t="s">
        <v>16</v>
      </c>
      <c r="F6" s="165"/>
      <c r="G6" s="164" t="s">
        <v>16</v>
      </c>
      <c r="H6" s="165"/>
      <c r="I6" s="164" t="s">
        <v>16</v>
      </c>
      <c r="J6" s="166"/>
      <c r="K6" s="164" t="s">
        <v>16</v>
      </c>
      <c r="L6" s="165"/>
      <c r="M6" s="164" t="s">
        <v>16</v>
      </c>
      <c r="N6" s="165"/>
      <c r="O6" s="164" t="s">
        <v>16</v>
      </c>
      <c r="P6" s="162"/>
      <c r="Q6" s="158"/>
      <c r="R6" s="158"/>
    </row>
    <row r="7" spans="1:18" s="174" customFormat="1" ht="15">
      <c r="A7" s="167"/>
      <c r="B7" s="167"/>
      <c r="C7" s="168"/>
      <c r="D7" s="170"/>
      <c r="E7" s="170"/>
      <c r="F7" s="169"/>
      <c r="G7" s="170"/>
      <c r="H7" s="169"/>
      <c r="I7" s="170"/>
      <c r="J7" s="171"/>
      <c r="K7" s="170"/>
      <c r="L7" s="169"/>
      <c r="M7" s="172"/>
      <c r="N7" s="169"/>
      <c r="O7" s="173"/>
      <c r="P7" s="169"/>
      <c r="Q7" s="158"/>
      <c r="R7" s="158"/>
    </row>
    <row r="8" spans="1:18" s="179" customFormat="1" ht="15.75" thickBot="1">
      <c r="A8" s="175" t="s">
        <v>630</v>
      </c>
      <c r="B8" s="167"/>
      <c r="C8" s="176">
        <v>19842</v>
      </c>
      <c r="D8" s="177"/>
      <c r="E8" s="176">
        <v>-19018</v>
      </c>
      <c r="F8" s="177"/>
      <c r="G8" s="176">
        <v>10016</v>
      </c>
      <c r="H8" s="177"/>
      <c r="I8" s="176">
        <v>30047</v>
      </c>
      <c r="J8" s="171"/>
      <c r="K8" s="176"/>
      <c r="L8" s="177"/>
      <c r="M8" s="176">
        <v>4794</v>
      </c>
      <c r="N8" s="177"/>
      <c r="O8" s="178">
        <f>C8+E8+G8+I8+K8+M8</f>
        <v>45681</v>
      </c>
      <c r="P8" s="169"/>
      <c r="Q8" s="158"/>
      <c r="R8" s="158"/>
    </row>
    <row r="9" spans="1:18" s="179" customFormat="1" ht="25.5">
      <c r="A9" s="180" t="s">
        <v>40</v>
      </c>
      <c r="B9" s="181"/>
      <c r="C9" s="182">
        <v>0</v>
      </c>
      <c r="D9" s="177"/>
      <c r="E9" s="182">
        <v>0</v>
      </c>
      <c r="F9" s="177"/>
      <c r="G9" s="182">
        <v>0</v>
      </c>
      <c r="H9" s="177"/>
      <c r="I9" s="182">
        <v>0</v>
      </c>
      <c r="J9" s="171"/>
      <c r="K9" s="182">
        <v>0</v>
      </c>
      <c r="L9" s="177"/>
      <c r="M9" s="182">
        <v>0</v>
      </c>
      <c r="N9" s="177"/>
      <c r="O9" s="173">
        <v>0</v>
      </c>
      <c r="P9" s="169"/>
      <c r="Q9" s="158"/>
      <c r="R9" s="158"/>
    </row>
    <row r="10" spans="1:18" s="179" customFormat="1" ht="27.75" customHeight="1" thickBot="1">
      <c r="A10" s="470" t="s">
        <v>632</v>
      </c>
      <c r="B10" s="167"/>
      <c r="C10" s="176">
        <v>19842</v>
      </c>
      <c r="D10" s="177"/>
      <c r="E10" s="176">
        <v>-19018</v>
      </c>
      <c r="F10" s="177"/>
      <c r="G10" s="176">
        <f>G8</f>
        <v>10016</v>
      </c>
      <c r="H10" s="177"/>
      <c r="I10" s="176">
        <f>I8</f>
        <v>30047</v>
      </c>
      <c r="J10" s="171"/>
      <c r="K10" s="176">
        <f>K8</f>
        <v>0</v>
      </c>
      <c r="L10" s="177"/>
      <c r="M10" s="176">
        <f>M8</f>
        <v>4794</v>
      </c>
      <c r="N10" s="177"/>
      <c r="O10" s="178">
        <f>C10+E10+G10+I10+K10+M10</f>
        <v>45681</v>
      </c>
      <c r="P10" s="169"/>
      <c r="Q10" s="158"/>
      <c r="R10" s="158"/>
    </row>
    <row r="11" spans="1:22" s="179" customFormat="1" ht="15">
      <c r="A11" s="188" t="s">
        <v>81</v>
      </c>
      <c r="B11" s="183"/>
      <c r="C11" s="186"/>
      <c r="D11" s="187"/>
      <c r="E11" s="186"/>
      <c r="F11" s="187"/>
      <c r="G11" s="186"/>
      <c r="H11" s="187"/>
      <c r="I11" s="186"/>
      <c r="J11" s="187"/>
      <c r="K11" s="186"/>
      <c r="L11" s="187"/>
      <c r="M11" s="186">
        <v>5957</v>
      </c>
      <c r="N11" s="187"/>
      <c r="O11" s="186">
        <f>M11</f>
        <v>5957</v>
      </c>
      <c r="P11" s="190"/>
      <c r="Q11" s="158"/>
      <c r="R11" s="158"/>
      <c r="S11" s="184"/>
      <c r="T11" s="184"/>
      <c r="U11" s="184"/>
      <c r="V11" s="184"/>
    </row>
    <row r="12" spans="1:22" s="179" customFormat="1" ht="15">
      <c r="A12" s="188" t="s">
        <v>109</v>
      </c>
      <c r="B12" s="183"/>
      <c r="C12" s="186"/>
      <c r="D12" s="187"/>
      <c r="E12" s="186"/>
      <c r="F12" s="187"/>
      <c r="G12" s="186"/>
      <c r="H12" s="187"/>
      <c r="I12" s="186"/>
      <c r="J12" s="187"/>
      <c r="K12" s="186"/>
      <c r="L12" s="187"/>
      <c r="M12" s="186"/>
      <c r="N12" s="187"/>
      <c r="O12" s="186">
        <f>SUM(C12:M12)</f>
        <v>0</v>
      </c>
      <c r="P12" s="190"/>
      <c r="Q12" s="158"/>
      <c r="R12" s="158"/>
      <c r="S12" s="184"/>
      <c r="T12" s="184"/>
      <c r="U12" s="184"/>
      <c r="V12" s="184"/>
    </row>
    <row r="13" spans="1:22" s="179" customFormat="1" ht="15">
      <c r="A13" s="188" t="s">
        <v>650</v>
      </c>
      <c r="B13" s="183"/>
      <c r="C13" s="186"/>
      <c r="D13" s="187"/>
      <c r="E13" s="186"/>
      <c r="F13" s="187"/>
      <c r="G13" s="186"/>
      <c r="H13" s="187"/>
      <c r="I13" s="186"/>
      <c r="J13" s="187"/>
      <c r="K13" s="186"/>
      <c r="L13" s="187"/>
      <c r="M13" s="186"/>
      <c r="N13" s="187"/>
      <c r="O13" s="186">
        <f>SUM(C13:M13)</f>
        <v>0</v>
      </c>
      <c r="P13" s="190"/>
      <c r="Q13" s="158"/>
      <c r="R13" s="158"/>
      <c r="S13" s="184"/>
      <c r="T13" s="184"/>
      <c r="U13" s="184"/>
      <c r="V13" s="184"/>
    </row>
    <row r="14" spans="1:22" s="179" customFormat="1" ht="15">
      <c r="A14" s="188" t="s">
        <v>39</v>
      </c>
      <c r="B14" s="183"/>
      <c r="C14" s="186"/>
      <c r="D14" s="187"/>
      <c r="E14" s="186"/>
      <c r="F14" s="187"/>
      <c r="G14" s="186"/>
      <c r="H14" s="187"/>
      <c r="I14" s="186"/>
      <c r="J14" s="187"/>
      <c r="K14" s="186"/>
      <c r="L14" s="187"/>
      <c r="M14" s="186"/>
      <c r="N14" s="187"/>
      <c r="O14" s="186">
        <f>SUM(C14:M14)</f>
        <v>0</v>
      </c>
      <c r="P14" s="190"/>
      <c r="Q14" s="158"/>
      <c r="R14" s="158"/>
      <c r="S14" s="184"/>
      <c r="T14" s="184"/>
      <c r="U14" s="184"/>
      <c r="V14" s="184"/>
    </row>
    <row r="15" spans="1:22" s="179" customFormat="1" ht="15.75" thickBot="1">
      <c r="A15" s="175" t="s">
        <v>631</v>
      </c>
      <c r="B15" s="167"/>
      <c r="C15" s="176">
        <f>C10+C11+C12+C14</f>
        <v>19842</v>
      </c>
      <c r="D15" s="177"/>
      <c r="E15" s="189">
        <f>E10+E11+E12+E14+E13</f>
        <v>-19018</v>
      </c>
      <c r="F15" s="177">
        <f aca="true" t="shared" si="0" ref="F15:N15">F10+F11+F12+F14</f>
        <v>0</v>
      </c>
      <c r="G15" s="189">
        <f>G10+G11+G12+G14+G13</f>
        <v>10016</v>
      </c>
      <c r="H15" s="177">
        <f t="shared" si="0"/>
        <v>0</v>
      </c>
      <c r="I15" s="189">
        <f t="shared" si="0"/>
        <v>30047</v>
      </c>
      <c r="J15" s="177">
        <f t="shared" si="0"/>
        <v>0</v>
      </c>
      <c r="K15" s="189">
        <f t="shared" si="0"/>
        <v>0</v>
      </c>
      <c r="L15" s="177">
        <f t="shared" si="0"/>
        <v>0</v>
      </c>
      <c r="M15" s="189">
        <f>M10+M11+M12+M14+M13</f>
        <v>10751</v>
      </c>
      <c r="N15" s="177">
        <f t="shared" si="0"/>
        <v>0</v>
      </c>
      <c r="O15" s="178">
        <f>C15+E15+G15+I15+K15+M15</f>
        <v>51638</v>
      </c>
      <c r="P15" s="190"/>
      <c r="Q15" s="158"/>
      <c r="R15" s="158"/>
      <c r="S15" s="184"/>
      <c r="T15" s="184"/>
      <c r="U15" s="184"/>
      <c r="V15" s="184"/>
    </row>
    <row r="16" spans="1:22" s="179" customFormat="1" ht="15">
      <c r="A16" s="398"/>
      <c r="B16" s="397"/>
      <c r="C16" s="396">
        <f>IF(СК!C$15=баланс!E$27,"",СК!C$15-баланс!E$27)</f>
      </c>
      <c r="D16" s="396"/>
      <c r="E16" s="396"/>
      <c r="F16" s="571"/>
      <c r="G16" s="571"/>
      <c r="H16" s="571"/>
      <c r="I16" s="571"/>
      <c r="J16" s="571"/>
      <c r="K16" s="397"/>
      <c r="L16" s="396"/>
      <c r="M16" s="396"/>
      <c r="N16" s="396"/>
      <c r="O16" s="396">
        <f>IF(СК!O$15=баланс!E$35,"",СК!O15-баланс!E$35)</f>
      </c>
      <c r="P16" s="190"/>
      <c r="Q16" s="158"/>
      <c r="R16" s="158"/>
      <c r="S16" s="184"/>
      <c r="T16" s="184"/>
      <c r="U16" s="184"/>
      <c r="V16" s="184"/>
    </row>
    <row r="17" spans="1:22" s="174" customFormat="1" ht="15">
      <c r="A17" s="562">
        <f>ОПР!A42</f>
        <v>0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190"/>
      <c r="Q17" s="158"/>
      <c r="R17" s="158"/>
      <c r="S17" s="185"/>
      <c r="T17" s="185"/>
      <c r="U17" s="185"/>
      <c r="V17" s="185"/>
    </row>
    <row r="18" spans="1:22" s="174" customFormat="1" ht="15">
      <c r="A18" s="406"/>
      <c r="B18" s="407"/>
      <c r="C18" s="406">
        <f>IF(СК!C$15=баланс!E$27,"",баланс!E$27)</f>
      </c>
      <c r="D18" s="408"/>
      <c r="E18" s="406"/>
      <c r="F18" s="570"/>
      <c r="G18" s="570"/>
      <c r="H18" s="570"/>
      <c r="I18" s="570"/>
      <c r="J18" s="570"/>
      <c r="K18" s="409"/>
      <c r="L18" s="408"/>
      <c r="M18" s="406"/>
      <c r="N18" s="408"/>
      <c r="O18" s="406">
        <f>IF(СК!O$15=баланс!E$35,"",баланс!E$35)</f>
      </c>
      <c r="P18" s="190"/>
      <c r="Q18" s="192"/>
      <c r="R18" s="185"/>
      <c r="S18" s="185"/>
      <c r="T18" s="185"/>
      <c r="U18" s="185"/>
      <c r="V18" s="185"/>
    </row>
    <row r="19" spans="1:22" s="174" customFormat="1" ht="15">
      <c r="A19" s="209" t="str">
        <f>НАЧАЛО!$A$44</f>
        <v>Представляващ:</v>
      </c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190"/>
      <c r="Q19" s="185"/>
      <c r="R19" s="185"/>
      <c r="S19" s="185"/>
      <c r="T19" s="185"/>
      <c r="U19" s="185"/>
      <c r="V19" s="185"/>
    </row>
    <row r="20" spans="1:22" ht="15">
      <c r="A20" s="128" t="str">
        <f>НАЧАЛО!$A$46</f>
        <v>инж. ЙОРДАН ВАСИЛЕВ ВАСИЛЕВ</v>
      </c>
      <c r="B20" s="6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190"/>
      <c r="Q20" s="193"/>
      <c r="R20" s="193"/>
      <c r="S20" s="193"/>
      <c r="T20" s="193"/>
      <c r="U20" s="193"/>
      <c r="V20" s="193"/>
    </row>
    <row r="21" spans="1:22" ht="15">
      <c r="A21" s="62"/>
      <c r="B21" s="206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190"/>
      <c r="Q21" s="193"/>
      <c r="R21" s="193"/>
      <c r="S21" s="193"/>
      <c r="T21" s="193"/>
      <c r="U21" s="193"/>
      <c r="V21" s="193"/>
    </row>
    <row r="22" spans="1:22" ht="15">
      <c r="A22" s="66" t="str">
        <f>НАЧАЛО!$F$44</f>
        <v>Съставител:</v>
      </c>
      <c r="B22" s="6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190"/>
      <c r="Q22" s="193"/>
      <c r="R22" s="193"/>
      <c r="S22" s="193"/>
      <c r="T22" s="193"/>
      <c r="U22" s="193"/>
      <c r="V22" s="193"/>
    </row>
    <row r="23" spans="1:22" ht="15">
      <c r="A23" s="73" t="str">
        <f>НАЧАЛО!$F$46</f>
        <v>БЕРТА СИМЕОНОВА ЦАНКОВА</v>
      </c>
      <c r="B23" s="206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190"/>
      <c r="Q23" s="193"/>
      <c r="R23" s="193"/>
      <c r="S23" s="193"/>
      <c r="T23" s="193"/>
      <c r="U23" s="193"/>
      <c r="V23" s="193"/>
    </row>
    <row r="24" spans="1:22" ht="13.5" customHeight="1">
      <c r="A24" s="66"/>
      <c r="B24" s="206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190"/>
      <c r="Q24" s="193"/>
      <c r="R24" s="193"/>
      <c r="S24" s="193"/>
      <c r="T24" s="193"/>
      <c r="U24" s="193"/>
      <c r="V24" s="193"/>
    </row>
    <row r="25" spans="1:22" ht="15" hidden="1">
      <c r="A25" s="73"/>
      <c r="B25" s="207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190"/>
      <c r="Q25" s="193"/>
      <c r="R25" s="193"/>
      <c r="S25" s="193"/>
      <c r="T25" s="193"/>
      <c r="U25" s="193"/>
      <c r="V25" s="193"/>
    </row>
    <row r="26" spans="1:22" ht="15" hidden="1">
      <c r="A26" s="128"/>
      <c r="B26" s="206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190"/>
      <c r="Q26" s="193"/>
      <c r="R26" s="193"/>
      <c r="S26" s="193"/>
      <c r="T26" s="193"/>
      <c r="U26" s="193"/>
      <c r="V26" s="193"/>
    </row>
    <row r="27" spans="1:16" ht="18.75">
      <c r="A27" s="70"/>
      <c r="B27" s="208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190"/>
    </row>
    <row r="28" spans="1:16" ht="15">
      <c r="A28" s="128"/>
      <c r="B28" s="207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190"/>
    </row>
    <row r="29" spans="1:16" ht="15">
      <c r="A29" s="393"/>
      <c r="B29" s="393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P29" s="158"/>
    </row>
    <row r="30" spans="1:16" ht="15">
      <c r="A30" s="394"/>
      <c r="B30" s="394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P30" s="158"/>
    </row>
    <row r="31" spans="1:16" ht="1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P31" s="158"/>
    </row>
    <row r="32" spans="1:16" ht="1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P32" s="158"/>
    </row>
    <row r="33" spans="1:16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P33" s="158"/>
    </row>
    <row r="34" spans="1:16" ht="1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P34" s="158"/>
    </row>
    <row r="35" spans="1:16" ht="1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P35" s="158"/>
    </row>
    <row r="36" spans="1:16" ht="1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P36" s="158"/>
    </row>
    <row r="37" spans="1:19" ht="87.75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O37" s="395"/>
      <c r="P37" s="158"/>
      <c r="S37" s="155" t="s">
        <v>29</v>
      </c>
    </row>
    <row r="38" spans="1:16" ht="1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P38" s="158"/>
    </row>
    <row r="39" spans="1:16" ht="1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P39" s="158"/>
    </row>
    <row r="40" spans="1:16" ht="1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P40" s="158"/>
    </row>
    <row r="41" ht="15">
      <c r="P41" s="158"/>
    </row>
    <row r="42" ht="15">
      <c r="P42" s="158"/>
    </row>
    <row r="43" ht="15">
      <c r="P43" s="158"/>
    </row>
    <row r="44" ht="15">
      <c r="P44" s="158"/>
    </row>
    <row r="45" ht="15">
      <c r="P45" s="158"/>
    </row>
  </sheetData>
  <sheetProtection/>
  <mergeCells count="14">
    <mergeCell ref="F18:J18"/>
    <mergeCell ref="I4:I5"/>
    <mergeCell ref="K4:K5"/>
    <mergeCell ref="F16:J16"/>
    <mergeCell ref="G4:G5"/>
    <mergeCell ref="A1:O1"/>
    <mergeCell ref="A17:O17"/>
    <mergeCell ref="A4:A5"/>
    <mergeCell ref="A2:O2"/>
    <mergeCell ref="A3:O3"/>
    <mergeCell ref="C4:C5"/>
    <mergeCell ref="E4:E5"/>
    <mergeCell ref="M4:M5"/>
    <mergeCell ref="O4:O5"/>
  </mergeCells>
  <printOptions horizontalCentered="1"/>
  <pageMargins left="0.7480314960629921" right="0.03937007874015748" top="1.2598425196850394" bottom="0.7086614173228347" header="0.3937007874015748" footer="0.7874015748031497"/>
  <pageSetup firstPageNumber="1" useFirstPageNumber="1" horizontalDpi="600" verticalDpi="600" orientation="landscape" paperSize="9" r:id="rId1"/>
  <rowBreaks count="1" manualBreakCount="1">
    <brk id="28" max="12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P239"/>
  <sheetViews>
    <sheetView view="pageBreakPreview" zoomScaleSheetLayoutView="100" zoomScalePageLayoutView="0" workbookViewId="0" topLeftCell="A22">
      <selection activeCell="I14" sqref="I14"/>
    </sheetView>
  </sheetViews>
  <sheetFormatPr defaultColWidth="20.8515625" defaultRowHeight="12.75"/>
  <cols>
    <col min="1" max="1" width="2.7109375" style="211" customWidth="1"/>
    <col min="2" max="2" width="20.57421875" style="287" customWidth="1"/>
    <col min="3" max="3" width="6.57421875" style="287" customWidth="1"/>
    <col min="4" max="4" width="8.57421875" style="195" customWidth="1"/>
    <col min="5" max="5" width="6.57421875" style="195" customWidth="1"/>
    <col min="6" max="6" width="9.140625" style="211" customWidth="1"/>
    <col min="7" max="7" width="10.140625" style="211" customWidth="1"/>
    <col min="8" max="8" width="7.28125" style="211" customWidth="1"/>
    <col min="9" max="9" width="9.28125" style="211" customWidth="1"/>
    <col min="10" max="10" width="11.8515625" style="211" customWidth="1"/>
    <col min="11" max="11" width="3.140625" style="211" customWidth="1"/>
    <col min="12" max="12" width="22.140625" style="211" customWidth="1"/>
    <col min="13" max="13" width="9.8515625" style="211" customWidth="1"/>
    <col min="14" max="14" width="10.140625" style="211" customWidth="1"/>
    <col min="15" max="15" width="8.421875" style="211" customWidth="1"/>
    <col min="16" max="16" width="9.00390625" style="211" customWidth="1"/>
    <col min="17" max="17" width="3.140625" style="211" customWidth="1"/>
    <col min="18" max="18" width="22.140625" style="211" customWidth="1"/>
    <col min="19" max="19" width="9.28125" style="211" customWidth="1"/>
    <col min="20" max="20" width="9.421875" style="211" customWidth="1"/>
    <col min="21" max="21" width="8.8515625" style="211" customWidth="1"/>
    <col min="22" max="22" width="9.140625" style="211" customWidth="1"/>
    <col min="23" max="23" width="4.7109375" style="211" customWidth="1"/>
    <col min="24" max="25" width="14.00390625" style="211" customWidth="1"/>
    <col min="26" max="27" width="11.8515625" style="211" customWidth="1"/>
    <col min="28" max="28" width="10.57421875" style="211" customWidth="1"/>
    <col min="29" max="16384" width="20.8515625" style="211" customWidth="1"/>
  </cols>
  <sheetData>
    <row r="1" spans="2:27" ht="14.25" customHeight="1">
      <c r="B1" s="607" t="s">
        <v>585</v>
      </c>
      <c r="C1" s="607"/>
      <c r="D1" s="607"/>
      <c r="E1" s="607"/>
      <c r="F1" s="607"/>
      <c r="G1" s="607"/>
      <c r="H1" s="607"/>
      <c r="I1" s="607"/>
      <c r="J1" s="607"/>
      <c r="L1" s="608" t="s">
        <v>19</v>
      </c>
      <c r="M1" s="608"/>
      <c r="N1" s="608"/>
      <c r="O1" s="608"/>
      <c r="P1" s="608"/>
      <c r="Q1" s="212"/>
      <c r="R1" s="608" t="s">
        <v>38</v>
      </c>
      <c r="S1" s="608"/>
      <c r="T1" s="608"/>
      <c r="U1" s="608"/>
      <c r="V1" s="608"/>
      <c r="X1" s="590" t="s">
        <v>164</v>
      </c>
      <c r="Y1" s="590"/>
      <c r="Z1" s="590"/>
      <c r="AA1" s="590"/>
    </row>
    <row r="2" spans="2:27" s="214" customFormat="1" ht="18.75" customHeight="1">
      <c r="B2" s="591"/>
      <c r="C2" s="604" t="s">
        <v>82</v>
      </c>
      <c r="D2" s="606" t="s">
        <v>83</v>
      </c>
      <c r="E2" s="611" t="s">
        <v>614</v>
      </c>
      <c r="F2" s="609" t="s">
        <v>212</v>
      </c>
      <c r="G2" s="599" t="s">
        <v>165</v>
      </c>
      <c r="H2" s="599" t="s">
        <v>166</v>
      </c>
      <c r="I2" s="599" t="s">
        <v>167</v>
      </c>
      <c r="J2" s="602" t="s">
        <v>84</v>
      </c>
      <c r="K2" s="528"/>
      <c r="L2" s="591"/>
      <c r="M2" s="604" t="s">
        <v>213</v>
      </c>
      <c r="N2" s="599" t="s">
        <v>214</v>
      </c>
      <c r="O2" s="599" t="s">
        <v>166</v>
      </c>
      <c r="P2" s="602" t="s">
        <v>84</v>
      </c>
      <c r="Q2" s="529"/>
      <c r="R2" s="591"/>
      <c r="S2" s="604" t="s">
        <v>82</v>
      </c>
      <c r="T2" s="606" t="s">
        <v>83</v>
      </c>
      <c r="U2" s="599" t="s">
        <v>166</v>
      </c>
      <c r="V2" s="602" t="s">
        <v>84</v>
      </c>
      <c r="X2" s="595"/>
      <c r="Y2" s="596"/>
      <c r="Z2" s="601">
        <f>НАЧАЛО!AA2</f>
        <v>42825</v>
      </c>
      <c r="AA2" s="593" t="s">
        <v>596</v>
      </c>
    </row>
    <row r="3" spans="2:27" s="214" customFormat="1" ht="18.75">
      <c r="B3" s="592"/>
      <c r="C3" s="605"/>
      <c r="D3" s="606"/>
      <c r="E3" s="606"/>
      <c r="F3" s="610"/>
      <c r="G3" s="612"/>
      <c r="H3" s="612" t="s">
        <v>168</v>
      </c>
      <c r="I3" s="600"/>
      <c r="J3" s="603"/>
      <c r="K3" s="530"/>
      <c r="L3" s="592"/>
      <c r="M3" s="605"/>
      <c r="N3" s="600"/>
      <c r="O3" s="600"/>
      <c r="P3" s="603"/>
      <c r="Q3" s="529"/>
      <c r="R3" s="592"/>
      <c r="S3" s="605"/>
      <c r="T3" s="606"/>
      <c r="U3" s="600"/>
      <c r="V3" s="603"/>
      <c r="X3" s="597"/>
      <c r="Y3" s="598"/>
      <c r="Z3" s="601"/>
      <c r="AA3" s="594"/>
    </row>
    <row r="4" spans="2:27" s="214" customFormat="1" ht="15" customHeight="1">
      <c r="B4" s="215" t="s">
        <v>85</v>
      </c>
      <c r="C4" s="215"/>
      <c r="D4" s="216"/>
      <c r="E4" s="216"/>
      <c r="F4" s="217"/>
      <c r="G4" s="217"/>
      <c r="H4" s="217"/>
      <c r="I4" s="217"/>
      <c r="J4" s="217"/>
      <c r="K4" s="218"/>
      <c r="L4" s="215" t="s">
        <v>85</v>
      </c>
      <c r="M4" s="215"/>
      <c r="N4" s="216"/>
      <c r="O4" s="217"/>
      <c r="P4" s="217"/>
      <c r="Q4" s="213"/>
      <c r="R4" s="215" t="s">
        <v>85</v>
      </c>
      <c r="S4" s="215"/>
      <c r="T4" s="216"/>
      <c r="U4" s="217"/>
      <c r="V4" s="217"/>
      <c r="X4" s="585"/>
      <c r="Y4" s="585"/>
      <c r="Z4" s="585"/>
      <c r="AA4" s="585"/>
    </row>
    <row r="5" spans="2:27" s="222" customFormat="1" ht="15" customHeight="1">
      <c r="B5" s="243" t="s">
        <v>736</v>
      </c>
      <c r="C5" s="244">
        <v>5655</v>
      </c>
      <c r="D5" s="476">
        <v>13558</v>
      </c>
      <c r="E5" s="300">
        <v>14801</v>
      </c>
      <c r="F5" s="246">
        <v>114093</v>
      </c>
      <c r="G5" s="247">
        <v>858</v>
      </c>
      <c r="H5" s="247">
        <v>343</v>
      </c>
      <c r="I5" s="247">
        <v>5220</v>
      </c>
      <c r="J5" s="219">
        <f aca="true" t="shared" si="0" ref="J5:J10">SUM(C5:I5)</f>
        <v>154528</v>
      </c>
      <c r="K5" s="220"/>
      <c r="L5" s="243" t="str">
        <f>B5</f>
        <v>Салдо към 31.12.2015г.</v>
      </c>
      <c r="M5" s="244">
        <v>330</v>
      </c>
      <c r="N5" s="299">
        <v>813</v>
      </c>
      <c r="O5" s="247"/>
      <c r="P5" s="219">
        <f aca="true" t="shared" si="1" ref="P5:P16">SUM(M5:O5)</f>
        <v>1143</v>
      </c>
      <c r="Q5" s="221"/>
      <c r="R5" s="243" t="str">
        <f>B5</f>
        <v>Салдо към 31.12.2015г.</v>
      </c>
      <c r="S5" s="244"/>
      <c r="T5" s="299"/>
      <c r="U5" s="247"/>
      <c r="V5" s="219">
        <f aca="true" t="shared" si="2" ref="V5:V16">SUM(S5:U5)</f>
        <v>0</v>
      </c>
      <c r="X5" s="586" t="s">
        <v>278</v>
      </c>
      <c r="Y5" s="586"/>
      <c r="Z5" s="223">
        <f>SUM(Z6:Z7)</f>
        <v>0</v>
      </c>
      <c r="AA5" s="223">
        <f>SUM(AA6:AA7)</f>
        <v>0</v>
      </c>
    </row>
    <row r="6" spans="2:27" s="231" customFormat="1" ht="15" customHeight="1">
      <c r="B6" s="224" t="s">
        <v>86</v>
      </c>
      <c r="C6" s="301"/>
      <c r="D6" s="478"/>
      <c r="E6" s="303"/>
      <c r="F6" s="304">
        <v>1147</v>
      </c>
      <c r="G6" s="305"/>
      <c r="H6" s="305">
        <v>1</v>
      </c>
      <c r="I6" s="305">
        <v>2731</v>
      </c>
      <c r="J6" s="219">
        <f t="shared" si="0"/>
        <v>3879</v>
      </c>
      <c r="K6" s="229"/>
      <c r="L6" s="224" t="s">
        <v>86</v>
      </c>
      <c r="M6" s="225"/>
      <c r="N6" s="226">
        <v>55</v>
      </c>
      <c r="O6" s="228"/>
      <c r="P6" s="219">
        <f t="shared" si="1"/>
        <v>55</v>
      </c>
      <c r="Q6" s="230"/>
      <c r="R6" s="224" t="s">
        <v>86</v>
      </c>
      <c r="S6" s="225"/>
      <c r="T6" s="226"/>
      <c r="U6" s="228"/>
      <c r="V6" s="219">
        <f t="shared" si="2"/>
        <v>0</v>
      </c>
      <c r="X6" s="581" t="s">
        <v>82</v>
      </c>
      <c r="Y6" s="581"/>
      <c r="Z6" s="304"/>
      <c r="AA6" s="304"/>
    </row>
    <row r="7" spans="2:27" s="231" customFormat="1" ht="15" customHeight="1">
      <c r="B7" s="224" t="s">
        <v>87</v>
      </c>
      <c r="C7" s="301"/>
      <c r="D7" s="478">
        <v>119</v>
      </c>
      <c r="E7" s="303"/>
      <c r="F7" s="304">
        <v>2368</v>
      </c>
      <c r="G7" s="305"/>
      <c r="H7" s="305"/>
      <c r="I7" s="305">
        <v>1203</v>
      </c>
      <c r="J7" s="219">
        <f t="shared" si="0"/>
        <v>3690</v>
      </c>
      <c r="K7" s="232"/>
      <c r="L7" s="224" t="s">
        <v>87</v>
      </c>
      <c r="M7" s="225"/>
      <c r="N7" s="226"/>
      <c r="O7" s="228"/>
      <c r="P7" s="219">
        <f t="shared" si="1"/>
        <v>0</v>
      </c>
      <c r="Q7" s="230"/>
      <c r="R7" s="224" t="s">
        <v>87</v>
      </c>
      <c r="S7" s="225"/>
      <c r="T7" s="226"/>
      <c r="U7" s="228"/>
      <c r="V7" s="219">
        <f t="shared" si="2"/>
        <v>0</v>
      </c>
      <c r="X7" s="581" t="s">
        <v>279</v>
      </c>
      <c r="Y7" s="581"/>
      <c r="Z7" s="328"/>
      <c r="AA7" s="328"/>
    </row>
    <row r="8" spans="2:27" s="231" customFormat="1" ht="15" customHeight="1">
      <c r="B8" s="224" t="s">
        <v>217</v>
      </c>
      <c r="C8" s="306"/>
      <c r="D8" s="302"/>
      <c r="E8" s="303"/>
      <c r="F8" s="305"/>
      <c r="G8" s="310"/>
      <c r="H8" s="310"/>
      <c r="I8" s="310"/>
      <c r="J8" s="219">
        <f t="shared" si="0"/>
        <v>0</v>
      </c>
      <c r="K8" s="232"/>
      <c r="L8" s="224" t="s">
        <v>217</v>
      </c>
      <c r="M8" s="224"/>
      <c r="N8" s="226"/>
      <c r="O8" s="227"/>
      <c r="P8" s="219">
        <f t="shared" si="1"/>
        <v>0</v>
      </c>
      <c r="Q8" s="230"/>
      <c r="R8" s="224" t="s">
        <v>217</v>
      </c>
      <c r="S8" s="224"/>
      <c r="T8" s="226"/>
      <c r="U8" s="227"/>
      <c r="V8" s="219">
        <f t="shared" si="2"/>
        <v>0</v>
      </c>
      <c r="X8" s="589" t="s">
        <v>280</v>
      </c>
      <c r="Y8" s="589"/>
      <c r="Z8" s="223">
        <f>SUM(Z9:Z10)</f>
        <v>0</v>
      </c>
      <c r="AA8" s="223">
        <f>SUM(AA9:AA10)</f>
        <v>0</v>
      </c>
    </row>
    <row r="9" spans="2:27" s="231" customFormat="1" ht="15" customHeight="1">
      <c r="B9" s="224" t="s">
        <v>216</v>
      </c>
      <c r="C9" s="306"/>
      <c r="D9" s="302"/>
      <c r="E9" s="303"/>
      <c r="F9" s="304"/>
      <c r="G9" s="304"/>
      <c r="H9" s="304"/>
      <c r="I9" s="304"/>
      <c r="J9" s="219">
        <f t="shared" si="0"/>
        <v>0</v>
      </c>
      <c r="K9" s="232"/>
      <c r="L9" s="224" t="s">
        <v>216</v>
      </c>
      <c r="M9" s="224"/>
      <c r="N9" s="226"/>
      <c r="O9" s="227"/>
      <c r="P9" s="219">
        <f t="shared" si="1"/>
        <v>0</v>
      </c>
      <c r="Q9" s="230"/>
      <c r="R9" s="224" t="s">
        <v>216</v>
      </c>
      <c r="S9" s="224"/>
      <c r="T9" s="226"/>
      <c r="U9" s="227"/>
      <c r="V9" s="219">
        <f t="shared" si="2"/>
        <v>0</v>
      </c>
      <c r="X9" s="581" t="s">
        <v>32</v>
      </c>
      <c r="Y9" s="581"/>
      <c r="Z9" s="304"/>
      <c r="AA9" s="304"/>
    </row>
    <row r="10" spans="2:27" s="231" customFormat="1" ht="15" customHeight="1">
      <c r="B10" s="224" t="s">
        <v>215</v>
      </c>
      <c r="C10" s="306"/>
      <c r="D10" s="302"/>
      <c r="E10" s="303"/>
      <c r="F10" s="304"/>
      <c r="G10" s="304"/>
      <c r="H10" s="304"/>
      <c r="I10" s="304"/>
      <c r="J10" s="219">
        <f t="shared" si="0"/>
        <v>0</v>
      </c>
      <c r="K10" s="232"/>
      <c r="L10" s="224" t="s">
        <v>215</v>
      </c>
      <c r="M10" s="224"/>
      <c r="N10" s="226"/>
      <c r="O10" s="227"/>
      <c r="P10" s="219">
        <f t="shared" si="1"/>
        <v>0</v>
      </c>
      <c r="Q10" s="230"/>
      <c r="R10" s="224" t="s">
        <v>215</v>
      </c>
      <c r="S10" s="224"/>
      <c r="T10" s="226"/>
      <c r="U10" s="227"/>
      <c r="V10" s="219">
        <f t="shared" si="2"/>
        <v>0</v>
      </c>
      <c r="X10" s="581" t="s">
        <v>281</v>
      </c>
      <c r="Y10" s="581"/>
      <c r="Z10" s="328"/>
      <c r="AA10" s="328"/>
    </row>
    <row r="11" spans="2:27" s="231" customFormat="1" ht="15" customHeight="1">
      <c r="B11" s="504" t="s">
        <v>704</v>
      </c>
      <c r="C11" s="223">
        <v>5655</v>
      </c>
      <c r="D11" s="223">
        <v>13439</v>
      </c>
      <c r="E11" s="223">
        <v>14801</v>
      </c>
      <c r="F11" s="223">
        <v>112872</v>
      </c>
      <c r="G11" s="223">
        <v>858</v>
      </c>
      <c r="H11" s="223">
        <f>H5+H6-H7</f>
        <v>344</v>
      </c>
      <c r="I11" s="223">
        <v>6748</v>
      </c>
      <c r="J11" s="219">
        <f aca="true" t="shared" si="3" ref="J11:J16">SUM(C11:I11)</f>
        <v>154717</v>
      </c>
      <c r="K11" s="232"/>
      <c r="L11" s="505" t="str">
        <f>B11</f>
        <v>Салдо към 31.12.2016г.</v>
      </c>
      <c r="M11" s="223">
        <v>330</v>
      </c>
      <c r="N11" s="223">
        <v>868</v>
      </c>
      <c r="O11" s="223"/>
      <c r="P11" s="219">
        <f t="shared" si="1"/>
        <v>1198</v>
      </c>
      <c r="Q11" s="230"/>
      <c r="R11" s="505" t="str">
        <f>B11</f>
        <v>Салдо към 31.12.2016г.</v>
      </c>
      <c r="S11" s="223">
        <v>1086</v>
      </c>
      <c r="T11" s="223"/>
      <c r="U11" s="223"/>
      <c r="V11" s="223">
        <f t="shared" si="2"/>
        <v>1086</v>
      </c>
      <c r="X11" s="589" t="s">
        <v>282</v>
      </c>
      <c r="Y11" s="589"/>
      <c r="Z11" s="223">
        <f>SUM(Z12:Z13)</f>
        <v>0</v>
      </c>
      <c r="AA11" s="223">
        <f>SUM(AA12:AA13)</f>
        <v>0</v>
      </c>
    </row>
    <row r="12" spans="2:27" ht="15" customHeight="1">
      <c r="B12" s="224" t="s">
        <v>86</v>
      </c>
      <c r="C12" s="301"/>
      <c r="D12" s="307"/>
      <c r="E12" s="308"/>
      <c r="F12" s="304">
        <v>303</v>
      </c>
      <c r="G12" s="305"/>
      <c r="H12" s="305">
        <v>4</v>
      </c>
      <c r="I12" s="305">
        <v>1491</v>
      </c>
      <c r="J12" s="219">
        <f t="shared" si="3"/>
        <v>1798</v>
      </c>
      <c r="K12" s="234"/>
      <c r="L12" s="224" t="s">
        <v>86</v>
      </c>
      <c r="M12" s="225">
        <v>29</v>
      </c>
      <c r="N12" s="305">
        <v>2</v>
      </c>
      <c r="O12" s="228"/>
      <c r="P12" s="219">
        <f t="shared" si="1"/>
        <v>31</v>
      </c>
      <c r="R12" s="224" t="s">
        <v>86</v>
      </c>
      <c r="S12" s="225"/>
      <c r="T12" s="233"/>
      <c r="U12" s="228"/>
      <c r="V12" s="219">
        <f t="shared" si="2"/>
        <v>0</v>
      </c>
      <c r="X12" s="583" t="s">
        <v>169</v>
      </c>
      <c r="Y12" s="584"/>
      <c r="Z12" s="304"/>
      <c r="AA12" s="304"/>
    </row>
    <row r="13" spans="2:27" ht="15" customHeight="1">
      <c r="B13" s="224" t="s">
        <v>87</v>
      </c>
      <c r="C13" s="301"/>
      <c r="D13" s="305"/>
      <c r="E13" s="308"/>
      <c r="F13" s="304">
        <v>-16</v>
      </c>
      <c r="G13" s="305"/>
      <c r="H13" s="304"/>
      <c r="I13" s="305">
        <v>-366</v>
      </c>
      <c r="J13" s="219">
        <f t="shared" si="3"/>
        <v>-382</v>
      </c>
      <c r="K13" s="235"/>
      <c r="L13" s="224" t="s">
        <v>87</v>
      </c>
      <c r="M13" s="225"/>
      <c r="N13" s="233"/>
      <c r="O13" s="228"/>
      <c r="P13" s="219">
        <f t="shared" si="1"/>
        <v>0</v>
      </c>
      <c r="R13" s="224" t="s">
        <v>87</v>
      </c>
      <c r="S13" s="225"/>
      <c r="T13" s="233"/>
      <c r="U13" s="228"/>
      <c r="V13" s="219">
        <f t="shared" si="2"/>
        <v>0</v>
      </c>
      <c r="X13" s="583" t="s">
        <v>283</v>
      </c>
      <c r="Y13" s="584"/>
      <c r="Z13" s="328"/>
      <c r="AA13" s="328"/>
    </row>
    <row r="14" spans="2:27" ht="15" customHeight="1">
      <c r="B14" s="224" t="s">
        <v>217</v>
      </c>
      <c r="C14" s="309"/>
      <c r="D14" s="307"/>
      <c r="E14" s="307"/>
      <c r="F14" s="305"/>
      <c r="G14" s="310"/>
      <c r="H14" s="310"/>
      <c r="I14" s="310"/>
      <c r="J14" s="219">
        <f t="shared" si="3"/>
        <v>0</v>
      </c>
      <c r="K14" s="235"/>
      <c r="L14" s="224" t="s">
        <v>217</v>
      </c>
      <c r="M14" s="296"/>
      <c r="N14" s="297"/>
      <c r="O14" s="298"/>
      <c r="P14" s="219">
        <f t="shared" si="1"/>
        <v>0</v>
      </c>
      <c r="R14" s="224" t="s">
        <v>217</v>
      </c>
      <c r="S14" s="305"/>
      <c r="T14" s="297"/>
      <c r="U14" s="298"/>
      <c r="V14" s="219">
        <f t="shared" si="2"/>
        <v>0</v>
      </c>
      <c r="X14" s="587" t="s">
        <v>284</v>
      </c>
      <c r="Y14" s="588"/>
      <c r="Z14" s="223">
        <f>SUM(Z15:Z16)</f>
        <v>0</v>
      </c>
      <c r="AA14" s="223">
        <f>SUM(AA15:AA16)</f>
        <v>0</v>
      </c>
    </row>
    <row r="15" spans="2:27" ht="15" customHeight="1">
      <c r="B15" s="224" t="s">
        <v>216</v>
      </c>
      <c r="C15" s="309"/>
      <c r="D15" s="307"/>
      <c r="E15" s="307"/>
      <c r="F15" s="305"/>
      <c r="G15" s="310"/>
      <c r="H15" s="310"/>
      <c r="I15" s="310"/>
      <c r="J15" s="219">
        <f t="shared" si="3"/>
        <v>0</v>
      </c>
      <c r="K15" s="235"/>
      <c r="L15" s="224" t="s">
        <v>216</v>
      </c>
      <c r="M15" s="296"/>
      <c r="N15" s="297"/>
      <c r="O15" s="298"/>
      <c r="P15" s="219">
        <f t="shared" si="1"/>
        <v>0</v>
      </c>
      <c r="R15" s="224" t="s">
        <v>216</v>
      </c>
      <c r="S15" s="296"/>
      <c r="T15" s="297"/>
      <c r="U15" s="298"/>
      <c r="V15" s="219">
        <f t="shared" si="2"/>
        <v>0</v>
      </c>
      <c r="X15" s="583" t="s">
        <v>33</v>
      </c>
      <c r="Y15" s="584"/>
      <c r="Z15" s="304"/>
      <c r="AA15" s="304"/>
    </row>
    <row r="16" spans="2:27" ht="15" customHeight="1">
      <c r="B16" s="224" t="s">
        <v>215</v>
      </c>
      <c r="C16" s="309"/>
      <c r="D16" s="307"/>
      <c r="E16" s="307"/>
      <c r="F16" s="305"/>
      <c r="G16" s="310"/>
      <c r="H16" s="310"/>
      <c r="I16" s="310"/>
      <c r="J16" s="219">
        <f t="shared" si="3"/>
        <v>0</v>
      </c>
      <c r="K16" s="235"/>
      <c r="L16" s="224" t="s">
        <v>215</v>
      </c>
      <c r="M16" s="296"/>
      <c r="N16" s="297"/>
      <c r="O16" s="298"/>
      <c r="P16" s="219">
        <f t="shared" si="1"/>
        <v>0</v>
      </c>
      <c r="R16" s="224" t="s">
        <v>215</v>
      </c>
      <c r="S16" s="296"/>
      <c r="T16" s="297"/>
      <c r="U16" s="298"/>
      <c r="V16" s="219">
        <f t="shared" si="2"/>
        <v>0</v>
      </c>
      <c r="X16" s="583" t="s">
        <v>285</v>
      </c>
      <c r="Y16" s="584"/>
      <c r="Z16" s="328"/>
      <c r="AA16" s="328"/>
    </row>
    <row r="17" spans="2:27" ht="15" customHeight="1">
      <c r="B17" s="243" t="s">
        <v>745</v>
      </c>
      <c r="C17" s="237">
        <f>SUM(C11:C16)</f>
        <v>5655</v>
      </c>
      <c r="D17" s="237">
        <f aca="true" t="shared" si="4" ref="D17:I17">SUM(D11:D16)</f>
        <v>13439</v>
      </c>
      <c r="E17" s="237">
        <f t="shared" si="4"/>
        <v>14801</v>
      </c>
      <c r="F17" s="237">
        <f t="shared" si="4"/>
        <v>113159</v>
      </c>
      <c r="G17" s="237">
        <f t="shared" si="4"/>
        <v>858</v>
      </c>
      <c r="H17" s="237">
        <f t="shared" si="4"/>
        <v>348</v>
      </c>
      <c r="I17" s="237">
        <f t="shared" si="4"/>
        <v>7873</v>
      </c>
      <c r="J17" s="238">
        <f>SUM(J11:J16)</f>
        <v>156133</v>
      </c>
      <c r="K17" s="239"/>
      <c r="L17" s="236" t="str">
        <f>B17</f>
        <v>Салдо към 30.09.2017г.</v>
      </c>
      <c r="M17" s="237">
        <f>SUM(M11:M16)</f>
        <v>359</v>
      </c>
      <c r="N17" s="237">
        <f>SUM(N11:N16)</f>
        <v>870</v>
      </c>
      <c r="O17" s="237">
        <f>SUM(O11:O16)</f>
        <v>0</v>
      </c>
      <c r="P17" s="238">
        <f>SUM(P11:P16)</f>
        <v>1229</v>
      </c>
      <c r="Q17" s="240"/>
      <c r="R17" s="236" t="str">
        <f>B17</f>
        <v>Салдо към 30.09.2017г.</v>
      </c>
      <c r="S17" s="237">
        <f>SUM(S11:S16)</f>
        <v>1086</v>
      </c>
      <c r="T17" s="237">
        <f>SUM(T11:T16)</f>
        <v>0</v>
      </c>
      <c r="U17" s="237">
        <f>SUM(U11:U16)</f>
        <v>0</v>
      </c>
      <c r="V17" s="238">
        <f>SUM(V11:V16)</f>
        <v>1086</v>
      </c>
      <c r="X17" s="587" t="s">
        <v>286</v>
      </c>
      <c r="Y17" s="588"/>
      <c r="Z17" s="223">
        <f>SUM(Z18:Z19)</f>
        <v>0</v>
      </c>
      <c r="AA17" s="223">
        <f>SUM(AA18:AA19)</f>
        <v>0</v>
      </c>
    </row>
    <row r="18" spans="2:27" ht="15" customHeight="1">
      <c r="B18" s="215" t="s">
        <v>88</v>
      </c>
      <c r="C18" s="215"/>
      <c r="D18" s="241"/>
      <c r="E18" s="241"/>
      <c r="F18" s="217"/>
      <c r="G18" s="217"/>
      <c r="H18" s="217"/>
      <c r="I18" s="217"/>
      <c r="J18" s="217"/>
      <c r="K18" s="239"/>
      <c r="L18" s="215" t="s">
        <v>88</v>
      </c>
      <c r="M18" s="215"/>
      <c r="N18" s="241"/>
      <c r="O18" s="217"/>
      <c r="P18" s="217"/>
      <c r="Q18" s="240"/>
      <c r="R18" s="215" t="s">
        <v>88</v>
      </c>
      <c r="S18" s="215"/>
      <c r="T18" s="241"/>
      <c r="U18" s="217"/>
      <c r="V18" s="217"/>
      <c r="X18" s="583" t="s">
        <v>34</v>
      </c>
      <c r="Y18" s="584"/>
      <c r="Z18" s="304"/>
      <c r="AA18" s="304"/>
    </row>
    <row r="19" spans="2:27" ht="15" customHeight="1">
      <c r="B19" s="243" t="s">
        <v>736</v>
      </c>
      <c r="C19" s="244"/>
      <c r="D19" s="245">
        <v>2036</v>
      </c>
      <c r="E19" s="294">
        <v>5038</v>
      </c>
      <c r="F19" s="246">
        <v>48035</v>
      </c>
      <c r="G19" s="247">
        <v>602</v>
      </c>
      <c r="H19" s="247">
        <v>318</v>
      </c>
      <c r="I19" s="247"/>
      <c r="J19" s="247">
        <f aca="true" t="shared" si="5" ref="J19:J25">SUM(C19:I19)</f>
        <v>56029</v>
      </c>
      <c r="K19" s="239"/>
      <c r="L19" s="243" t="str">
        <f>B19</f>
        <v>Салдо към 31.12.2015г.</v>
      </c>
      <c r="M19" s="244">
        <v>274</v>
      </c>
      <c r="N19" s="245">
        <v>585</v>
      </c>
      <c r="O19" s="247"/>
      <c r="P19" s="247">
        <f aca="true" t="shared" si="6" ref="P19:P30">SUM(M19:O19)</f>
        <v>859</v>
      </c>
      <c r="Q19" s="240"/>
      <c r="R19" s="243" t="str">
        <f>B19</f>
        <v>Салдо към 31.12.2015г.</v>
      </c>
      <c r="S19" s="244"/>
      <c r="T19" s="245"/>
      <c r="U19" s="247"/>
      <c r="V19" s="247">
        <f aca="true" t="shared" si="7" ref="V19:V30">SUM(S19:U19)</f>
        <v>0</v>
      </c>
      <c r="X19" s="583" t="s">
        <v>287</v>
      </c>
      <c r="Y19" s="584"/>
      <c r="Z19" s="328"/>
      <c r="AA19" s="328"/>
    </row>
    <row r="20" spans="2:27" ht="15" customHeight="1">
      <c r="B20" s="224" t="s">
        <v>86</v>
      </c>
      <c r="C20" s="225"/>
      <c r="D20" s="233">
        <v>364</v>
      </c>
      <c r="E20" s="293">
        <v>662</v>
      </c>
      <c r="F20" s="227">
        <v>9566</v>
      </c>
      <c r="G20" s="228">
        <v>72</v>
      </c>
      <c r="H20" s="228">
        <v>12</v>
      </c>
      <c r="I20" s="228"/>
      <c r="J20" s="247">
        <f t="shared" si="5"/>
        <v>10676</v>
      </c>
      <c r="K20" s="239"/>
      <c r="L20" s="224" t="s">
        <v>86</v>
      </c>
      <c r="M20" s="225">
        <v>42</v>
      </c>
      <c r="N20" s="233">
        <v>75</v>
      </c>
      <c r="O20" s="228"/>
      <c r="P20" s="247">
        <f t="shared" si="6"/>
        <v>117</v>
      </c>
      <c r="Q20" s="240"/>
      <c r="R20" s="224" t="s">
        <v>86</v>
      </c>
      <c r="S20" s="225"/>
      <c r="T20" s="233"/>
      <c r="U20" s="228"/>
      <c r="V20" s="247">
        <f t="shared" si="7"/>
        <v>0</v>
      </c>
      <c r="X20" s="587" t="s">
        <v>288</v>
      </c>
      <c r="Y20" s="588"/>
      <c r="Z20" s="223">
        <f>SUM(Z21:Z22)</f>
        <v>0</v>
      </c>
      <c r="AA20" s="223">
        <f>SUM(AA21:AA22)</f>
        <v>0</v>
      </c>
    </row>
    <row r="21" spans="2:27" ht="15" customHeight="1">
      <c r="B21" s="224" t="s">
        <v>87</v>
      </c>
      <c r="C21" s="225"/>
      <c r="D21" s="233">
        <v>20</v>
      </c>
      <c r="E21" s="293"/>
      <c r="F21" s="227">
        <v>1461</v>
      </c>
      <c r="G21" s="228"/>
      <c r="H21" s="228"/>
      <c r="I21" s="228"/>
      <c r="J21" s="247">
        <f t="shared" si="5"/>
        <v>1481</v>
      </c>
      <c r="K21" s="239"/>
      <c r="L21" s="224" t="s">
        <v>87</v>
      </c>
      <c r="M21" s="225"/>
      <c r="N21" s="233"/>
      <c r="O21" s="228"/>
      <c r="P21" s="247">
        <f t="shared" si="6"/>
        <v>0</v>
      </c>
      <c r="Q21" s="240"/>
      <c r="R21" s="224" t="s">
        <v>87</v>
      </c>
      <c r="S21" s="225"/>
      <c r="T21" s="233"/>
      <c r="U21" s="228"/>
      <c r="V21" s="247">
        <f t="shared" si="7"/>
        <v>0</v>
      </c>
      <c r="X21" s="583" t="s">
        <v>170</v>
      </c>
      <c r="Y21" s="584"/>
      <c r="Z21" s="304"/>
      <c r="AA21" s="304"/>
    </row>
    <row r="22" spans="2:27" ht="15" customHeight="1">
      <c r="B22" s="224" t="s">
        <v>217</v>
      </c>
      <c r="C22" s="224"/>
      <c r="D22" s="233"/>
      <c r="E22" s="233"/>
      <c r="F22" s="228"/>
      <c r="G22" s="298"/>
      <c r="H22" s="298"/>
      <c r="I22" s="298"/>
      <c r="J22" s="247">
        <f t="shared" si="5"/>
        <v>0</v>
      </c>
      <c r="K22" s="239"/>
      <c r="L22" s="224" t="s">
        <v>217</v>
      </c>
      <c r="M22" s="224"/>
      <c r="N22" s="233"/>
      <c r="O22" s="227"/>
      <c r="P22" s="247">
        <f t="shared" si="6"/>
        <v>0</v>
      </c>
      <c r="Q22" s="240"/>
      <c r="R22" s="224" t="s">
        <v>217</v>
      </c>
      <c r="S22" s="224"/>
      <c r="T22" s="233"/>
      <c r="U22" s="227"/>
      <c r="V22" s="247">
        <f t="shared" si="7"/>
        <v>0</v>
      </c>
      <c r="X22" s="583" t="s">
        <v>289</v>
      </c>
      <c r="Y22" s="584"/>
      <c r="Z22" s="328"/>
      <c r="AA22" s="328"/>
    </row>
    <row r="23" spans="2:27" ht="15" customHeight="1">
      <c r="B23" s="224" t="s">
        <v>216</v>
      </c>
      <c r="C23" s="224"/>
      <c r="D23" s="233"/>
      <c r="E23" s="233"/>
      <c r="F23" s="228"/>
      <c r="G23" s="298"/>
      <c r="H23" s="298"/>
      <c r="I23" s="298"/>
      <c r="J23" s="247">
        <f t="shared" si="5"/>
        <v>0</v>
      </c>
      <c r="K23" s="239"/>
      <c r="L23" s="224" t="s">
        <v>216</v>
      </c>
      <c r="M23" s="224"/>
      <c r="N23" s="233"/>
      <c r="O23" s="227"/>
      <c r="P23" s="247">
        <f t="shared" si="6"/>
        <v>0</v>
      </c>
      <c r="Q23" s="240"/>
      <c r="R23" s="224" t="s">
        <v>216</v>
      </c>
      <c r="S23" s="224"/>
      <c r="T23" s="233"/>
      <c r="U23" s="227"/>
      <c r="V23" s="247">
        <f t="shared" si="7"/>
        <v>0</v>
      </c>
      <c r="X23" s="587" t="s">
        <v>290</v>
      </c>
      <c r="Y23" s="588"/>
      <c r="Z23" s="223">
        <f>SUM(Z24:Z25)</f>
        <v>0</v>
      </c>
      <c r="AA23" s="223">
        <f>SUM(AA24:AA25)</f>
        <v>0</v>
      </c>
    </row>
    <row r="24" spans="2:27" ht="15" customHeight="1">
      <c r="B24" s="224" t="s">
        <v>215</v>
      </c>
      <c r="C24" s="224"/>
      <c r="D24" s="233"/>
      <c r="E24" s="293"/>
      <c r="F24" s="227"/>
      <c r="G24" s="227"/>
      <c r="H24" s="227"/>
      <c r="I24" s="227"/>
      <c r="J24" s="247">
        <f t="shared" si="5"/>
        <v>0</v>
      </c>
      <c r="K24" s="239"/>
      <c r="L24" s="224" t="s">
        <v>215</v>
      </c>
      <c r="M24" s="224"/>
      <c r="N24" s="233"/>
      <c r="O24" s="227"/>
      <c r="P24" s="247">
        <f t="shared" si="6"/>
        <v>0</v>
      </c>
      <c r="Q24" s="240"/>
      <c r="R24" s="224" t="s">
        <v>215</v>
      </c>
      <c r="S24" s="224"/>
      <c r="T24" s="233"/>
      <c r="U24" s="227"/>
      <c r="V24" s="247">
        <f t="shared" si="7"/>
        <v>0</v>
      </c>
      <c r="X24" s="583" t="s">
        <v>171</v>
      </c>
      <c r="Y24" s="584"/>
      <c r="Z24" s="304"/>
      <c r="AA24" s="304"/>
    </row>
    <row r="25" spans="2:27" ht="15" customHeight="1">
      <c r="B25" s="504" t="s">
        <v>704</v>
      </c>
      <c r="C25" s="223"/>
      <c r="D25" s="223">
        <v>2380</v>
      </c>
      <c r="E25" s="223">
        <v>5700</v>
      </c>
      <c r="F25" s="223">
        <v>56140</v>
      </c>
      <c r="G25" s="223">
        <v>674</v>
      </c>
      <c r="H25" s="223">
        <v>328</v>
      </c>
      <c r="I25" s="223"/>
      <c r="J25" s="219">
        <f t="shared" si="5"/>
        <v>65222</v>
      </c>
      <c r="K25" s="239"/>
      <c r="L25" s="505" t="str">
        <f>B25</f>
        <v>Салдо към 31.12.2016г.</v>
      </c>
      <c r="M25" s="223">
        <v>316</v>
      </c>
      <c r="N25" s="223">
        <v>660</v>
      </c>
      <c r="O25" s="223"/>
      <c r="P25" s="219">
        <f t="shared" si="6"/>
        <v>976</v>
      </c>
      <c r="Q25" s="240"/>
      <c r="R25" s="505" t="str">
        <f>B25</f>
        <v>Салдо към 31.12.2016г.</v>
      </c>
      <c r="S25" s="223"/>
      <c r="T25" s="223"/>
      <c r="U25" s="223"/>
      <c r="V25" s="223">
        <f t="shared" si="7"/>
        <v>0</v>
      </c>
      <c r="X25" s="581" t="s">
        <v>291</v>
      </c>
      <c r="Y25" s="581"/>
      <c r="Z25" s="328"/>
      <c r="AA25" s="328"/>
    </row>
    <row r="26" spans="2:27" ht="15" customHeight="1">
      <c r="B26" s="224" t="s">
        <v>86</v>
      </c>
      <c r="C26" s="225"/>
      <c r="D26" s="233">
        <v>273</v>
      </c>
      <c r="E26" s="293">
        <v>483</v>
      </c>
      <c r="F26" s="227">
        <v>6587</v>
      </c>
      <c r="G26" s="228">
        <v>54</v>
      </c>
      <c r="H26" s="228">
        <v>7</v>
      </c>
      <c r="I26" s="228"/>
      <c r="J26" s="247">
        <f>SUM(C26:I26)</f>
        <v>7404</v>
      </c>
      <c r="K26" s="239"/>
      <c r="L26" s="224" t="s">
        <v>86</v>
      </c>
      <c r="M26" s="228">
        <v>4</v>
      </c>
      <c r="N26" s="228">
        <v>56</v>
      </c>
      <c r="O26" s="228"/>
      <c r="P26" s="247">
        <f t="shared" si="6"/>
        <v>60</v>
      </c>
      <c r="Q26" s="240"/>
      <c r="R26" s="224" t="s">
        <v>86</v>
      </c>
      <c r="S26" s="225"/>
      <c r="T26" s="233"/>
      <c r="U26" s="228"/>
      <c r="V26" s="247">
        <f t="shared" si="7"/>
        <v>0</v>
      </c>
      <c r="X26" s="582" t="s">
        <v>84</v>
      </c>
      <c r="Y26" s="582"/>
      <c r="Z26" s="242">
        <f>Z5+Z8+Z11+Z14+Z17+Z20+Z23</f>
        <v>0</v>
      </c>
      <c r="AA26" s="242">
        <f>AA5+AA8+AA11+AA14+AA17+AA20+AA23</f>
        <v>0</v>
      </c>
    </row>
    <row r="27" spans="2:27" ht="15" customHeight="1">
      <c r="B27" s="224" t="s">
        <v>87</v>
      </c>
      <c r="C27" s="225"/>
      <c r="D27" s="227"/>
      <c r="E27" s="293"/>
      <c r="F27" s="227">
        <v>-17</v>
      </c>
      <c r="G27" s="228"/>
      <c r="H27" s="228"/>
      <c r="I27" s="228"/>
      <c r="J27" s="247">
        <f>SUM(C27:I27)</f>
        <v>-17</v>
      </c>
      <c r="K27" s="239"/>
      <c r="L27" s="224" t="s">
        <v>87</v>
      </c>
      <c r="M27" s="225"/>
      <c r="N27" s="233"/>
      <c r="O27" s="228"/>
      <c r="P27" s="247">
        <f t="shared" si="6"/>
        <v>0</v>
      </c>
      <c r="Q27" s="249"/>
      <c r="R27" s="224" t="s">
        <v>87</v>
      </c>
      <c r="S27" s="225"/>
      <c r="T27" s="233"/>
      <c r="U27" s="228"/>
      <c r="V27" s="247">
        <f t="shared" si="7"/>
        <v>0</v>
      </c>
      <c r="X27" s="248"/>
      <c r="Y27" s="248"/>
      <c r="Z27" s="248"/>
      <c r="AA27" s="248"/>
    </row>
    <row r="28" spans="2:27" ht="15" customHeight="1">
      <c r="B28" s="224" t="s">
        <v>217</v>
      </c>
      <c r="C28" s="296"/>
      <c r="D28" s="233"/>
      <c r="E28" s="233"/>
      <c r="F28" s="228"/>
      <c r="G28" s="298"/>
      <c r="H28" s="298"/>
      <c r="I28" s="298"/>
      <c r="J28" s="247">
        <f>SUM(C28:I28)</f>
        <v>0</v>
      </c>
      <c r="K28" s="239"/>
      <c r="L28" s="224" t="s">
        <v>217</v>
      </c>
      <c r="M28" s="296"/>
      <c r="N28" s="297"/>
      <c r="O28" s="298"/>
      <c r="P28" s="247">
        <f t="shared" si="6"/>
        <v>0</v>
      </c>
      <c r="Q28" s="249"/>
      <c r="R28" s="224" t="s">
        <v>217</v>
      </c>
      <c r="S28" s="296"/>
      <c r="T28" s="297"/>
      <c r="U28" s="298"/>
      <c r="V28" s="247">
        <f t="shared" si="7"/>
        <v>0</v>
      </c>
      <c r="X28" s="248"/>
      <c r="Y28" s="248"/>
      <c r="Z28" s="248"/>
      <c r="AA28" s="248"/>
    </row>
    <row r="29" spans="2:27" ht="15" customHeight="1">
      <c r="B29" s="224" t="s">
        <v>216</v>
      </c>
      <c r="C29" s="296"/>
      <c r="D29" s="233"/>
      <c r="E29" s="233"/>
      <c r="F29" s="228"/>
      <c r="G29" s="298"/>
      <c r="H29" s="298"/>
      <c r="I29" s="298"/>
      <c r="J29" s="247">
        <f>SUM(C29:I29)</f>
        <v>0</v>
      </c>
      <c r="K29" s="239"/>
      <c r="L29" s="224" t="s">
        <v>216</v>
      </c>
      <c r="M29" s="296"/>
      <c r="N29" s="297"/>
      <c r="O29" s="298"/>
      <c r="P29" s="247">
        <f t="shared" si="6"/>
        <v>0</v>
      </c>
      <c r="Q29" s="249"/>
      <c r="R29" s="224" t="s">
        <v>216</v>
      </c>
      <c r="S29" s="296"/>
      <c r="T29" s="297"/>
      <c r="U29" s="298"/>
      <c r="V29" s="247">
        <f t="shared" si="7"/>
        <v>0</v>
      </c>
      <c r="X29" s="248"/>
      <c r="Y29" s="248"/>
      <c r="Z29" s="248"/>
      <c r="AA29" s="248"/>
    </row>
    <row r="30" spans="2:27" ht="15" customHeight="1">
      <c r="B30" s="224" t="s">
        <v>215</v>
      </c>
      <c r="C30" s="296"/>
      <c r="D30" s="233"/>
      <c r="E30" s="233"/>
      <c r="F30" s="228"/>
      <c r="G30" s="298"/>
      <c r="H30" s="298"/>
      <c r="I30" s="298"/>
      <c r="J30" s="247">
        <f>SUM(C30:I30)</f>
        <v>0</v>
      </c>
      <c r="K30" s="239"/>
      <c r="L30" s="224" t="s">
        <v>215</v>
      </c>
      <c r="M30" s="296"/>
      <c r="N30" s="297"/>
      <c r="O30" s="298"/>
      <c r="P30" s="247">
        <f t="shared" si="6"/>
        <v>0</v>
      </c>
      <c r="Q30" s="249"/>
      <c r="R30" s="224" t="s">
        <v>215</v>
      </c>
      <c r="S30" s="296"/>
      <c r="T30" s="297"/>
      <c r="U30" s="298"/>
      <c r="V30" s="247">
        <f t="shared" si="7"/>
        <v>0</v>
      </c>
      <c r="X30" s="248"/>
      <c r="Y30" s="248"/>
      <c r="Z30" s="248"/>
      <c r="AA30" s="248"/>
    </row>
    <row r="31" spans="2:27" s="250" customFormat="1" ht="19.5" customHeight="1">
      <c r="B31" s="243" t="s">
        <v>746</v>
      </c>
      <c r="C31" s="237">
        <f>SUM(C25:C30)</f>
        <v>0</v>
      </c>
      <c r="D31" s="237">
        <f aca="true" t="shared" si="8" ref="D31:J31">SUM(D25:D30)</f>
        <v>2653</v>
      </c>
      <c r="E31" s="237">
        <f t="shared" si="8"/>
        <v>6183</v>
      </c>
      <c r="F31" s="237">
        <f t="shared" si="8"/>
        <v>62710</v>
      </c>
      <c r="G31" s="237">
        <f t="shared" si="8"/>
        <v>728</v>
      </c>
      <c r="H31" s="237">
        <f t="shared" si="8"/>
        <v>335</v>
      </c>
      <c r="I31" s="237">
        <f t="shared" si="8"/>
        <v>0</v>
      </c>
      <c r="J31" s="237">
        <f t="shared" si="8"/>
        <v>72609</v>
      </c>
      <c r="K31" s="239"/>
      <c r="L31" s="236" t="str">
        <f>B31</f>
        <v>Салдо към 30.09.2017г..</v>
      </c>
      <c r="M31" s="237">
        <f>SUM(M25:M30)</f>
        <v>320</v>
      </c>
      <c r="N31" s="237">
        <f>SUM(N25:N30)</f>
        <v>716</v>
      </c>
      <c r="O31" s="237">
        <f>SUM(O25:O30)</f>
        <v>0</v>
      </c>
      <c r="P31" s="237">
        <f>SUM(P25:P30)</f>
        <v>1036</v>
      </c>
      <c r="Q31" s="249"/>
      <c r="R31" s="236" t="str">
        <f>B31</f>
        <v>Салдо към 30.09.2017г..</v>
      </c>
      <c r="S31" s="237">
        <f>SUM(S25:S30)</f>
        <v>0</v>
      </c>
      <c r="T31" s="237">
        <f>SUM(T25:T30)</f>
        <v>0</v>
      </c>
      <c r="U31" s="237">
        <f>SUM(U25:U30)</f>
        <v>0</v>
      </c>
      <c r="V31" s="237">
        <f>SUM(V25:V30)</f>
        <v>0</v>
      </c>
      <c r="X31" s="248"/>
      <c r="Y31" s="248"/>
      <c r="Z31" s="248"/>
      <c r="AA31" s="248"/>
    </row>
    <row r="32" spans="2:27" ht="15" customHeight="1">
      <c r="B32" s="215" t="s">
        <v>89</v>
      </c>
      <c r="C32" s="251"/>
      <c r="D32" s="241"/>
      <c r="E32" s="241"/>
      <c r="F32" s="252"/>
      <c r="G32" s="252"/>
      <c r="H32" s="252"/>
      <c r="I32" s="252"/>
      <c r="J32" s="252"/>
      <c r="K32" s="253"/>
      <c r="L32" s="215" t="s">
        <v>89</v>
      </c>
      <c r="M32" s="251"/>
      <c r="N32" s="241"/>
      <c r="O32" s="252"/>
      <c r="P32" s="252"/>
      <c r="R32" s="215" t="s">
        <v>89</v>
      </c>
      <c r="S32" s="251"/>
      <c r="T32" s="241"/>
      <c r="U32" s="252"/>
      <c r="V32" s="252"/>
      <c r="X32" s="248"/>
      <c r="Y32" s="248"/>
      <c r="Z32" s="248"/>
      <c r="AA32" s="248"/>
    </row>
    <row r="33" spans="2:27" ht="23.25" customHeight="1">
      <c r="B33" s="254" t="s">
        <v>705</v>
      </c>
      <c r="C33" s="255">
        <f aca="true" t="shared" si="9" ref="C33:I33">C11-C25</f>
        <v>5655</v>
      </c>
      <c r="D33" s="255">
        <f t="shared" si="9"/>
        <v>11059</v>
      </c>
      <c r="E33" s="255">
        <f t="shared" si="9"/>
        <v>9101</v>
      </c>
      <c r="F33" s="255">
        <f t="shared" si="9"/>
        <v>56732</v>
      </c>
      <c r="G33" s="255">
        <f t="shared" si="9"/>
        <v>184</v>
      </c>
      <c r="H33" s="255">
        <f t="shared" si="9"/>
        <v>16</v>
      </c>
      <c r="I33" s="255">
        <f t="shared" si="9"/>
        <v>6748</v>
      </c>
      <c r="J33" s="255">
        <f>J11-J25</f>
        <v>89495</v>
      </c>
      <c r="K33" s="239"/>
      <c r="L33" s="254" t="str">
        <f>B33</f>
        <v>Балансова стойност към 31.12.2016г.</v>
      </c>
      <c r="M33" s="255">
        <f>M11-M25</f>
        <v>14</v>
      </c>
      <c r="N33" s="255">
        <f>N11-N25</f>
        <v>208</v>
      </c>
      <c r="O33" s="255">
        <f>O11-O25</f>
        <v>0</v>
      </c>
      <c r="P33" s="255">
        <f>P11-P25</f>
        <v>222</v>
      </c>
      <c r="Q33" s="240"/>
      <c r="R33" s="254" t="str">
        <f>B33</f>
        <v>Балансова стойност към 31.12.2016г.</v>
      </c>
      <c r="S33" s="255">
        <f>S11-S25</f>
        <v>1086</v>
      </c>
      <c r="T33" s="255">
        <f>T11-T25</f>
        <v>0</v>
      </c>
      <c r="U33" s="255">
        <f>U11-U25</f>
        <v>0</v>
      </c>
      <c r="V33" s="255">
        <f>V11-V25</f>
        <v>1086</v>
      </c>
      <c r="X33" s="248"/>
      <c r="Y33" s="248"/>
      <c r="Z33" s="248"/>
      <c r="AA33" s="248"/>
    </row>
    <row r="34" spans="2:27" ht="23.25" customHeight="1">
      <c r="B34" s="254" t="s">
        <v>747</v>
      </c>
      <c r="C34" s="238">
        <f aca="true" t="shared" si="10" ref="C34:I34">C17-C31</f>
        <v>5655</v>
      </c>
      <c r="D34" s="238">
        <f t="shared" si="10"/>
        <v>10786</v>
      </c>
      <c r="E34" s="238">
        <f t="shared" si="10"/>
        <v>8618</v>
      </c>
      <c r="F34" s="238">
        <f t="shared" si="10"/>
        <v>50449</v>
      </c>
      <c r="G34" s="238">
        <f t="shared" si="10"/>
        <v>130</v>
      </c>
      <c r="H34" s="238">
        <f t="shared" si="10"/>
        <v>13</v>
      </c>
      <c r="I34" s="238">
        <f t="shared" si="10"/>
        <v>7873</v>
      </c>
      <c r="J34" s="238">
        <f>J17-J31</f>
        <v>83524</v>
      </c>
      <c r="K34" s="239"/>
      <c r="L34" s="256" t="str">
        <f>B34</f>
        <v>Балансова стойност към 30.09.2017г.</v>
      </c>
      <c r="M34" s="238">
        <f>M17-M31</f>
        <v>39</v>
      </c>
      <c r="N34" s="238">
        <f>N17-N31</f>
        <v>154</v>
      </c>
      <c r="O34" s="238">
        <f>O17-O31</f>
        <v>0</v>
      </c>
      <c r="P34" s="238">
        <f>P17-P31</f>
        <v>193</v>
      </c>
      <c r="Q34" s="240"/>
      <c r="R34" s="256" t="str">
        <f>B34</f>
        <v>Балансова стойност към 30.09.2017г.</v>
      </c>
      <c r="S34" s="238">
        <f>S17-S31</f>
        <v>1086</v>
      </c>
      <c r="T34" s="238">
        <f>T17-T31</f>
        <v>0</v>
      </c>
      <c r="U34" s="238">
        <f>U17-U31</f>
        <v>0</v>
      </c>
      <c r="V34" s="238">
        <f>V17-V31</f>
        <v>1086</v>
      </c>
      <c r="X34" s="248"/>
      <c r="Y34" s="248"/>
      <c r="Z34" s="248"/>
      <c r="AA34" s="248"/>
    </row>
    <row r="35" spans="2:27" ht="15">
      <c r="B35" s="257"/>
      <c r="C35" s="257"/>
      <c r="F35" s="258" t="s">
        <v>29</v>
      </c>
      <c r="G35" s="259"/>
      <c r="H35" s="259"/>
      <c r="I35" s="259"/>
      <c r="J35" s="239"/>
      <c r="K35" s="239"/>
      <c r="L35" s="259"/>
      <c r="M35" s="259"/>
      <c r="N35" s="259"/>
      <c r="O35" s="259"/>
      <c r="P35" s="239"/>
      <c r="Q35" s="240"/>
      <c r="R35" s="240"/>
      <c r="X35" s="248"/>
      <c r="Y35" s="248"/>
      <c r="Z35" s="248"/>
      <c r="AA35" s="248"/>
    </row>
    <row r="36" spans="2:27" ht="15">
      <c r="B36" s="257"/>
      <c r="C36" s="257"/>
      <c r="F36" s="258"/>
      <c r="G36" s="259"/>
      <c r="H36" s="259"/>
      <c r="I36" s="259"/>
      <c r="J36" s="239"/>
      <c r="K36" s="239"/>
      <c r="L36" s="259"/>
      <c r="M36" s="259"/>
      <c r="N36" s="259"/>
      <c r="O36" s="259"/>
      <c r="P36" s="239"/>
      <c r="Q36" s="240"/>
      <c r="R36" s="240"/>
      <c r="X36" s="248"/>
      <c r="Y36" s="248"/>
      <c r="Z36" s="248"/>
      <c r="AA36" s="248"/>
    </row>
    <row r="37" spans="2:27" ht="15">
      <c r="B37" s="257"/>
      <c r="C37" s="257"/>
      <c r="F37" s="258"/>
      <c r="G37" s="259"/>
      <c r="H37" s="259"/>
      <c r="I37" s="259"/>
      <c r="J37" s="239"/>
      <c r="K37" s="239"/>
      <c r="L37" s="259"/>
      <c r="M37" s="259"/>
      <c r="N37" s="259"/>
      <c r="O37" s="259"/>
      <c r="P37" s="239"/>
      <c r="Q37" s="240"/>
      <c r="R37" s="240"/>
      <c r="X37" s="248"/>
      <c r="Y37" s="248"/>
      <c r="Z37" s="248"/>
      <c r="AA37" s="248"/>
    </row>
    <row r="38" spans="2:28" ht="15" customHeight="1">
      <c r="B38" s="261"/>
      <c r="C38" s="579">
        <f>IF(J38="","","Разлика в ДМА между СПРАВКАТА и БАЛАНСА, в предходния период!")</f>
      </c>
      <c r="D38" s="579"/>
      <c r="E38" s="579"/>
      <c r="F38" s="579"/>
      <c r="G38" s="579"/>
      <c r="H38" s="579"/>
      <c r="I38" s="579"/>
      <c r="J38" s="402">
        <f>IF(J$33=баланс!G$8,"",J33-баланс!G$8)</f>
      </c>
      <c r="K38" s="239"/>
      <c r="L38" s="575">
        <f>IF(P38="","","Разлика в ДНА между СПРАВКАТА и БАЛАНСА, в предходния период!")</f>
      </c>
      <c r="M38" s="575"/>
      <c r="N38" s="575"/>
      <c r="O38" s="575"/>
      <c r="P38" s="572">
        <f>IF(P$33=баланс!G$9,"",P33-баланс!G$9)</f>
      </c>
      <c r="Q38" s="249"/>
      <c r="R38" s="575" t="e">
        <f>IF(V38="","","Разлика в ДНА между СПРАВКАТА и БАЛАНСА, в предходния период!")</f>
        <v>#REF!</v>
      </c>
      <c r="S38" s="575"/>
      <c r="T38" s="575"/>
      <c r="U38" s="575"/>
      <c r="V38" s="572" t="e">
        <f>IF(V$33=баланс!#REF!,"",V33-баланс!#REF!)</f>
        <v>#REF!</v>
      </c>
      <c r="X38" s="573" t="e">
        <f>IF(AB38="","","Разлика в активите държани за продажба между СПРАВКАТА и БАЛАНСА, в предходния период!")</f>
        <v>#REF!</v>
      </c>
      <c r="Y38" s="573"/>
      <c r="Z38" s="573"/>
      <c r="AA38" s="573"/>
      <c r="AB38" s="572" t="e">
        <f>IF(AA$26=баланс!#REF!,"",AA$26-баланс!#REF!)</f>
        <v>#REF!</v>
      </c>
    </row>
    <row r="39" spans="2:28" s="250" customFormat="1" ht="15">
      <c r="B39" s="261"/>
      <c r="C39" s="580"/>
      <c r="D39" s="580"/>
      <c r="E39" s="580"/>
      <c r="F39" s="580"/>
      <c r="G39" s="580"/>
      <c r="H39" s="574">
        <f>IF(J38="","","Сума по баланс:")</f>
      </c>
      <c r="I39" s="574"/>
      <c r="J39" s="405">
        <f>IF(J$33=баланс!G$8,"",баланс!G$8)</f>
      </c>
      <c r="K39" s="239"/>
      <c r="L39" s="575"/>
      <c r="M39" s="575"/>
      <c r="N39" s="575"/>
      <c r="O39" s="575"/>
      <c r="P39" s="572"/>
      <c r="Q39" s="249"/>
      <c r="R39" s="575"/>
      <c r="S39" s="575"/>
      <c r="T39" s="575"/>
      <c r="U39" s="575"/>
      <c r="V39" s="572"/>
      <c r="X39" s="573"/>
      <c r="Y39" s="573"/>
      <c r="Z39" s="573"/>
      <c r="AA39" s="573"/>
      <c r="AB39" s="572"/>
    </row>
    <row r="40" spans="2:68" ht="15">
      <c r="B40" s="261"/>
      <c r="C40" s="579">
        <f>IF(J40="","","Разлика в ДМА между СПРАВКАТА и БАЛАНСА, в текущия период!")</f>
      </c>
      <c r="D40" s="579"/>
      <c r="E40" s="579"/>
      <c r="F40" s="579"/>
      <c r="G40" s="579"/>
      <c r="H40" s="579"/>
      <c r="I40" s="579"/>
      <c r="J40" s="402">
        <f>IF(J$34=баланс!E$8,"",J34-баланс!E$8)</f>
      </c>
      <c r="K40" s="239"/>
      <c r="L40" s="576"/>
      <c r="M40" s="576"/>
      <c r="N40" s="574">
        <f>IF(P38="","","Сума по баланс:")</f>
      </c>
      <c r="O40" s="574"/>
      <c r="P40" s="405">
        <f>IF(P$33=баланс!G$9,"",баланс!G$9)</f>
      </c>
      <c r="Q40" s="240"/>
      <c r="R40" s="576"/>
      <c r="S40" s="576"/>
      <c r="T40" s="574" t="e">
        <f>IF(V38="","","Сума по баланс:")</f>
        <v>#REF!</v>
      </c>
      <c r="U40" s="574"/>
      <c r="V40" s="405" t="e">
        <f>IF(V$33=баланс!#REF!,"",баланс!#REF!)</f>
        <v>#REF!</v>
      </c>
      <c r="W40" s="240"/>
      <c r="X40" s="418"/>
      <c r="Y40" s="418"/>
      <c r="Z40" s="574" t="e">
        <f>IF(AB38="","","Сума по баланс:")</f>
        <v>#REF!</v>
      </c>
      <c r="AA40" s="574"/>
      <c r="AB40" s="405" t="e">
        <f>IF(AA$26=баланс!#REF!,"",баланс!#REF!)</f>
        <v>#REF!</v>
      </c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</row>
    <row r="41" spans="2:68" ht="15">
      <c r="B41" s="261"/>
      <c r="C41" s="404"/>
      <c r="D41" s="401"/>
      <c r="E41" s="401"/>
      <c r="F41" s="400"/>
      <c r="G41" s="403"/>
      <c r="H41" s="574">
        <f>IF(J40="","","Сума по баланс:")</f>
      </c>
      <c r="I41" s="574"/>
      <c r="J41" s="405">
        <f>IF(J$34=баланс!E$8,"",баланс!E$8)</f>
      </c>
      <c r="K41" s="260"/>
      <c r="L41" s="575">
        <f>IF(P41="","","Разлика в ДНА между СПРАВКАТА и БАЛАНСА, в текущия период!")</f>
      </c>
      <c r="M41" s="575"/>
      <c r="N41" s="575"/>
      <c r="O41" s="575"/>
      <c r="P41" s="572">
        <f>IF(P$34=баланс!E$9,"",P34-баланс!E$9)</f>
      </c>
      <c r="Q41" s="240"/>
      <c r="R41" s="575" t="e">
        <f>IF(V41="","","Разлика в ДНА между СПРАВКАТА и БАЛАНСА, в текущия период!")</f>
        <v>#REF!</v>
      </c>
      <c r="S41" s="575"/>
      <c r="T41" s="575"/>
      <c r="U41" s="575"/>
      <c r="V41" s="572" t="e">
        <f>IF(V$34=баланс!#REF!,"",V34-баланс!#REF!)</f>
        <v>#REF!</v>
      </c>
      <c r="W41" s="240"/>
      <c r="X41" s="573" t="e">
        <f>IF(AB41="","","Разлика в активите държани за продажба между СПРАВКАТА и БАЛАНСА, в текущия период!")</f>
        <v>#REF!</v>
      </c>
      <c r="Y41" s="573"/>
      <c r="Z41" s="573"/>
      <c r="AA41" s="573"/>
      <c r="AB41" s="572" t="e">
        <f>IF(Z$26=баланс!#REF!,"",Z$26-баланс!#REF!)</f>
        <v>#REF!</v>
      </c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</row>
    <row r="42" spans="2:68" ht="15">
      <c r="B42" s="261"/>
      <c r="C42" s="261"/>
      <c r="F42" s="258"/>
      <c r="G42" s="262"/>
      <c r="H42" s="262"/>
      <c r="I42" s="262"/>
      <c r="J42" s="239"/>
      <c r="K42" s="239"/>
      <c r="L42" s="575"/>
      <c r="M42" s="575"/>
      <c r="N42" s="575"/>
      <c r="O42" s="575"/>
      <c r="P42" s="572"/>
      <c r="Q42" s="240"/>
      <c r="R42" s="575"/>
      <c r="S42" s="575"/>
      <c r="T42" s="575"/>
      <c r="U42" s="575"/>
      <c r="V42" s="572"/>
      <c r="W42" s="240"/>
      <c r="X42" s="573"/>
      <c r="Y42" s="573"/>
      <c r="Z42" s="573"/>
      <c r="AA42" s="573"/>
      <c r="AB42" s="572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</row>
    <row r="43" spans="2:68" ht="15">
      <c r="B43" s="578">
        <f>IF(J43="","","Разлика в разходите за амортизации между СПРАВКАТА и ОПР в предходния период!")</f>
      </c>
      <c r="C43" s="578"/>
      <c r="D43" s="578"/>
      <c r="E43" s="578"/>
      <c r="F43" s="578"/>
      <c r="G43" s="578"/>
      <c r="H43" s="578"/>
      <c r="I43" s="578"/>
      <c r="J43" s="402">
        <f>IF(J20+P20+V20=ОПР!G21,"",J20+P20+V20-ОПР!G21)</f>
      </c>
      <c r="K43" s="239"/>
      <c r="L43" s="399"/>
      <c r="M43" s="399"/>
      <c r="N43" s="574">
        <f>IF(P41="","","Сума по баланс:")</f>
      </c>
      <c r="O43" s="574"/>
      <c r="P43" s="405">
        <f>IF(P$34=баланс!E$9,"",баланс!E9)</f>
      </c>
      <c r="Q43" s="240"/>
      <c r="R43" s="399"/>
      <c r="S43" s="399"/>
      <c r="T43" s="574" t="e">
        <f>IF(V41="","","Сума по баланс:")</f>
        <v>#REF!</v>
      </c>
      <c r="U43" s="574"/>
      <c r="V43" s="405" t="e">
        <f>IF(V$34=баланс!#REF!,"",баланс!#REF!)</f>
        <v>#REF!</v>
      </c>
      <c r="W43" s="240"/>
      <c r="X43" s="417"/>
      <c r="Y43" s="417"/>
      <c r="Z43" s="574" t="e">
        <f>IF(AB41="","","Сума по баланс:")</f>
        <v>#REF!</v>
      </c>
      <c r="AA43" s="574"/>
      <c r="AB43" s="405" t="e">
        <f>IF(Z$26=баланс!#REF!,"",баланс!#REF!)</f>
        <v>#REF!</v>
      </c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</row>
    <row r="44" spans="2:68" ht="15">
      <c r="B44" s="578">
        <f>IF($J43="","","Общо разходи за амортизации на всички активи в спраката, за предходния период:")</f>
      </c>
      <c r="C44" s="578"/>
      <c r="D44" s="578"/>
      <c r="E44" s="578"/>
      <c r="F44" s="578"/>
      <c r="G44" s="578"/>
      <c r="H44" s="578"/>
      <c r="I44" s="578"/>
      <c r="J44" s="402">
        <f>IF($J43="","",J20+P20+V20)</f>
      </c>
      <c r="K44" s="239"/>
      <c r="L44" s="259"/>
      <c r="M44" s="259"/>
      <c r="N44" s="259"/>
      <c r="O44" s="259"/>
      <c r="P44" s="239"/>
      <c r="Q44" s="240"/>
      <c r="R44" s="240"/>
      <c r="S44" s="240"/>
      <c r="T44" s="240"/>
      <c r="U44" s="240"/>
      <c r="V44" s="240"/>
      <c r="W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</row>
    <row r="45" spans="2:68" ht="13.5" customHeight="1">
      <c r="B45" s="577">
        <f>IF(J43="","","Разходи за амортизации в ОПР за предходния период:")</f>
      </c>
      <c r="C45" s="577"/>
      <c r="D45" s="577"/>
      <c r="E45" s="577"/>
      <c r="F45" s="577"/>
      <c r="G45" s="577"/>
      <c r="H45" s="577"/>
      <c r="I45" s="577"/>
      <c r="J45" s="405">
        <f>IF($J43="","",ОПР!G21)</f>
      </c>
      <c r="K45" s="239"/>
      <c r="L45" s="259"/>
      <c r="M45" s="259"/>
      <c r="N45" s="259"/>
      <c r="O45" s="259"/>
      <c r="P45" s="239"/>
      <c r="Q45" s="240"/>
      <c r="R45" s="240"/>
      <c r="S45" s="240"/>
      <c r="T45" s="240"/>
      <c r="U45" s="240"/>
      <c r="V45" s="240"/>
      <c r="W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</row>
    <row r="46" spans="2:68" ht="15">
      <c r="B46" s="578">
        <f>IF(J46="","","Разлика в разходите за амортизации между СПРАВКАТА и ОПР в текущия период период!")</f>
      </c>
      <c r="C46" s="578"/>
      <c r="D46" s="578"/>
      <c r="E46" s="578"/>
      <c r="F46" s="578"/>
      <c r="G46" s="578"/>
      <c r="H46" s="578"/>
      <c r="I46" s="578"/>
      <c r="J46" s="402">
        <f>IF(J26+P26+V26=ОПР!E21,"",J26+P26+V26-ОПР!E21)</f>
      </c>
      <c r="K46" s="239"/>
      <c r="L46" s="259"/>
      <c r="M46" s="259"/>
      <c r="N46" s="259"/>
      <c r="O46" s="259"/>
      <c r="P46" s="239"/>
      <c r="Q46" s="240"/>
      <c r="R46" s="240"/>
      <c r="S46" s="240"/>
      <c r="T46" s="240"/>
      <c r="U46" s="240"/>
      <c r="V46" s="240"/>
      <c r="W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</row>
    <row r="47" spans="2:68" ht="15">
      <c r="B47" s="578">
        <f>IF($J46="","","Общо разходи за амортизации на всички активи в спраката, за текущия период:")</f>
      </c>
      <c r="C47" s="578"/>
      <c r="D47" s="578"/>
      <c r="E47" s="578"/>
      <c r="F47" s="578"/>
      <c r="G47" s="578"/>
      <c r="H47" s="578"/>
      <c r="I47" s="578"/>
      <c r="J47" s="402">
        <f>IF($J46="","",J26+P26+V26)</f>
      </c>
      <c r="K47" s="239"/>
      <c r="L47" s="259"/>
      <c r="M47" s="259"/>
      <c r="N47" s="259"/>
      <c r="O47" s="259"/>
      <c r="P47" s="239"/>
      <c r="Q47" s="240"/>
      <c r="R47" s="240"/>
      <c r="S47" s="240"/>
      <c r="T47" s="240"/>
      <c r="U47" s="240"/>
      <c r="V47" s="240"/>
      <c r="W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</row>
    <row r="48" spans="2:68" ht="15">
      <c r="B48" s="577">
        <f>IF(J46="","","Разходи за амортизации в ОПР за текущия период:")</f>
      </c>
      <c r="C48" s="577"/>
      <c r="D48" s="577"/>
      <c r="E48" s="577"/>
      <c r="F48" s="577"/>
      <c r="G48" s="577"/>
      <c r="H48" s="577"/>
      <c r="I48" s="577"/>
      <c r="J48" s="405">
        <f>IF($J46="","",ОПР!E21)</f>
      </c>
      <c r="K48" s="239"/>
      <c r="L48" s="259"/>
      <c r="M48" s="259"/>
      <c r="N48" s="259"/>
      <c r="O48" s="259"/>
      <c r="P48" s="239"/>
      <c r="Q48" s="240"/>
      <c r="R48" s="240"/>
      <c r="S48" s="240"/>
      <c r="T48" s="240"/>
      <c r="U48" s="240"/>
      <c r="V48" s="240"/>
      <c r="W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</row>
    <row r="49" spans="2:68" ht="15">
      <c r="B49" s="263"/>
      <c r="C49" s="263"/>
      <c r="F49" s="258"/>
      <c r="G49" s="262"/>
      <c r="H49" s="262"/>
      <c r="I49" s="262"/>
      <c r="K49" s="239"/>
      <c r="L49" s="259"/>
      <c r="M49" s="259"/>
      <c r="N49" s="259"/>
      <c r="O49" s="259"/>
      <c r="P49" s="239"/>
      <c r="Q49" s="240"/>
      <c r="R49" s="240"/>
      <c r="S49" s="240"/>
      <c r="T49" s="240"/>
      <c r="U49" s="240"/>
      <c r="V49" s="240"/>
      <c r="W49" s="240"/>
      <c r="X49" s="250"/>
      <c r="Y49" s="250"/>
      <c r="Z49" s="250"/>
      <c r="AA49" s="25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</row>
    <row r="50" spans="2:68" s="264" customFormat="1" ht="15">
      <c r="B50" s="263"/>
      <c r="C50" s="263"/>
      <c r="F50" s="258"/>
      <c r="G50" s="262"/>
      <c r="H50" s="262"/>
      <c r="I50" s="262"/>
      <c r="J50" s="265"/>
      <c r="K50" s="265"/>
      <c r="L50" s="262"/>
      <c r="M50" s="262"/>
      <c r="N50" s="262"/>
      <c r="O50" s="262"/>
      <c r="P50" s="265"/>
      <c r="Q50" s="266"/>
      <c r="R50" s="266"/>
      <c r="S50" s="266"/>
      <c r="T50" s="266"/>
      <c r="U50" s="266"/>
      <c r="V50" s="266"/>
      <c r="W50" s="266"/>
      <c r="X50" s="240"/>
      <c r="Y50" s="240"/>
      <c r="Z50" s="240"/>
      <c r="AA50" s="240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</row>
    <row r="51" spans="2:68" s="264" customFormat="1" ht="15">
      <c r="B51" s="263"/>
      <c r="C51" s="263"/>
      <c r="F51" s="258"/>
      <c r="G51" s="262"/>
      <c r="H51" s="262"/>
      <c r="I51" s="262"/>
      <c r="J51" s="239"/>
      <c r="K51" s="239"/>
      <c r="L51" s="259"/>
      <c r="M51" s="259"/>
      <c r="N51" s="259"/>
      <c r="O51" s="259"/>
      <c r="P51" s="239"/>
      <c r="Q51" s="266"/>
      <c r="R51" s="266"/>
      <c r="S51" s="266"/>
      <c r="T51" s="266"/>
      <c r="U51" s="266"/>
      <c r="V51" s="266"/>
      <c r="W51" s="266"/>
      <c r="X51" s="240"/>
      <c r="Y51" s="240"/>
      <c r="Z51" s="240"/>
      <c r="AA51" s="240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</row>
    <row r="52" spans="2:68" s="264" customFormat="1" ht="15">
      <c r="B52" s="263"/>
      <c r="C52" s="263"/>
      <c r="F52" s="258"/>
      <c r="G52" s="262"/>
      <c r="H52" s="262"/>
      <c r="I52" s="262"/>
      <c r="J52" s="239"/>
      <c r="K52" s="239"/>
      <c r="L52" s="259"/>
      <c r="M52" s="259"/>
      <c r="N52" s="259"/>
      <c r="O52" s="259"/>
      <c r="P52" s="239"/>
      <c r="Q52" s="266"/>
      <c r="R52" s="266"/>
      <c r="S52" s="266"/>
      <c r="T52" s="266"/>
      <c r="U52" s="266"/>
      <c r="V52" s="266"/>
      <c r="W52" s="266"/>
      <c r="X52" s="240"/>
      <c r="Y52" s="240"/>
      <c r="Z52" s="240"/>
      <c r="AA52" s="240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</row>
    <row r="53" spans="2:68" s="264" customFormat="1" ht="15" customHeight="1">
      <c r="B53" s="263"/>
      <c r="C53" s="263"/>
      <c r="F53" s="258"/>
      <c r="G53" s="262"/>
      <c r="H53" s="262"/>
      <c r="I53" s="262"/>
      <c r="J53" s="239"/>
      <c r="K53" s="239"/>
      <c r="L53" s="259"/>
      <c r="M53" s="259"/>
      <c r="N53" s="259"/>
      <c r="O53" s="259"/>
      <c r="P53" s="239"/>
      <c r="Q53" s="266"/>
      <c r="R53" s="266"/>
      <c r="S53" s="266"/>
      <c r="T53" s="266"/>
      <c r="U53" s="266"/>
      <c r="V53" s="266"/>
      <c r="W53" s="266"/>
      <c r="X53" s="240"/>
      <c r="Y53" s="240"/>
      <c r="Z53" s="240"/>
      <c r="AA53" s="240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</row>
    <row r="54" spans="2:68" s="264" customFormat="1" ht="15.75" customHeight="1">
      <c r="B54" s="263"/>
      <c r="C54" s="263"/>
      <c r="F54" s="258"/>
      <c r="G54" s="262"/>
      <c r="H54" s="262"/>
      <c r="I54" s="262"/>
      <c r="J54" s="239"/>
      <c r="K54" s="239"/>
      <c r="L54" s="259"/>
      <c r="M54" s="259"/>
      <c r="N54" s="259"/>
      <c r="O54" s="259"/>
      <c r="P54" s="239"/>
      <c r="Q54" s="249"/>
      <c r="R54" s="249"/>
      <c r="S54" s="266"/>
      <c r="T54" s="266"/>
      <c r="U54" s="266"/>
      <c r="V54" s="266"/>
      <c r="W54" s="266"/>
      <c r="X54" s="240"/>
      <c r="Y54" s="240"/>
      <c r="Z54" s="240"/>
      <c r="AA54" s="240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</row>
    <row r="55" spans="2:68" s="264" customFormat="1" ht="14.25" customHeight="1">
      <c r="B55" s="263"/>
      <c r="C55" s="263"/>
      <c r="F55" s="258"/>
      <c r="G55" s="267"/>
      <c r="H55" s="267"/>
      <c r="I55" s="267"/>
      <c r="J55" s="239"/>
      <c r="K55" s="239"/>
      <c r="L55" s="268"/>
      <c r="M55" s="268"/>
      <c r="N55" s="268"/>
      <c r="O55" s="268"/>
      <c r="P55" s="239"/>
      <c r="Q55" s="249"/>
      <c r="R55" s="249"/>
      <c r="S55" s="266"/>
      <c r="T55" s="266"/>
      <c r="U55" s="266"/>
      <c r="V55" s="266"/>
      <c r="W55" s="266"/>
      <c r="X55" s="240"/>
      <c r="Y55" s="240"/>
      <c r="Z55" s="240"/>
      <c r="AA55" s="240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</row>
    <row r="56" spans="2:68" s="258" customFormat="1" ht="15">
      <c r="B56" s="269"/>
      <c r="C56" s="269"/>
      <c r="F56" s="25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49"/>
      <c r="R56" s="249"/>
      <c r="S56" s="270"/>
      <c r="T56" s="270"/>
      <c r="U56" s="270"/>
      <c r="V56" s="270"/>
      <c r="W56" s="270"/>
      <c r="X56" s="240"/>
      <c r="Y56" s="240"/>
      <c r="Z56" s="240"/>
      <c r="AA56" s="24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</row>
    <row r="57" spans="2:68" ht="15">
      <c r="B57" s="269"/>
      <c r="C57" s="269"/>
      <c r="F57" s="250"/>
      <c r="G57" s="271"/>
      <c r="H57" s="271"/>
      <c r="I57" s="271"/>
      <c r="J57" s="253"/>
      <c r="K57" s="253"/>
      <c r="L57" s="271"/>
      <c r="M57" s="271"/>
      <c r="N57" s="271"/>
      <c r="O57" s="271"/>
      <c r="P57" s="271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</row>
    <row r="58" spans="2:68" ht="15">
      <c r="B58" s="261"/>
      <c r="C58" s="261"/>
      <c r="F58" s="258"/>
      <c r="G58" s="262"/>
      <c r="H58" s="262"/>
      <c r="I58" s="262"/>
      <c r="J58" s="239"/>
      <c r="K58" s="239"/>
      <c r="L58" s="259"/>
      <c r="M58" s="259"/>
      <c r="N58" s="259"/>
      <c r="O58" s="259"/>
      <c r="P58" s="239"/>
      <c r="Q58" s="240"/>
      <c r="R58" s="240"/>
      <c r="S58" s="240"/>
      <c r="T58" s="240"/>
      <c r="U58" s="240"/>
      <c r="V58" s="240"/>
      <c r="W58" s="240"/>
      <c r="X58" s="266"/>
      <c r="Y58" s="266"/>
      <c r="Z58" s="266"/>
      <c r="AA58" s="266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</row>
    <row r="59" spans="2:68" ht="15">
      <c r="B59" s="261"/>
      <c r="C59" s="261"/>
      <c r="F59" s="258"/>
      <c r="G59" s="262"/>
      <c r="H59" s="262"/>
      <c r="I59" s="262"/>
      <c r="J59" s="239"/>
      <c r="K59" s="239"/>
      <c r="L59" s="259"/>
      <c r="M59" s="259"/>
      <c r="N59" s="259"/>
      <c r="O59" s="259"/>
      <c r="P59" s="239"/>
      <c r="Q59" s="240"/>
      <c r="R59" s="240"/>
      <c r="S59" s="240"/>
      <c r="T59" s="240"/>
      <c r="U59" s="240"/>
      <c r="V59" s="240"/>
      <c r="W59" s="240"/>
      <c r="X59" s="266"/>
      <c r="Y59" s="266"/>
      <c r="Z59" s="266"/>
      <c r="AA59" s="266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</row>
    <row r="60" spans="2:68" s="250" customFormat="1" ht="15">
      <c r="B60" s="269"/>
      <c r="C60" s="269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72"/>
      <c r="R60" s="272"/>
      <c r="S60" s="272"/>
      <c r="T60" s="272"/>
      <c r="U60" s="272"/>
      <c r="V60" s="272"/>
      <c r="W60" s="272"/>
      <c r="X60" s="266"/>
      <c r="Y60" s="266"/>
      <c r="Z60" s="266"/>
      <c r="AA60" s="266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</row>
    <row r="61" spans="2:68" s="250" customFormat="1" ht="15">
      <c r="B61" s="269"/>
      <c r="C61" s="269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2"/>
      <c r="R61" s="272"/>
      <c r="S61" s="272"/>
      <c r="T61" s="272"/>
      <c r="U61" s="272"/>
      <c r="V61" s="272"/>
      <c r="W61" s="272"/>
      <c r="X61" s="266"/>
      <c r="Y61" s="266"/>
      <c r="Z61" s="266"/>
      <c r="AA61" s="266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</row>
    <row r="62" spans="2:68" ht="15">
      <c r="B62" s="261"/>
      <c r="C62" s="261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40"/>
      <c r="R62" s="240"/>
      <c r="S62" s="240"/>
      <c r="T62" s="240"/>
      <c r="U62" s="240"/>
      <c r="V62" s="240"/>
      <c r="W62" s="240"/>
      <c r="X62" s="266"/>
      <c r="Y62" s="266"/>
      <c r="Z62" s="266"/>
      <c r="AA62" s="266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</row>
    <row r="63" spans="2:68" ht="14.25" customHeight="1">
      <c r="B63" s="273"/>
      <c r="C63" s="273"/>
      <c r="F63" s="274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40"/>
      <c r="R63" s="240"/>
      <c r="S63" s="240"/>
      <c r="T63" s="240"/>
      <c r="U63" s="240"/>
      <c r="V63" s="240"/>
      <c r="W63" s="240"/>
      <c r="X63" s="266"/>
      <c r="Y63" s="266"/>
      <c r="Z63" s="266"/>
      <c r="AA63" s="266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</row>
    <row r="64" spans="2:68" ht="14.25" customHeight="1">
      <c r="B64" s="273"/>
      <c r="C64" s="273"/>
      <c r="F64" s="250"/>
      <c r="G64" s="273"/>
      <c r="H64" s="275"/>
      <c r="I64" s="275"/>
      <c r="J64" s="275"/>
      <c r="K64" s="276"/>
      <c r="L64" s="276"/>
      <c r="M64" s="275"/>
      <c r="N64" s="275"/>
      <c r="O64" s="275"/>
      <c r="P64" s="276"/>
      <c r="Q64" s="240"/>
      <c r="R64" s="240"/>
      <c r="S64" s="240"/>
      <c r="T64" s="240"/>
      <c r="U64" s="240"/>
      <c r="V64" s="240"/>
      <c r="W64" s="240"/>
      <c r="X64" s="270"/>
      <c r="Y64" s="270"/>
      <c r="Z64" s="270"/>
      <c r="AA64" s="27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</row>
    <row r="65" spans="2:68" ht="15" customHeight="1">
      <c r="B65" s="277"/>
      <c r="C65" s="277"/>
      <c r="G65" s="276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</row>
    <row r="66" spans="2:68" s="279" customFormat="1" ht="15">
      <c r="B66" s="278"/>
      <c r="C66" s="278"/>
      <c r="G66" s="280"/>
      <c r="Q66" s="281"/>
      <c r="R66" s="281"/>
      <c r="S66" s="281"/>
      <c r="T66" s="281"/>
      <c r="U66" s="281"/>
      <c r="V66" s="281"/>
      <c r="W66" s="281"/>
      <c r="X66" s="240"/>
      <c r="Y66" s="240"/>
      <c r="Z66" s="240"/>
      <c r="AA66" s="240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</row>
    <row r="67" spans="2:68" ht="15">
      <c r="B67" s="211"/>
      <c r="C67" s="211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</row>
    <row r="68" spans="2:68" ht="15">
      <c r="B68" s="283"/>
      <c r="C68" s="283"/>
      <c r="F68" s="284"/>
      <c r="G68" s="284"/>
      <c r="H68" s="284"/>
      <c r="I68" s="284"/>
      <c r="J68" s="284"/>
      <c r="K68" s="284"/>
      <c r="L68" s="285"/>
      <c r="M68" s="284"/>
      <c r="N68" s="284"/>
      <c r="O68" s="284"/>
      <c r="P68" s="284"/>
      <c r="Q68" s="240"/>
      <c r="R68" s="240"/>
      <c r="S68" s="240"/>
      <c r="T68" s="240"/>
      <c r="U68" s="240"/>
      <c r="V68" s="240"/>
      <c r="W68" s="240"/>
      <c r="X68" s="272"/>
      <c r="Y68" s="272"/>
      <c r="Z68" s="272"/>
      <c r="AA68" s="272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</row>
    <row r="69" spans="2:68" ht="15">
      <c r="B69" s="283"/>
      <c r="C69" s="283"/>
      <c r="F69" s="286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40"/>
      <c r="R69" s="240"/>
      <c r="S69" s="240"/>
      <c r="T69" s="240"/>
      <c r="U69" s="240"/>
      <c r="V69" s="240"/>
      <c r="W69" s="240"/>
      <c r="X69" s="272"/>
      <c r="Y69" s="272"/>
      <c r="Z69" s="272"/>
      <c r="AA69" s="272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</row>
    <row r="70" spans="2:68" ht="15">
      <c r="B70" s="283"/>
      <c r="C70" s="283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</row>
    <row r="71" spans="2:68" ht="15">
      <c r="B71" s="283"/>
      <c r="C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</row>
    <row r="72" spans="2:68" ht="15">
      <c r="B72" s="283"/>
      <c r="C72" s="283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</row>
    <row r="73" spans="2:68" ht="15">
      <c r="B73" s="283"/>
      <c r="C73" s="283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</row>
    <row r="74" spans="2:68" ht="15">
      <c r="B74" s="283"/>
      <c r="C74" s="283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40"/>
      <c r="R74" s="240"/>
      <c r="S74" s="240"/>
      <c r="T74" s="240"/>
      <c r="U74" s="240"/>
      <c r="V74" s="240"/>
      <c r="W74" s="240"/>
      <c r="X74" s="281"/>
      <c r="Y74" s="281"/>
      <c r="Z74" s="281"/>
      <c r="AA74" s="281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</row>
    <row r="75" spans="2:68" ht="15">
      <c r="B75" s="240"/>
      <c r="C75" s="240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</row>
    <row r="76" spans="2:68" ht="15">
      <c r="B76" s="240"/>
      <c r="C76" s="240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</row>
    <row r="77" spans="2:68" ht="15">
      <c r="B77" s="240"/>
      <c r="C77" s="240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</row>
    <row r="78" spans="2:68" ht="15">
      <c r="B78" s="240"/>
      <c r="C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</row>
    <row r="79" spans="2:68" ht="15">
      <c r="B79" s="240"/>
      <c r="C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</row>
    <row r="80" spans="2:68" ht="15">
      <c r="B80" s="240"/>
      <c r="C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</row>
    <row r="81" spans="2:68" ht="15">
      <c r="B81" s="240"/>
      <c r="C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</row>
    <row r="82" spans="2:68" ht="15">
      <c r="B82" s="240"/>
      <c r="C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</row>
    <row r="83" spans="2:68" ht="15">
      <c r="B83" s="240"/>
      <c r="C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</row>
    <row r="84" spans="2:68" ht="15">
      <c r="B84" s="240"/>
      <c r="C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</row>
    <row r="85" spans="2:68" ht="15">
      <c r="B85" s="240"/>
      <c r="C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</row>
    <row r="86" spans="2:68" ht="15">
      <c r="B86" s="240"/>
      <c r="C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</row>
    <row r="87" spans="2:68" ht="15">
      <c r="B87" s="240"/>
      <c r="C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</row>
    <row r="88" spans="2:68" ht="15">
      <c r="B88" s="240"/>
      <c r="C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</row>
    <row r="89" spans="2:68" ht="15">
      <c r="B89" s="240"/>
      <c r="C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</row>
    <row r="90" spans="2:68" ht="15">
      <c r="B90" s="240"/>
      <c r="C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</row>
    <row r="91" spans="2:68" ht="15">
      <c r="B91" s="240"/>
      <c r="C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</row>
    <row r="92" spans="2:68" ht="15">
      <c r="B92" s="240"/>
      <c r="C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</row>
    <row r="93" spans="2:68" ht="15">
      <c r="B93" s="240"/>
      <c r="C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</row>
    <row r="94" spans="2:68" ht="15">
      <c r="B94" s="240"/>
      <c r="C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  <c r="BH94" s="240"/>
      <c r="BI94" s="240"/>
      <c r="BJ94" s="240"/>
      <c r="BK94" s="240"/>
      <c r="BL94" s="240"/>
      <c r="BM94" s="240"/>
      <c r="BN94" s="240"/>
      <c r="BO94" s="240"/>
      <c r="BP94" s="240"/>
    </row>
    <row r="95" spans="2:68" ht="15">
      <c r="B95" s="240"/>
      <c r="C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/>
      <c r="BJ95" s="240"/>
      <c r="BK95" s="240"/>
      <c r="BL95" s="240"/>
      <c r="BM95" s="240"/>
      <c r="BN95" s="240"/>
      <c r="BO95" s="240"/>
      <c r="BP95" s="240"/>
    </row>
    <row r="96" spans="2:68" ht="15">
      <c r="B96" s="240"/>
      <c r="C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</row>
    <row r="97" spans="2:68" ht="15">
      <c r="B97" s="240"/>
      <c r="C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</row>
    <row r="98" spans="2:68" ht="15">
      <c r="B98" s="240"/>
      <c r="C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</row>
    <row r="99" spans="2:68" ht="15">
      <c r="B99" s="240"/>
      <c r="C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</row>
    <row r="100" spans="2:68" ht="15">
      <c r="B100" s="240"/>
      <c r="C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</row>
    <row r="101" spans="2:68" ht="15">
      <c r="B101" s="240"/>
      <c r="C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</row>
    <row r="102" spans="2:68" ht="15">
      <c r="B102" s="240"/>
      <c r="C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</row>
    <row r="103" spans="2:68" ht="15">
      <c r="B103" s="240"/>
      <c r="C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</row>
    <row r="104" spans="2:68" ht="15">
      <c r="B104" s="240"/>
      <c r="C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</row>
    <row r="105" spans="2:68" ht="15">
      <c r="B105" s="240"/>
      <c r="C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</row>
    <row r="106" spans="2:68" ht="15">
      <c r="B106" s="240"/>
      <c r="C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</row>
    <row r="107" spans="2:68" ht="15">
      <c r="B107" s="240"/>
      <c r="C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</row>
    <row r="108" spans="2:68" ht="15">
      <c r="B108" s="240"/>
      <c r="C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</row>
    <row r="109" spans="2:68" ht="15">
      <c r="B109" s="240"/>
      <c r="C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</row>
    <row r="110" spans="2:68" ht="15">
      <c r="B110" s="240"/>
      <c r="C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</row>
    <row r="111" spans="2:68" ht="15">
      <c r="B111" s="240"/>
      <c r="C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</row>
    <row r="112" spans="2:68" ht="15">
      <c r="B112" s="240"/>
      <c r="C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</row>
    <row r="113" spans="2:68" ht="15">
      <c r="B113" s="240"/>
      <c r="C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</row>
    <row r="114" spans="2:68" ht="15">
      <c r="B114" s="240"/>
      <c r="C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0"/>
      <c r="BJ114" s="240"/>
      <c r="BK114" s="240"/>
      <c r="BL114" s="240"/>
      <c r="BM114" s="240"/>
      <c r="BN114" s="240"/>
      <c r="BO114" s="240"/>
      <c r="BP114" s="240"/>
    </row>
    <row r="115" spans="2:68" ht="15">
      <c r="B115" s="240"/>
      <c r="C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</row>
    <row r="116" spans="2:68" ht="15">
      <c r="B116" s="240"/>
      <c r="C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</row>
    <row r="117" spans="2:68" ht="15">
      <c r="B117" s="240"/>
      <c r="C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</row>
    <row r="118" spans="2:68" ht="15">
      <c r="B118" s="240"/>
      <c r="C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</row>
    <row r="119" spans="2:68" ht="15">
      <c r="B119" s="240"/>
      <c r="C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</row>
    <row r="120" spans="2:68" ht="15">
      <c r="B120" s="240"/>
      <c r="C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</row>
    <row r="121" spans="2:68" ht="15">
      <c r="B121" s="240"/>
      <c r="C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</row>
    <row r="122" spans="2:68" ht="15">
      <c r="B122" s="240"/>
      <c r="C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0"/>
      <c r="AW122" s="240"/>
      <c r="AX122" s="240"/>
      <c r="AY122" s="240"/>
      <c r="AZ122" s="240"/>
      <c r="BA122" s="240"/>
      <c r="BB122" s="240"/>
      <c r="BC122" s="240"/>
      <c r="BD122" s="240"/>
      <c r="BE122" s="240"/>
      <c r="BF122" s="240"/>
      <c r="BG122" s="240"/>
      <c r="BH122" s="240"/>
      <c r="BI122" s="240"/>
      <c r="BJ122" s="240"/>
      <c r="BK122" s="240"/>
      <c r="BL122" s="240"/>
      <c r="BM122" s="240"/>
      <c r="BN122" s="240"/>
      <c r="BO122" s="240"/>
      <c r="BP122" s="240"/>
    </row>
    <row r="123" spans="2:68" ht="15">
      <c r="B123" s="240"/>
      <c r="C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0"/>
      <c r="AZ123" s="240"/>
      <c r="BA123" s="240"/>
      <c r="BB123" s="240"/>
      <c r="BC123" s="240"/>
      <c r="BD123" s="240"/>
      <c r="BE123" s="240"/>
      <c r="BF123" s="240"/>
      <c r="BG123" s="240"/>
      <c r="BH123" s="240"/>
      <c r="BI123" s="240"/>
      <c r="BJ123" s="240"/>
      <c r="BK123" s="240"/>
      <c r="BL123" s="240"/>
      <c r="BM123" s="240"/>
      <c r="BN123" s="240"/>
      <c r="BO123" s="240"/>
      <c r="BP123" s="240"/>
    </row>
    <row r="124" spans="2:68" ht="15">
      <c r="B124" s="240"/>
      <c r="C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240"/>
      <c r="BH124" s="240"/>
      <c r="BI124" s="240"/>
      <c r="BJ124" s="240"/>
      <c r="BK124" s="240"/>
      <c r="BL124" s="240"/>
      <c r="BM124" s="240"/>
      <c r="BN124" s="240"/>
      <c r="BO124" s="240"/>
      <c r="BP124" s="240"/>
    </row>
    <row r="125" spans="2:68" ht="15">
      <c r="B125" s="240"/>
      <c r="C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  <c r="AY125" s="240"/>
      <c r="AZ125" s="240"/>
      <c r="BA125" s="240"/>
      <c r="BB125" s="240"/>
      <c r="BC125" s="240"/>
      <c r="BD125" s="240"/>
      <c r="BE125" s="240"/>
      <c r="BF125" s="240"/>
      <c r="BG125" s="240"/>
      <c r="BH125" s="240"/>
      <c r="BI125" s="240"/>
      <c r="BJ125" s="240"/>
      <c r="BK125" s="240"/>
      <c r="BL125" s="240"/>
      <c r="BM125" s="240"/>
      <c r="BN125" s="240"/>
      <c r="BO125" s="240"/>
      <c r="BP125" s="240"/>
    </row>
    <row r="126" spans="2:68" ht="15">
      <c r="B126" s="240"/>
      <c r="C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240"/>
      <c r="AX126" s="240"/>
      <c r="AY126" s="240"/>
      <c r="AZ126" s="240"/>
      <c r="BA126" s="240"/>
      <c r="BB126" s="240"/>
      <c r="BC126" s="240"/>
      <c r="BD126" s="240"/>
      <c r="BE126" s="240"/>
      <c r="BF126" s="240"/>
      <c r="BG126" s="240"/>
      <c r="BH126" s="240"/>
      <c r="BI126" s="240"/>
      <c r="BJ126" s="240"/>
      <c r="BK126" s="240"/>
      <c r="BL126" s="240"/>
      <c r="BM126" s="240"/>
      <c r="BN126" s="240"/>
      <c r="BO126" s="240"/>
      <c r="BP126" s="240"/>
    </row>
    <row r="127" spans="2:68" ht="15">
      <c r="B127" s="240"/>
      <c r="C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40"/>
      <c r="BJ127" s="240"/>
      <c r="BK127" s="240"/>
      <c r="BL127" s="240"/>
      <c r="BM127" s="240"/>
      <c r="BN127" s="240"/>
      <c r="BO127" s="240"/>
      <c r="BP127" s="240"/>
    </row>
    <row r="128" spans="2:68" ht="15">
      <c r="B128" s="240"/>
      <c r="C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</row>
    <row r="129" spans="2:68" ht="15">
      <c r="B129" s="240"/>
      <c r="C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</row>
    <row r="130" spans="2:68" ht="15">
      <c r="B130" s="240"/>
      <c r="C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</row>
    <row r="131" spans="2:68" ht="15">
      <c r="B131" s="240"/>
      <c r="C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</row>
    <row r="132" spans="2:68" ht="15">
      <c r="B132" s="240"/>
      <c r="C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</row>
    <row r="133" spans="2:68" ht="15">
      <c r="B133" s="240"/>
      <c r="C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</row>
    <row r="134" spans="2:68" ht="15">
      <c r="B134" s="240"/>
      <c r="C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</row>
    <row r="135" spans="2:68" ht="15">
      <c r="B135" s="240"/>
      <c r="C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40"/>
      <c r="BJ135" s="240"/>
      <c r="BK135" s="240"/>
      <c r="BL135" s="240"/>
      <c r="BM135" s="240"/>
      <c r="BN135" s="240"/>
      <c r="BO135" s="240"/>
      <c r="BP135" s="240"/>
    </row>
    <row r="136" spans="2:68" ht="15">
      <c r="B136" s="240"/>
      <c r="C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40"/>
    </row>
    <row r="137" spans="2:68" ht="15">
      <c r="B137" s="240"/>
      <c r="C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0"/>
      <c r="BF137" s="240"/>
      <c r="BG137" s="240"/>
      <c r="BH137" s="240"/>
      <c r="BI137" s="240"/>
      <c r="BJ137" s="240"/>
      <c r="BK137" s="240"/>
      <c r="BL137" s="240"/>
      <c r="BM137" s="240"/>
      <c r="BN137" s="240"/>
      <c r="BO137" s="240"/>
      <c r="BP137" s="240"/>
    </row>
    <row r="138" spans="2:68" ht="15">
      <c r="B138" s="240"/>
      <c r="C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  <c r="BC138" s="240"/>
      <c r="BD138" s="240"/>
      <c r="BE138" s="240"/>
      <c r="BF138" s="240"/>
      <c r="BG138" s="240"/>
      <c r="BH138" s="240"/>
      <c r="BI138" s="240"/>
      <c r="BJ138" s="240"/>
      <c r="BK138" s="240"/>
      <c r="BL138" s="240"/>
      <c r="BM138" s="240"/>
      <c r="BN138" s="240"/>
      <c r="BO138" s="240"/>
      <c r="BP138" s="240"/>
    </row>
    <row r="139" spans="2:68" ht="15">
      <c r="B139" s="240"/>
      <c r="C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40"/>
      <c r="BH139" s="240"/>
      <c r="BI139" s="240"/>
      <c r="BJ139" s="240"/>
      <c r="BK139" s="240"/>
      <c r="BL139" s="240"/>
      <c r="BM139" s="240"/>
      <c r="BN139" s="240"/>
      <c r="BO139" s="240"/>
      <c r="BP139" s="240"/>
    </row>
    <row r="140" spans="2:68" ht="15">
      <c r="B140" s="240"/>
      <c r="C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</row>
    <row r="141" spans="2:68" ht="15">
      <c r="B141" s="240"/>
      <c r="C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</row>
    <row r="142" spans="2:68" ht="15">
      <c r="B142" s="240"/>
      <c r="C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</row>
    <row r="143" spans="2:68" ht="15">
      <c r="B143" s="240"/>
      <c r="C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</row>
    <row r="144" spans="2:68" ht="15">
      <c r="B144" s="240"/>
      <c r="C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</row>
    <row r="145" spans="2:68" ht="15">
      <c r="B145" s="240"/>
      <c r="C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</row>
    <row r="146" spans="2:68" ht="15">
      <c r="B146" s="240"/>
      <c r="C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</row>
    <row r="147" spans="2:68" ht="15">
      <c r="B147" s="240"/>
      <c r="C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</row>
    <row r="148" spans="2:68" ht="15">
      <c r="B148" s="240"/>
      <c r="C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</row>
    <row r="149" spans="2:68" ht="15">
      <c r="B149" s="240"/>
      <c r="C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</row>
    <row r="150" spans="2:68" ht="15">
      <c r="B150" s="240"/>
      <c r="C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240"/>
      <c r="BN150" s="240"/>
      <c r="BO150" s="240"/>
      <c r="BP150" s="240"/>
    </row>
    <row r="151" spans="2:68" ht="15">
      <c r="B151" s="240"/>
      <c r="C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</row>
    <row r="152" spans="2:68" ht="15">
      <c r="B152" s="240"/>
      <c r="C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0"/>
      <c r="BH152" s="240"/>
      <c r="BI152" s="240"/>
      <c r="BJ152" s="240"/>
      <c r="BK152" s="240"/>
      <c r="BL152" s="240"/>
      <c r="BM152" s="240"/>
      <c r="BN152" s="240"/>
      <c r="BO152" s="240"/>
      <c r="BP152" s="240"/>
    </row>
    <row r="153" spans="2:68" ht="15">
      <c r="B153" s="240"/>
      <c r="C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240"/>
      <c r="BL153" s="240"/>
      <c r="BM153" s="240"/>
      <c r="BN153" s="240"/>
      <c r="BO153" s="240"/>
      <c r="BP153" s="240"/>
    </row>
    <row r="154" spans="2:68" ht="15">
      <c r="B154" s="240"/>
      <c r="C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40"/>
      <c r="BJ154" s="240"/>
      <c r="BK154" s="240"/>
      <c r="BL154" s="240"/>
      <c r="BM154" s="240"/>
      <c r="BN154" s="240"/>
      <c r="BO154" s="240"/>
      <c r="BP154" s="240"/>
    </row>
    <row r="155" spans="2:68" ht="15">
      <c r="B155" s="240"/>
      <c r="C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0"/>
      <c r="AP155" s="240"/>
      <c r="AQ155" s="240"/>
      <c r="AR155" s="240"/>
      <c r="AS155" s="240"/>
      <c r="AT155" s="240"/>
      <c r="AU155" s="240"/>
      <c r="AV155" s="240"/>
      <c r="AW155" s="240"/>
      <c r="AX155" s="240"/>
      <c r="AY155" s="240"/>
      <c r="AZ155" s="240"/>
      <c r="BA155" s="240"/>
      <c r="BB155" s="240"/>
      <c r="BC155" s="240"/>
      <c r="BD155" s="240"/>
      <c r="BE155" s="240"/>
      <c r="BF155" s="240"/>
      <c r="BG155" s="240"/>
      <c r="BH155" s="240"/>
      <c r="BI155" s="240"/>
      <c r="BJ155" s="240"/>
      <c r="BK155" s="240"/>
      <c r="BL155" s="240"/>
      <c r="BM155" s="240"/>
      <c r="BN155" s="240"/>
      <c r="BO155" s="240"/>
      <c r="BP155" s="240"/>
    </row>
    <row r="156" spans="2:68" ht="15">
      <c r="B156" s="240"/>
      <c r="C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  <c r="AS156" s="240"/>
      <c r="AT156" s="240"/>
      <c r="AU156" s="240"/>
      <c r="AV156" s="240"/>
      <c r="AW156" s="240"/>
      <c r="AX156" s="240"/>
      <c r="AY156" s="240"/>
      <c r="AZ156" s="240"/>
      <c r="BA156" s="240"/>
      <c r="BB156" s="240"/>
      <c r="BC156" s="240"/>
      <c r="BD156" s="240"/>
      <c r="BE156" s="240"/>
      <c r="BF156" s="240"/>
      <c r="BG156" s="240"/>
      <c r="BH156" s="240"/>
      <c r="BI156" s="240"/>
      <c r="BJ156" s="240"/>
      <c r="BK156" s="240"/>
      <c r="BL156" s="240"/>
      <c r="BM156" s="240"/>
      <c r="BN156" s="240"/>
      <c r="BO156" s="240"/>
      <c r="BP156" s="240"/>
    </row>
    <row r="157" spans="2:68" ht="15">
      <c r="B157" s="240"/>
      <c r="C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240"/>
      <c r="BD157" s="240"/>
      <c r="BE157" s="240"/>
      <c r="BF157" s="240"/>
      <c r="BG157" s="240"/>
      <c r="BH157" s="240"/>
      <c r="BI157" s="240"/>
      <c r="BJ157" s="240"/>
      <c r="BK157" s="240"/>
      <c r="BL157" s="240"/>
      <c r="BM157" s="240"/>
      <c r="BN157" s="240"/>
      <c r="BO157" s="240"/>
      <c r="BP157" s="240"/>
    </row>
    <row r="158" spans="2:68" ht="15">
      <c r="B158" s="240"/>
      <c r="C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240"/>
      <c r="AC158" s="240"/>
      <c r="AD158" s="240"/>
      <c r="AE158" s="240"/>
      <c r="AF158" s="24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  <c r="AS158" s="240"/>
      <c r="AT158" s="240"/>
      <c r="AU158" s="240"/>
      <c r="AV158" s="240"/>
      <c r="AW158" s="240"/>
      <c r="AX158" s="240"/>
      <c r="AY158" s="240"/>
      <c r="AZ158" s="240"/>
      <c r="BA158" s="240"/>
      <c r="BB158" s="240"/>
      <c r="BC158" s="240"/>
      <c r="BD158" s="240"/>
      <c r="BE158" s="240"/>
      <c r="BF158" s="240"/>
      <c r="BG158" s="240"/>
      <c r="BH158" s="240"/>
      <c r="BI158" s="240"/>
      <c r="BJ158" s="240"/>
      <c r="BK158" s="240"/>
      <c r="BL158" s="240"/>
      <c r="BM158" s="240"/>
      <c r="BN158" s="240"/>
      <c r="BO158" s="240"/>
      <c r="BP158" s="240"/>
    </row>
    <row r="159" spans="2:68" ht="15">
      <c r="B159" s="240"/>
      <c r="C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240"/>
      <c r="AE159" s="240"/>
      <c r="AF159" s="24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  <c r="AS159" s="240"/>
      <c r="AT159" s="240"/>
      <c r="AU159" s="240"/>
      <c r="AV159" s="240"/>
      <c r="AW159" s="240"/>
      <c r="AX159" s="240"/>
      <c r="AY159" s="240"/>
      <c r="AZ159" s="240"/>
      <c r="BA159" s="240"/>
      <c r="BB159" s="240"/>
      <c r="BC159" s="240"/>
      <c r="BD159" s="240"/>
      <c r="BE159" s="240"/>
      <c r="BF159" s="240"/>
      <c r="BG159" s="240"/>
      <c r="BH159" s="240"/>
      <c r="BI159" s="240"/>
      <c r="BJ159" s="240"/>
      <c r="BK159" s="240"/>
      <c r="BL159" s="240"/>
      <c r="BM159" s="240"/>
      <c r="BN159" s="240"/>
      <c r="BO159" s="240"/>
      <c r="BP159" s="240"/>
    </row>
    <row r="160" spans="2:68" ht="15">
      <c r="B160" s="240"/>
      <c r="C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40"/>
      <c r="AT160" s="240"/>
      <c r="AU160" s="240"/>
      <c r="AV160" s="240"/>
      <c r="AW160" s="240"/>
      <c r="AX160" s="240"/>
      <c r="AY160" s="240"/>
      <c r="AZ160" s="240"/>
      <c r="BA160" s="240"/>
      <c r="BB160" s="240"/>
      <c r="BC160" s="240"/>
      <c r="BD160" s="240"/>
      <c r="BE160" s="240"/>
      <c r="BF160" s="240"/>
      <c r="BG160" s="240"/>
      <c r="BH160" s="240"/>
      <c r="BI160" s="240"/>
      <c r="BJ160" s="240"/>
      <c r="BK160" s="240"/>
      <c r="BL160" s="240"/>
      <c r="BM160" s="240"/>
      <c r="BN160" s="240"/>
      <c r="BO160" s="240"/>
      <c r="BP160" s="240"/>
    </row>
    <row r="161" spans="2:68" ht="15">
      <c r="B161" s="240"/>
      <c r="C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  <c r="AS161" s="240"/>
      <c r="AT161" s="240"/>
      <c r="AU161" s="240"/>
      <c r="AV161" s="240"/>
      <c r="AW161" s="240"/>
      <c r="AX161" s="240"/>
      <c r="AY161" s="240"/>
      <c r="AZ161" s="240"/>
      <c r="BA161" s="240"/>
      <c r="BB161" s="240"/>
      <c r="BC161" s="240"/>
      <c r="BD161" s="240"/>
      <c r="BE161" s="240"/>
      <c r="BF161" s="240"/>
      <c r="BG161" s="240"/>
      <c r="BH161" s="240"/>
      <c r="BI161" s="240"/>
      <c r="BJ161" s="240"/>
      <c r="BK161" s="240"/>
      <c r="BL161" s="240"/>
      <c r="BM161" s="240"/>
      <c r="BN161" s="240"/>
      <c r="BO161" s="240"/>
      <c r="BP161" s="240"/>
    </row>
    <row r="162" spans="2:68" ht="15">
      <c r="B162" s="240"/>
      <c r="C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40"/>
      <c r="BJ162" s="240"/>
      <c r="BK162" s="240"/>
      <c r="BL162" s="240"/>
      <c r="BM162" s="240"/>
      <c r="BN162" s="240"/>
      <c r="BO162" s="240"/>
      <c r="BP162" s="240"/>
    </row>
    <row r="163" spans="2:68" ht="15">
      <c r="B163" s="240"/>
      <c r="C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0"/>
      <c r="AO163" s="240"/>
      <c r="AP163" s="240"/>
      <c r="AQ163" s="240"/>
      <c r="AR163" s="240"/>
      <c r="AS163" s="240"/>
      <c r="AT163" s="240"/>
      <c r="AU163" s="240"/>
      <c r="AV163" s="240"/>
      <c r="AW163" s="240"/>
      <c r="AX163" s="240"/>
      <c r="AY163" s="240"/>
      <c r="AZ163" s="240"/>
      <c r="BA163" s="240"/>
      <c r="BB163" s="240"/>
      <c r="BC163" s="240"/>
      <c r="BD163" s="240"/>
      <c r="BE163" s="240"/>
      <c r="BF163" s="240"/>
      <c r="BG163" s="240"/>
      <c r="BH163" s="240"/>
      <c r="BI163" s="240"/>
      <c r="BJ163" s="240"/>
      <c r="BK163" s="240"/>
      <c r="BL163" s="240"/>
      <c r="BM163" s="240"/>
      <c r="BN163" s="240"/>
      <c r="BO163" s="240"/>
      <c r="BP163" s="240"/>
    </row>
    <row r="164" spans="2:68" ht="15">
      <c r="B164" s="240"/>
      <c r="C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40"/>
      <c r="BB164" s="240"/>
      <c r="BC164" s="240"/>
      <c r="BD164" s="240"/>
      <c r="BE164" s="240"/>
      <c r="BF164" s="240"/>
      <c r="BG164" s="240"/>
      <c r="BH164" s="240"/>
      <c r="BI164" s="240"/>
      <c r="BJ164" s="240"/>
      <c r="BK164" s="240"/>
      <c r="BL164" s="240"/>
      <c r="BM164" s="240"/>
      <c r="BN164" s="240"/>
      <c r="BO164" s="240"/>
      <c r="BP164" s="240"/>
    </row>
    <row r="165" spans="2:68" ht="15">
      <c r="B165" s="240"/>
      <c r="C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40"/>
      <c r="AK165" s="240"/>
      <c r="AL165" s="240"/>
      <c r="AM165" s="240"/>
      <c r="AN165" s="240"/>
      <c r="AO165" s="240"/>
      <c r="AP165" s="240"/>
      <c r="AQ165" s="240"/>
      <c r="AR165" s="240"/>
      <c r="AS165" s="240"/>
      <c r="AT165" s="240"/>
      <c r="AU165" s="240"/>
      <c r="AV165" s="240"/>
      <c r="AW165" s="240"/>
      <c r="AX165" s="240"/>
      <c r="AY165" s="240"/>
      <c r="AZ165" s="240"/>
      <c r="BA165" s="240"/>
      <c r="BB165" s="240"/>
      <c r="BC165" s="240"/>
      <c r="BD165" s="240"/>
      <c r="BE165" s="240"/>
      <c r="BF165" s="240"/>
      <c r="BG165" s="240"/>
      <c r="BH165" s="240"/>
      <c r="BI165" s="240"/>
      <c r="BJ165" s="240"/>
      <c r="BK165" s="240"/>
      <c r="BL165" s="240"/>
      <c r="BM165" s="240"/>
      <c r="BN165" s="240"/>
      <c r="BO165" s="240"/>
      <c r="BP165" s="240"/>
    </row>
    <row r="166" spans="2:68" ht="15">
      <c r="B166" s="240"/>
      <c r="C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0"/>
      <c r="AS166" s="240"/>
      <c r="AT166" s="240"/>
      <c r="AU166" s="240"/>
      <c r="AV166" s="240"/>
      <c r="AW166" s="240"/>
      <c r="AX166" s="240"/>
      <c r="AY166" s="240"/>
      <c r="AZ166" s="240"/>
      <c r="BA166" s="240"/>
      <c r="BB166" s="240"/>
      <c r="BC166" s="240"/>
      <c r="BD166" s="240"/>
      <c r="BE166" s="240"/>
      <c r="BF166" s="240"/>
      <c r="BG166" s="240"/>
      <c r="BH166" s="240"/>
      <c r="BI166" s="240"/>
      <c r="BJ166" s="240"/>
      <c r="BK166" s="240"/>
      <c r="BL166" s="240"/>
      <c r="BM166" s="240"/>
      <c r="BN166" s="240"/>
      <c r="BO166" s="240"/>
      <c r="BP166" s="240"/>
    </row>
    <row r="167" spans="2:68" ht="15">
      <c r="B167" s="240"/>
      <c r="C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  <c r="AC167" s="240"/>
      <c r="AD167" s="240"/>
      <c r="AE167" s="240"/>
      <c r="AF167" s="240"/>
      <c r="AG167" s="240"/>
      <c r="AH167" s="240"/>
      <c r="AI167" s="240"/>
      <c r="AJ167" s="240"/>
      <c r="AK167" s="240"/>
      <c r="AL167" s="240"/>
      <c r="AM167" s="240"/>
      <c r="AN167" s="240"/>
      <c r="AO167" s="240"/>
      <c r="AP167" s="240"/>
      <c r="AQ167" s="240"/>
      <c r="AR167" s="240"/>
      <c r="AS167" s="240"/>
      <c r="AT167" s="240"/>
      <c r="AU167" s="240"/>
      <c r="AV167" s="240"/>
      <c r="AW167" s="240"/>
      <c r="AX167" s="240"/>
      <c r="AY167" s="240"/>
      <c r="AZ167" s="240"/>
      <c r="BA167" s="240"/>
      <c r="BB167" s="240"/>
      <c r="BC167" s="240"/>
      <c r="BD167" s="240"/>
      <c r="BE167" s="240"/>
      <c r="BF167" s="240"/>
      <c r="BG167" s="240"/>
      <c r="BH167" s="240"/>
      <c r="BI167" s="240"/>
      <c r="BJ167" s="240"/>
      <c r="BK167" s="240"/>
      <c r="BL167" s="240"/>
      <c r="BM167" s="240"/>
      <c r="BN167" s="240"/>
      <c r="BO167" s="240"/>
      <c r="BP167" s="240"/>
    </row>
    <row r="168" spans="2:68" ht="15">
      <c r="B168" s="240"/>
      <c r="C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  <c r="AC168" s="240"/>
      <c r="AD168" s="240"/>
      <c r="AE168" s="240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240"/>
      <c r="AS168" s="240"/>
      <c r="AT168" s="240"/>
      <c r="AU168" s="240"/>
      <c r="AV168" s="240"/>
      <c r="AW168" s="240"/>
      <c r="AX168" s="240"/>
      <c r="AY168" s="240"/>
      <c r="AZ168" s="240"/>
      <c r="BA168" s="240"/>
      <c r="BB168" s="240"/>
      <c r="BC168" s="240"/>
      <c r="BD168" s="240"/>
      <c r="BE168" s="240"/>
      <c r="BF168" s="240"/>
      <c r="BG168" s="240"/>
      <c r="BH168" s="240"/>
      <c r="BI168" s="240"/>
      <c r="BJ168" s="240"/>
      <c r="BK168" s="240"/>
      <c r="BL168" s="240"/>
      <c r="BM168" s="240"/>
      <c r="BN168" s="240"/>
      <c r="BO168" s="240"/>
      <c r="BP168" s="240"/>
    </row>
    <row r="169" spans="2:68" ht="15">
      <c r="B169" s="240"/>
      <c r="C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40"/>
    </row>
    <row r="170" spans="2:68" ht="15">
      <c r="B170" s="240"/>
      <c r="C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40"/>
      <c r="BJ170" s="240"/>
      <c r="BK170" s="240"/>
      <c r="BL170" s="240"/>
      <c r="BM170" s="240"/>
      <c r="BN170" s="240"/>
      <c r="BO170" s="240"/>
      <c r="BP170" s="240"/>
    </row>
    <row r="171" spans="2:68" ht="15">
      <c r="B171" s="240"/>
      <c r="C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40"/>
      <c r="AT171" s="240"/>
      <c r="AU171" s="240"/>
      <c r="AV171" s="240"/>
      <c r="AW171" s="240"/>
      <c r="AX171" s="240"/>
      <c r="AY171" s="240"/>
      <c r="AZ171" s="240"/>
      <c r="BA171" s="240"/>
      <c r="BB171" s="240"/>
      <c r="BC171" s="240"/>
      <c r="BD171" s="240"/>
      <c r="BE171" s="240"/>
      <c r="BF171" s="240"/>
      <c r="BG171" s="240"/>
      <c r="BH171" s="240"/>
      <c r="BI171" s="240"/>
      <c r="BJ171" s="240"/>
      <c r="BK171" s="240"/>
      <c r="BL171" s="240"/>
      <c r="BM171" s="240"/>
      <c r="BN171" s="240"/>
      <c r="BO171" s="240"/>
      <c r="BP171" s="240"/>
    </row>
    <row r="172" spans="2:68" ht="15">
      <c r="B172" s="240"/>
      <c r="C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0"/>
      <c r="AS172" s="240"/>
      <c r="AT172" s="240"/>
      <c r="AU172" s="240"/>
      <c r="AV172" s="240"/>
      <c r="AW172" s="240"/>
      <c r="AX172" s="240"/>
      <c r="AY172" s="240"/>
      <c r="AZ172" s="240"/>
      <c r="BA172" s="240"/>
      <c r="BB172" s="240"/>
      <c r="BC172" s="240"/>
      <c r="BD172" s="240"/>
      <c r="BE172" s="240"/>
      <c r="BF172" s="240"/>
      <c r="BG172" s="240"/>
      <c r="BH172" s="240"/>
      <c r="BI172" s="240"/>
      <c r="BJ172" s="240"/>
      <c r="BK172" s="240"/>
      <c r="BL172" s="240"/>
      <c r="BM172" s="240"/>
      <c r="BN172" s="240"/>
      <c r="BO172" s="240"/>
      <c r="BP172" s="240"/>
    </row>
    <row r="173" spans="2:68" ht="15">
      <c r="B173" s="240"/>
      <c r="C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0"/>
      <c r="AS173" s="240"/>
      <c r="AT173" s="240"/>
      <c r="AU173" s="240"/>
      <c r="AV173" s="240"/>
      <c r="AW173" s="240"/>
      <c r="AX173" s="240"/>
      <c r="AY173" s="240"/>
      <c r="AZ173" s="240"/>
      <c r="BA173" s="240"/>
      <c r="BB173" s="240"/>
      <c r="BC173" s="240"/>
      <c r="BD173" s="240"/>
      <c r="BE173" s="240"/>
      <c r="BF173" s="240"/>
      <c r="BG173" s="240"/>
      <c r="BH173" s="240"/>
      <c r="BI173" s="240"/>
      <c r="BJ173" s="240"/>
      <c r="BK173" s="240"/>
      <c r="BL173" s="240"/>
      <c r="BM173" s="240"/>
      <c r="BN173" s="240"/>
      <c r="BO173" s="240"/>
      <c r="BP173" s="240"/>
    </row>
    <row r="174" spans="2:68" ht="15">
      <c r="B174" s="240"/>
      <c r="C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240"/>
      <c r="AS174" s="240"/>
      <c r="AT174" s="240"/>
      <c r="AU174" s="240"/>
      <c r="AV174" s="240"/>
      <c r="AW174" s="240"/>
      <c r="AX174" s="240"/>
      <c r="AY174" s="240"/>
      <c r="AZ174" s="240"/>
      <c r="BA174" s="240"/>
      <c r="BB174" s="240"/>
      <c r="BC174" s="240"/>
      <c r="BD174" s="240"/>
      <c r="BE174" s="240"/>
      <c r="BF174" s="240"/>
      <c r="BG174" s="240"/>
      <c r="BH174" s="240"/>
      <c r="BI174" s="240"/>
      <c r="BJ174" s="240"/>
      <c r="BK174" s="240"/>
      <c r="BL174" s="240"/>
      <c r="BM174" s="240"/>
      <c r="BN174" s="240"/>
      <c r="BO174" s="240"/>
      <c r="BP174" s="240"/>
    </row>
    <row r="175" spans="2:68" ht="15">
      <c r="B175" s="240"/>
      <c r="C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0"/>
      <c r="BD175" s="240"/>
      <c r="BE175" s="240"/>
      <c r="BF175" s="240"/>
      <c r="BG175" s="240"/>
      <c r="BH175" s="240"/>
      <c r="BI175" s="240"/>
      <c r="BJ175" s="240"/>
      <c r="BK175" s="240"/>
      <c r="BL175" s="240"/>
      <c r="BM175" s="240"/>
      <c r="BN175" s="240"/>
      <c r="BO175" s="240"/>
      <c r="BP175" s="240"/>
    </row>
    <row r="176" spans="2:68" ht="15">
      <c r="B176" s="240"/>
      <c r="C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240"/>
      <c r="AS176" s="240"/>
      <c r="AT176" s="240"/>
      <c r="AU176" s="240"/>
      <c r="AV176" s="240"/>
      <c r="AW176" s="240"/>
      <c r="AX176" s="240"/>
      <c r="AY176" s="240"/>
      <c r="AZ176" s="240"/>
      <c r="BA176" s="240"/>
      <c r="BB176" s="240"/>
      <c r="BC176" s="240"/>
      <c r="BD176" s="240"/>
      <c r="BE176" s="240"/>
      <c r="BF176" s="240"/>
      <c r="BG176" s="240"/>
      <c r="BH176" s="240"/>
      <c r="BI176" s="240"/>
      <c r="BJ176" s="240"/>
      <c r="BK176" s="240"/>
      <c r="BL176" s="240"/>
      <c r="BM176" s="240"/>
      <c r="BN176" s="240"/>
      <c r="BO176" s="240"/>
      <c r="BP176" s="240"/>
    </row>
    <row r="177" spans="2:68" ht="15">
      <c r="B177" s="240"/>
      <c r="C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240"/>
      <c r="AC177" s="240"/>
      <c r="AD177" s="240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240"/>
      <c r="AS177" s="240"/>
      <c r="AT177" s="240"/>
      <c r="AU177" s="240"/>
      <c r="AV177" s="240"/>
      <c r="AW177" s="240"/>
      <c r="AX177" s="240"/>
      <c r="AY177" s="240"/>
      <c r="AZ177" s="240"/>
      <c r="BA177" s="240"/>
      <c r="BB177" s="240"/>
      <c r="BC177" s="240"/>
      <c r="BD177" s="240"/>
      <c r="BE177" s="240"/>
      <c r="BF177" s="240"/>
      <c r="BG177" s="240"/>
      <c r="BH177" s="240"/>
      <c r="BI177" s="240"/>
      <c r="BJ177" s="240"/>
      <c r="BK177" s="240"/>
      <c r="BL177" s="240"/>
      <c r="BM177" s="240"/>
      <c r="BN177" s="240"/>
      <c r="BO177" s="240"/>
      <c r="BP177" s="240"/>
    </row>
    <row r="178" spans="2:68" ht="15">
      <c r="B178" s="240"/>
      <c r="C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40"/>
      <c r="AK178" s="240"/>
      <c r="AL178" s="240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40"/>
      <c r="BJ178" s="240"/>
      <c r="BK178" s="240"/>
      <c r="BL178" s="240"/>
      <c r="BM178" s="240"/>
      <c r="BN178" s="240"/>
      <c r="BO178" s="240"/>
      <c r="BP178" s="240"/>
    </row>
    <row r="179" spans="2:68" ht="15">
      <c r="B179" s="240"/>
      <c r="C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40"/>
      <c r="AT179" s="240"/>
      <c r="AU179" s="240"/>
      <c r="AV179" s="240"/>
      <c r="AW179" s="240"/>
      <c r="AX179" s="240"/>
      <c r="AY179" s="240"/>
      <c r="AZ179" s="240"/>
      <c r="BA179" s="240"/>
      <c r="BB179" s="240"/>
      <c r="BC179" s="240"/>
      <c r="BD179" s="240"/>
      <c r="BE179" s="240"/>
      <c r="BF179" s="240"/>
      <c r="BG179" s="240"/>
      <c r="BH179" s="240"/>
      <c r="BI179" s="240"/>
      <c r="BJ179" s="240"/>
      <c r="BK179" s="240"/>
      <c r="BL179" s="240"/>
      <c r="BM179" s="240"/>
      <c r="BN179" s="240"/>
      <c r="BO179" s="240"/>
      <c r="BP179" s="240"/>
    </row>
    <row r="180" spans="2:68" ht="15">
      <c r="B180" s="240"/>
      <c r="C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240"/>
      <c r="AS180" s="240"/>
      <c r="AT180" s="240"/>
      <c r="AU180" s="240"/>
      <c r="AV180" s="240"/>
      <c r="AW180" s="240"/>
      <c r="AX180" s="240"/>
      <c r="AY180" s="240"/>
      <c r="AZ180" s="240"/>
      <c r="BA180" s="240"/>
      <c r="BB180" s="240"/>
      <c r="BC180" s="240"/>
      <c r="BD180" s="240"/>
      <c r="BE180" s="240"/>
      <c r="BF180" s="240"/>
      <c r="BG180" s="240"/>
      <c r="BH180" s="240"/>
      <c r="BI180" s="240"/>
      <c r="BJ180" s="240"/>
      <c r="BK180" s="240"/>
      <c r="BL180" s="240"/>
      <c r="BM180" s="240"/>
      <c r="BN180" s="240"/>
      <c r="BO180" s="240"/>
      <c r="BP180" s="240"/>
    </row>
    <row r="181" spans="2:68" ht="15">
      <c r="B181" s="240"/>
      <c r="C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240"/>
      <c r="AT181" s="240"/>
      <c r="AU181" s="240"/>
      <c r="AV181" s="240"/>
      <c r="AW181" s="240"/>
      <c r="AX181" s="240"/>
      <c r="AY181" s="240"/>
      <c r="AZ181" s="240"/>
      <c r="BA181" s="240"/>
      <c r="BB181" s="240"/>
      <c r="BC181" s="240"/>
      <c r="BD181" s="240"/>
      <c r="BE181" s="240"/>
      <c r="BF181" s="240"/>
      <c r="BG181" s="240"/>
      <c r="BH181" s="240"/>
      <c r="BI181" s="240"/>
      <c r="BJ181" s="240"/>
      <c r="BK181" s="240"/>
      <c r="BL181" s="240"/>
      <c r="BM181" s="240"/>
      <c r="BN181" s="240"/>
      <c r="BO181" s="240"/>
      <c r="BP181" s="240"/>
    </row>
    <row r="182" spans="2:68" ht="15">
      <c r="B182" s="240"/>
      <c r="C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240"/>
      <c r="AT182" s="240"/>
      <c r="AU182" s="240"/>
      <c r="AV182" s="240"/>
      <c r="AW182" s="240"/>
      <c r="AX182" s="240"/>
      <c r="AY182" s="240"/>
      <c r="AZ182" s="240"/>
      <c r="BA182" s="240"/>
      <c r="BB182" s="240"/>
      <c r="BC182" s="240"/>
      <c r="BD182" s="240"/>
      <c r="BE182" s="240"/>
      <c r="BF182" s="240"/>
      <c r="BG182" s="240"/>
      <c r="BH182" s="240"/>
      <c r="BI182" s="240"/>
      <c r="BJ182" s="240"/>
      <c r="BK182" s="240"/>
      <c r="BL182" s="240"/>
      <c r="BM182" s="240"/>
      <c r="BN182" s="240"/>
      <c r="BO182" s="240"/>
      <c r="BP182" s="240"/>
    </row>
    <row r="183" spans="2:68" ht="15">
      <c r="B183" s="240"/>
      <c r="C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  <c r="AY183" s="240"/>
      <c r="AZ183" s="240"/>
      <c r="BA183" s="240"/>
      <c r="BB183" s="240"/>
      <c r="BC183" s="240"/>
      <c r="BD183" s="240"/>
      <c r="BE183" s="240"/>
      <c r="BF183" s="240"/>
      <c r="BG183" s="240"/>
      <c r="BH183" s="240"/>
      <c r="BI183" s="240"/>
      <c r="BJ183" s="240"/>
      <c r="BK183" s="240"/>
      <c r="BL183" s="240"/>
      <c r="BM183" s="240"/>
      <c r="BN183" s="240"/>
      <c r="BO183" s="240"/>
      <c r="BP183" s="240"/>
    </row>
    <row r="184" spans="2:68" ht="15">
      <c r="B184" s="240"/>
      <c r="C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0"/>
      <c r="AW184" s="240"/>
      <c r="AX184" s="240"/>
      <c r="AY184" s="240"/>
      <c r="AZ184" s="240"/>
      <c r="BA184" s="240"/>
      <c r="BB184" s="240"/>
      <c r="BC184" s="240"/>
      <c r="BD184" s="240"/>
      <c r="BE184" s="240"/>
      <c r="BF184" s="240"/>
      <c r="BG184" s="240"/>
      <c r="BH184" s="240"/>
      <c r="BI184" s="240"/>
      <c r="BJ184" s="240"/>
      <c r="BK184" s="240"/>
      <c r="BL184" s="240"/>
      <c r="BM184" s="240"/>
      <c r="BN184" s="240"/>
      <c r="BO184" s="240"/>
      <c r="BP184" s="240"/>
    </row>
    <row r="185" spans="2:68" ht="15">
      <c r="B185" s="240"/>
      <c r="C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240"/>
      <c r="AS185" s="240"/>
      <c r="AT185" s="240"/>
      <c r="AU185" s="240"/>
      <c r="AV185" s="240"/>
      <c r="AW185" s="240"/>
      <c r="AX185" s="240"/>
      <c r="AY185" s="240"/>
      <c r="AZ185" s="240"/>
      <c r="BA185" s="240"/>
      <c r="BB185" s="240"/>
      <c r="BC185" s="240"/>
      <c r="BD185" s="240"/>
      <c r="BE185" s="240"/>
      <c r="BF185" s="240"/>
      <c r="BG185" s="240"/>
      <c r="BH185" s="240"/>
      <c r="BI185" s="240"/>
      <c r="BJ185" s="240"/>
      <c r="BK185" s="240"/>
      <c r="BL185" s="240"/>
      <c r="BM185" s="240"/>
      <c r="BN185" s="240"/>
      <c r="BO185" s="240"/>
      <c r="BP185" s="240"/>
    </row>
    <row r="186" spans="2:68" ht="15">
      <c r="B186" s="240"/>
      <c r="C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40"/>
      <c r="BJ186" s="240"/>
      <c r="BK186" s="240"/>
      <c r="BL186" s="240"/>
      <c r="BM186" s="240"/>
      <c r="BN186" s="240"/>
      <c r="BO186" s="240"/>
      <c r="BP186" s="240"/>
    </row>
    <row r="187" spans="2:68" ht="15">
      <c r="B187" s="240"/>
      <c r="C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40"/>
      <c r="AT187" s="240"/>
      <c r="AU187" s="240"/>
      <c r="AV187" s="240"/>
      <c r="AW187" s="240"/>
      <c r="AX187" s="240"/>
      <c r="AY187" s="240"/>
      <c r="AZ187" s="240"/>
      <c r="BA187" s="240"/>
      <c r="BB187" s="240"/>
      <c r="BC187" s="240"/>
      <c r="BD187" s="240"/>
      <c r="BE187" s="240"/>
      <c r="BF187" s="240"/>
      <c r="BG187" s="240"/>
      <c r="BH187" s="240"/>
      <c r="BI187" s="240"/>
      <c r="BJ187" s="240"/>
      <c r="BK187" s="240"/>
      <c r="BL187" s="240"/>
      <c r="BM187" s="240"/>
      <c r="BN187" s="240"/>
      <c r="BO187" s="240"/>
      <c r="BP187" s="240"/>
    </row>
    <row r="188" spans="2:68" ht="15">
      <c r="B188" s="240"/>
      <c r="C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0"/>
      <c r="AL188" s="240"/>
      <c r="AM188" s="240"/>
      <c r="AN188" s="240"/>
      <c r="AO188" s="240"/>
      <c r="AP188" s="240"/>
      <c r="AQ188" s="240"/>
      <c r="AR188" s="240"/>
      <c r="AS188" s="240"/>
      <c r="AT188" s="240"/>
      <c r="AU188" s="240"/>
      <c r="AV188" s="240"/>
      <c r="AW188" s="240"/>
      <c r="AX188" s="240"/>
      <c r="AY188" s="240"/>
      <c r="AZ188" s="240"/>
      <c r="BA188" s="240"/>
      <c r="BB188" s="240"/>
      <c r="BC188" s="240"/>
      <c r="BD188" s="240"/>
      <c r="BE188" s="240"/>
      <c r="BF188" s="240"/>
      <c r="BG188" s="240"/>
      <c r="BH188" s="240"/>
      <c r="BI188" s="240"/>
      <c r="BJ188" s="240"/>
      <c r="BK188" s="240"/>
      <c r="BL188" s="240"/>
      <c r="BM188" s="240"/>
      <c r="BN188" s="240"/>
      <c r="BO188" s="240"/>
      <c r="BP188" s="240"/>
    </row>
    <row r="189" spans="2:68" ht="15">
      <c r="B189" s="240"/>
      <c r="C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0"/>
      <c r="AK189" s="240"/>
      <c r="AL189" s="240"/>
      <c r="AM189" s="240"/>
      <c r="AN189" s="240"/>
      <c r="AO189" s="240"/>
      <c r="AP189" s="240"/>
      <c r="AQ189" s="240"/>
      <c r="AR189" s="240"/>
      <c r="AS189" s="240"/>
      <c r="AT189" s="240"/>
      <c r="AU189" s="240"/>
      <c r="AV189" s="240"/>
      <c r="AW189" s="240"/>
      <c r="AX189" s="240"/>
      <c r="AY189" s="240"/>
      <c r="AZ189" s="240"/>
      <c r="BA189" s="240"/>
      <c r="BB189" s="240"/>
      <c r="BC189" s="240"/>
      <c r="BD189" s="240"/>
      <c r="BE189" s="240"/>
      <c r="BF189" s="240"/>
      <c r="BG189" s="240"/>
      <c r="BH189" s="240"/>
      <c r="BI189" s="240"/>
      <c r="BJ189" s="240"/>
      <c r="BK189" s="240"/>
      <c r="BL189" s="240"/>
      <c r="BM189" s="240"/>
      <c r="BN189" s="240"/>
      <c r="BO189" s="240"/>
      <c r="BP189" s="240"/>
    </row>
    <row r="190" spans="2:68" ht="15">
      <c r="B190" s="240"/>
      <c r="C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240"/>
      <c r="AS190" s="240"/>
      <c r="AT190" s="240"/>
      <c r="AU190" s="240"/>
      <c r="AV190" s="240"/>
      <c r="AW190" s="240"/>
      <c r="AX190" s="240"/>
      <c r="AY190" s="240"/>
      <c r="AZ190" s="240"/>
      <c r="BA190" s="240"/>
      <c r="BB190" s="240"/>
      <c r="BC190" s="240"/>
      <c r="BD190" s="240"/>
      <c r="BE190" s="240"/>
      <c r="BF190" s="240"/>
      <c r="BG190" s="240"/>
      <c r="BH190" s="240"/>
      <c r="BI190" s="240"/>
      <c r="BJ190" s="240"/>
      <c r="BK190" s="240"/>
      <c r="BL190" s="240"/>
      <c r="BM190" s="240"/>
      <c r="BN190" s="240"/>
      <c r="BO190" s="240"/>
      <c r="BP190" s="240"/>
    </row>
    <row r="191" spans="2:68" ht="15">
      <c r="B191" s="240"/>
      <c r="C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0"/>
      <c r="AW191" s="240"/>
      <c r="AX191" s="240"/>
      <c r="AY191" s="240"/>
      <c r="AZ191" s="240"/>
      <c r="BA191" s="240"/>
      <c r="BB191" s="240"/>
      <c r="BC191" s="240"/>
      <c r="BD191" s="240"/>
      <c r="BE191" s="240"/>
      <c r="BF191" s="240"/>
      <c r="BG191" s="240"/>
      <c r="BH191" s="240"/>
      <c r="BI191" s="240"/>
      <c r="BJ191" s="240"/>
      <c r="BK191" s="240"/>
      <c r="BL191" s="240"/>
      <c r="BM191" s="240"/>
      <c r="BN191" s="240"/>
      <c r="BO191" s="240"/>
      <c r="BP191" s="240"/>
    </row>
    <row r="192" spans="2:68" ht="15">
      <c r="B192" s="240"/>
      <c r="C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  <c r="AS192" s="240"/>
      <c r="AT192" s="240"/>
      <c r="AU192" s="240"/>
      <c r="AV192" s="240"/>
      <c r="AW192" s="240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40"/>
    </row>
    <row r="193" spans="2:68" ht="15">
      <c r="B193" s="240"/>
      <c r="C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40"/>
      <c r="AT193" s="240"/>
      <c r="AU193" s="240"/>
      <c r="AV193" s="240"/>
      <c r="AW193" s="240"/>
      <c r="AX193" s="240"/>
      <c r="AY193" s="240"/>
      <c r="AZ193" s="240"/>
      <c r="BA193" s="240"/>
      <c r="BB193" s="240"/>
      <c r="BC193" s="240"/>
      <c r="BD193" s="240"/>
      <c r="BE193" s="240"/>
      <c r="BF193" s="240"/>
      <c r="BG193" s="240"/>
      <c r="BH193" s="240"/>
      <c r="BI193" s="240"/>
      <c r="BJ193" s="240"/>
      <c r="BK193" s="240"/>
      <c r="BL193" s="240"/>
      <c r="BM193" s="240"/>
      <c r="BN193" s="240"/>
      <c r="BO193" s="240"/>
      <c r="BP193" s="240"/>
    </row>
    <row r="194" spans="2:68" ht="15">
      <c r="B194" s="240"/>
      <c r="C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40"/>
      <c r="BJ194" s="240"/>
      <c r="BK194" s="240"/>
      <c r="BL194" s="240"/>
      <c r="BM194" s="240"/>
      <c r="BN194" s="240"/>
      <c r="BO194" s="240"/>
      <c r="BP194" s="240"/>
    </row>
    <row r="195" spans="2:68" ht="15">
      <c r="B195" s="240"/>
      <c r="C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</row>
    <row r="196" spans="2:68" ht="15">
      <c r="B196" s="240"/>
      <c r="C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0"/>
      <c r="BC196" s="240"/>
      <c r="BD196" s="240"/>
      <c r="BE196" s="240"/>
      <c r="BF196" s="240"/>
      <c r="BG196" s="240"/>
      <c r="BH196" s="240"/>
      <c r="BI196" s="240"/>
      <c r="BJ196" s="240"/>
      <c r="BK196" s="240"/>
      <c r="BL196" s="240"/>
      <c r="BM196" s="240"/>
      <c r="BN196" s="240"/>
      <c r="BO196" s="240"/>
      <c r="BP196" s="240"/>
    </row>
    <row r="197" spans="2:68" ht="15">
      <c r="B197" s="240"/>
      <c r="C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240"/>
      <c r="AK197" s="240"/>
      <c r="AL197" s="240"/>
      <c r="AM197" s="240"/>
      <c r="AN197" s="240"/>
      <c r="AO197" s="240"/>
      <c r="AP197" s="240"/>
      <c r="AQ197" s="240"/>
      <c r="AR197" s="240"/>
      <c r="AS197" s="240"/>
      <c r="AT197" s="240"/>
      <c r="AU197" s="240"/>
      <c r="AV197" s="240"/>
      <c r="AW197" s="240"/>
      <c r="AX197" s="240"/>
      <c r="AY197" s="240"/>
      <c r="AZ197" s="240"/>
      <c r="BA197" s="240"/>
      <c r="BB197" s="240"/>
      <c r="BC197" s="240"/>
      <c r="BD197" s="240"/>
      <c r="BE197" s="240"/>
      <c r="BF197" s="240"/>
      <c r="BG197" s="240"/>
      <c r="BH197" s="240"/>
      <c r="BI197" s="240"/>
      <c r="BJ197" s="240"/>
      <c r="BK197" s="240"/>
      <c r="BL197" s="240"/>
      <c r="BM197" s="240"/>
      <c r="BN197" s="240"/>
      <c r="BO197" s="240"/>
      <c r="BP197" s="240"/>
    </row>
    <row r="198" spans="2:68" ht="15">
      <c r="B198" s="240"/>
      <c r="C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40"/>
      <c r="AT198" s="240"/>
      <c r="AU198" s="240"/>
      <c r="AV198" s="240"/>
      <c r="AW198" s="240"/>
      <c r="AX198" s="240"/>
      <c r="AY198" s="240"/>
      <c r="AZ198" s="240"/>
      <c r="BA198" s="240"/>
      <c r="BB198" s="240"/>
      <c r="BC198" s="240"/>
      <c r="BD198" s="240"/>
      <c r="BE198" s="240"/>
      <c r="BF198" s="240"/>
      <c r="BG198" s="240"/>
      <c r="BH198" s="240"/>
      <c r="BI198" s="240"/>
      <c r="BJ198" s="240"/>
      <c r="BK198" s="240"/>
      <c r="BL198" s="240"/>
      <c r="BM198" s="240"/>
      <c r="BN198" s="240"/>
      <c r="BO198" s="240"/>
      <c r="BP198" s="240"/>
    </row>
    <row r="199" spans="2:68" ht="15">
      <c r="B199" s="240"/>
      <c r="C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40"/>
      <c r="AT199" s="240"/>
      <c r="AU199" s="240"/>
      <c r="AV199" s="240"/>
      <c r="AW199" s="240"/>
      <c r="AX199" s="240"/>
      <c r="AY199" s="240"/>
      <c r="AZ199" s="240"/>
      <c r="BA199" s="240"/>
      <c r="BB199" s="240"/>
      <c r="BC199" s="240"/>
      <c r="BD199" s="240"/>
      <c r="BE199" s="240"/>
      <c r="BF199" s="240"/>
      <c r="BG199" s="240"/>
      <c r="BH199" s="240"/>
      <c r="BI199" s="240"/>
      <c r="BJ199" s="240"/>
      <c r="BK199" s="240"/>
      <c r="BL199" s="240"/>
      <c r="BM199" s="240"/>
      <c r="BN199" s="240"/>
      <c r="BO199" s="240"/>
      <c r="BP199" s="240"/>
    </row>
    <row r="200" spans="2:68" ht="15">
      <c r="B200" s="240"/>
      <c r="C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240"/>
      <c r="AS200" s="240"/>
      <c r="AT200" s="240"/>
      <c r="AU200" s="240"/>
      <c r="AV200" s="240"/>
      <c r="AW200" s="240"/>
      <c r="AX200" s="240"/>
      <c r="AY200" s="240"/>
      <c r="AZ200" s="240"/>
      <c r="BA200" s="240"/>
      <c r="BB200" s="240"/>
      <c r="BC200" s="240"/>
      <c r="BD200" s="240"/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</row>
    <row r="201" spans="2:68" ht="15">
      <c r="B201" s="240"/>
      <c r="C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  <c r="BC201" s="240"/>
      <c r="BD201" s="240"/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</row>
    <row r="202" spans="2:68" ht="15">
      <c r="B202" s="240"/>
      <c r="C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240"/>
      <c r="AS202" s="240"/>
      <c r="AT202" s="240"/>
      <c r="AU202" s="240"/>
      <c r="AV202" s="240"/>
      <c r="AW202" s="240"/>
      <c r="AX202" s="240"/>
      <c r="AY202" s="240"/>
      <c r="AZ202" s="240"/>
      <c r="BA202" s="240"/>
      <c r="BB202" s="240"/>
      <c r="BC202" s="240"/>
      <c r="BD202" s="240"/>
      <c r="BE202" s="240"/>
      <c r="BF202" s="240"/>
      <c r="BG202" s="240"/>
      <c r="BH202" s="240"/>
      <c r="BI202" s="240"/>
      <c r="BJ202" s="240"/>
      <c r="BK202" s="240"/>
      <c r="BL202" s="240"/>
      <c r="BM202" s="240"/>
      <c r="BN202" s="240"/>
      <c r="BO202" s="240"/>
      <c r="BP202" s="240"/>
    </row>
    <row r="203" spans="2:68" ht="15">
      <c r="B203" s="240"/>
      <c r="C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  <c r="BC203" s="240"/>
      <c r="BD203" s="240"/>
      <c r="BE203" s="240"/>
      <c r="BF203" s="240"/>
      <c r="BG203" s="240"/>
      <c r="BH203" s="240"/>
      <c r="BI203" s="240"/>
      <c r="BJ203" s="240"/>
      <c r="BK203" s="240"/>
      <c r="BL203" s="240"/>
      <c r="BM203" s="240"/>
      <c r="BN203" s="240"/>
      <c r="BO203" s="240"/>
      <c r="BP203" s="240"/>
    </row>
    <row r="204" spans="2:68" ht="15">
      <c r="B204" s="240"/>
      <c r="C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R204" s="240"/>
      <c r="AS204" s="240"/>
      <c r="AT204" s="240"/>
      <c r="AU204" s="240"/>
      <c r="AV204" s="240"/>
      <c r="AW204" s="240"/>
      <c r="AX204" s="240"/>
      <c r="AY204" s="240"/>
      <c r="AZ204" s="240"/>
      <c r="BA204" s="240"/>
      <c r="BB204" s="240"/>
      <c r="BC204" s="240"/>
      <c r="BD204" s="240"/>
      <c r="BE204" s="240"/>
      <c r="BF204" s="240"/>
      <c r="BG204" s="240"/>
      <c r="BH204" s="240"/>
      <c r="BI204" s="240"/>
      <c r="BJ204" s="240"/>
      <c r="BK204" s="240"/>
      <c r="BL204" s="240"/>
      <c r="BM204" s="240"/>
      <c r="BN204" s="240"/>
      <c r="BO204" s="240"/>
      <c r="BP204" s="240"/>
    </row>
    <row r="205" spans="2:68" ht="15">
      <c r="B205" s="240"/>
      <c r="C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R205" s="240"/>
      <c r="AS205" s="240"/>
      <c r="AT205" s="240"/>
      <c r="AU205" s="240"/>
      <c r="AV205" s="240"/>
      <c r="AW205" s="240"/>
      <c r="AX205" s="240"/>
      <c r="AY205" s="240"/>
      <c r="AZ205" s="240"/>
      <c r="BA205" s="240"/>
      <c r="BB205" s="240"/>
      <c r="BC205" s="240"/>
      <c r="BD205" s="240"/>
      <c r="BE205" s="240"/>
      <c r="BF205" s="240"/>
      <c r="BG205" s="240"/>
      <c r="BH205" s="240"/>
      <c r="BI205" s="240"/>
      <c r="BJ205" s="240"/>
      <c r="BK205" s="240"/>
      <c r="BL205" s="240"/>
      <c r="BM205" s="240"/>
      <c r="BN205" s="240"/>
      <c r="BO205" s="240"/>
      <c r="BP205" s="240"/>
    </row>
    <row r="206" spans="2:68" ht="15">
      <c r="B206" s="240"/>
      <c r="C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0"/>
      <c r="X206" s="240"/>
      <c r="Y206" s="240"/>
      <c r="Z206" s="240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R206" s="240"/>
      <c r="AS206" s="240"/>
      <c r="AT206" s="240"/>
      <c r="AU206" s="240"/>
      <c r="AV206" s="240"/>
      <c r="AW206" s="240"/>
      <c r="AX206" s="240"/>
      <c r="AY206" s="240"/>
      <c r="AZ206" s="240"/>
      <c r="BA206" s="240"/>
      <c r="BB206" s="240"/>
      <c r="BC206" s="240"/>
      <c r="BD206" s="240"/>
      <c r="BE206" s="240"/>
      <c r="BF206" s="240"/>
      <c r="BG206" s="240"/>
      <c r="BH206" s="240"/>
      <c r="BI206" s="240"/>
      <c r="BJ206" s="240"/>
      <c r="BK206" s="240"/>
      <c r="BL206" s="240"/>
      <c r="BM206" s="240"/>
      <c r="BN206" s="240"/>
      <c r="BO206" s="240"/>
      <c r="BP206" s="240"/>
    </row>
    <row r="207" spans="2:68" ht="15">
      <c r="B207" s="240"/>
      <c r="C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R207" s="240"/>
      <c r="AS207" s="240"/>
      <c r="AT207" s="240"/>
      <c r="AU207" s="240"/>
      <c r="AV207" s="240"/>
      <c r="AW207" s="240"/>
      <c r="AX207" s="240"/>
      <c r="AY207" s="240"/>
      <c r="AZ207" s="240"/>
      <c r="BA207" s="240"/>
      <c r="BB207" s="240"/>
      <c r="BC207" s="240"/>
      <c r="BD207" s="240"/>
      <c r="BE207" s="240"/>
      <c r="BF207" s="240"/>
      <c r="BG207" s="240"/>
      <c r="BH207" s="240"/>
      <c r="BI207" s="240"/>
      <c r="BJ207" s="240"/>
      <c r="BK207" s="240"/>
      <c r="BL207" s="240"/>
      <c r="BM207" s="240"/>
      <c r="BN207" s="240"/>
      <c r="BO207" s="240"/>
      <c r="BP207" s="240"/>
    </row>
    <row r="208" spans="2:68" ht="15">
      <c r="B208" s="240"/>
      <c r="C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</row>
    <row r="209" spans="2:68" ht="15">
      <c r="B209" s="240"/>
      <c r="C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L209" s="240"/>
      <c r="BM209" s="240"/>
      <c r="BN209" s="240"/>
      <c r="BO209" s="240"/>
      <c r="BP209" s="240"/>
    </row>
    <row r="210" spans="2:68" ht="15">
      <c r="B210" s="240"/>
      <c r="C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  <c r="BP210" s="240"/>
    </row>
    <row r="211" spans="2:68" ht="15">
      <c r="B211" s="240"/>
      <c r="C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240"/>
      <c r="AT211" s="240"/>
      <c r="AU211" s="240"/>
      <c r="AV211" s="240"/>
      <c r="AW211" s="240"/>
      <c r="AX211" s="240"/>
      <c r="AY211" s="240"/>
      <c r="AZ211" s="240"/>
      <c r="BA211" s="240"/>
      <c r="BB211" s="240"/>
      <c r="BC211" s="240"/>
      <c r="BD211" s="240"/>
      <c r="BE211" s="240"/>
      <c r="BF211" s="240"/>
      <c r="BG211" s="240"/>
      <c r="BH211" s="240"/>
      <c r="BI211" s="240"/>
      <c r="BJ211" s="240"/>
      <c r="BK211" s="240"/>
      <c r="BL211" s="240"/>
      <c r="BM211" s="240"/>
      <c r="BN211" s="240"/>
      <c r="BO211" s="240"/>
      <c r="BP211" s="240"/>
    </row>
    <row r="212" spans="2:68" ht="15">
      <c r="B212" s="240"/>
      <c r="C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R212" s="240"/>
      <c r="AS212" s="240"/>
      <c r="AT212" s="240"/>
      <c r="AU212" s="240"/>
      <c r="AV212" s="240"/>
      <c r="AW212" s="240"/>
      <c r="AX212" s="240"/>
      <c r="AY212" s="240"/>
      <c r="AZ212" s="240"/>
      <c r="BA212" s="240"/>
      <c r="BB212" s="240"/>
      <c r="BC212" s="240"/>
      <c r="BD212" s="240"/>
      <c r="BE212" s="240"/>
      <c r="BF212" s="240"/>
      <c r="BG212" s="240"/>
      <c r="BH212" s="240"/>
      <c r="BI212" s="240"/>
      <c r="BJ212" s="240"/>
      <c r="BK212" s="240"/>
      <c r="BL212" s="240"/>
      <c r="BM212" s="240"/>
      <c r="BN212" s="240"/>
      <c r="BO212" s="240"/>
      <c r="BP212" s="240"/>
    </row>
    <row r="213" spans="2:68" ht="15">
      <c r="B213" s="240"/>
      <c r="C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R213" s="240"/>
      <c r="AS213" s="240"/>
      <c r="AT213" s="240"/>
      <c r="AU213" s="240"/>
      <c r="AV213" s="240"/>
      <c r="AW213" s="240"/>
      <c r="AX213" s="240"/>
      <c r="AY213" s="240"/>
      <c r="AZ213" s="240"/>
      <c r="BA213" s="240"/>
      <c r="BB213" s="240"/>
      <c r="BC213" s="240"/>
      <c r="BD213" s="240"/>
      <c r="BE213" s="240"/>
      <c r="BF213" s="240"/>
      <c r="BG213" s="240"/>
      <c r="BH213" s="240"/>
      <c r="BI213" s="240"/>
      <c r="BJ213" s="240"/>
      <c r="BK213" s="240"/>
      <c r="BL213" s="240"/>
      <c r="BM213" s="240"/>
      <c r="BN213" s="240"/>
      <c r="BO213" s="240"/>
      <c r="BP213" s="240"/>
    </row>
    <row r="214" spans="2:68" ht="15">
      <c r="B214" s="240"/>
      <c r="C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  <c r="BC214" s="240"/>
      <c r="BD214" s="240"/>
      <c r="BE214" s="240"/>
      <c r="BF214" s="240"/>
      <c r="BG214" s="240"/>
      <c r="BH214" s="240"/>
      <c r="BI214" s="240"/>
      <c r="BJ214" s="240"/>
      <c r="BK214" s="240"/>
      <c r="BL214" s="240"/>
      <c r="BM214" s="240"/>
      <c r="BN214" s="240"/>
      <c r="BO214" s="240"/>
      <c r="BP214" s="240"/>
    </row>
    <row r="215" spans="2:68" ht="15">
      <c r="B215" s="240"/>
      <c r="C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  <c r="AQ215" s="240"/>
      <c r="AR215" s="240"/>
      <c r="AS215" s="240"/>
      <c r="AT215" s="240"/>
      <c r="AU215" s="240"/>
      <c r="AV215" s="240"/>
      <c r="AW215" s="240"/>
      <c r="AX215" s="240"/>
      <c r="AY215" s="240"/>
      <c r="AZ215" s="240"/>
      <c r="BA215" s="240"/>
      <c r="BB215" s="240"/>
      <c r="BC215" s="240"/>
      <c r="BD215" s="240"/>
      <c r="BE215" s="240"/>
      <c r="BF215" s="240"/>
      <c r="BG215" s="240"/>
      <c r="BH215" s="240"/>
      <c r="BI215" s="240"/>
      <c r="BJ215" s="240"/>
      <c r="BK215" s="240"/>
      <c r="BL215" s="240"/>
      <c r="BM215" s="240"/>
      <c r="BN215" s="240"/>
      <c r="BO215" s="240"/>
      <c r="BP215" s="240"/>
    </row>
    <row r="216" spans="2:68" ht="15">
      <c r="B216" s="240"/>
      <c r="C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0"/>
      <c r="Z216" s="240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0"/>
      <c r="AO216" s="240"/>
      <c r="AP216" s="240"/>
      <c r="AQ216" s="240"/>
      <c r="AR216" s="240"/>
      <c r="AS216" s="240"/>
      <c r="AT216" s="240"/>
      <c r="AU216" s="240"/>
      <c r="AV216" s="240"/>
      <c r="AW216" s="240"/>
      <c r="AX216" s="240"/>
      <c r="AY216" s="240"/>
      <c r="AZ216" s="240"/>
      <c r="BA216" s="240"/>
      <c r="BB216" s="240"/>
      <c r="BC216" s="240"/>
      <c r="BD216" s="240"/>
      <c r="BE216" s="240"/>
      <c r="BF216" s="240"/>
      <c r="BG216" s="240"/>
      <c r="BH216" s="240"/>
      <c r="BI216" s="240"/>
      <c r="BJ216" s="240"/>
      <c r="BK216" s="240"/>
      <c r="BL216" s="240"/>
      <c r="BM216" s="240"/>
      <c r="BN216" s="240"/>
      <c r="BO216" s="240"/>
      <c r="BP216" s="240"/>
    </row>
    <row r="217" spans="2:68" ht="15">
      <c r="B217" s="240"/>
      <c r="C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240"/>
      <c r="AA217" s="240"/>
      <c r="AB217" s="240"/>
      <c r="AC217" s="240"/>
      <c r="AD217" s="240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40"/>
      <c r="AT217" s="240"/>
      <c r="AU217" s="240"/>
      <c r="AV217" s="240"/>
      <c r="AW217" s="240"/>
      <c r="AX217" s="240"/>
      <c r="AY217" s="240"/>
      <c r="AZ217" s="240"/>
      <c r="BA217" s="240"/>
      <c r="BB217" s="240"/>
      <c r="BC217" s="240"/>
      <c r="BD217" s="240"/>
      <c r="BE217" s="240"/>
      <c r="BF217" s="240"/>
      <c r="BG217" s="240"/>
      <c r="BH217" s="240"/>
      <c r="BI217" s="240"/>
      <c r="BJ217" s="240"/>
      <c r="BK217" s="240"/>
      <c r="BL217" s="240"/>
      <c r="BM217" s="240"/>
      <c r="BN217" s="240"/>
      <c r="BO217" s="240"/>
      <c r="BP217" s="240"/>
    </row>
    <row r="218" spans="2:68" ht="15">
      <c r="B218" s="240"/>
      <c r="C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  <c r="AS218" s="240"/>
      <c r="AT218" s="240"/>
      <c r="AU218" s="240"/>
      <c r="AV218" s="240"/>
      <c r="AW218" s="240"/>
      <c r="AX218" s="240"/>
      <c r="AY218" s="240"/>
      <c r="AZ218" s="240"/>
      <c r="BA218" s="240"/>
      <c r="BB218" s="240"/>
      <c r="BC218" s="240"/>
      <c r="BD218" s="240"/>
      <c r="BE218" s="240"/>
      <c r="BF218" s="240"/>
      <c r="BG218" s="240"/>
      <c r="BH218" s="240"/>
      <c r="BI218" s="240"/>
      <c r="BJ218" s="240"/>
      <c r="BK218" s="240"/>
      <c r="BL218" s="240"/>
      <c r="BM218" s="240"/>
      <c r="BN218" s="240"/>
      <c r="BO218" s="240"/>
      <c r="BP218" s="240"/>
    </row>
    <row r="219" spans="2:68" ht="15">
      <c r="B219" s="240"/>
      <c r="C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40"/>
      <c r="AT219" s="240"/>
      <c r="AU219" s="240"/>
      <c r="AV219" s="240"/>
      <c r="AW219" s="240"/>
      <c r="AX219" s="240"/>
      <c r="AY219" s="240"/>
      <c r="AZ219" s="240"/>
      <c r="BA219" s="240"/>
      <c r="BB219" s="240"/>
      <c r="BC219" s="240"/>
      <c r="BD219" s="240"/>
      <c r="BE219" s="240"/>
      <c r="BF219" s="240"/>
      <c r="BG219" s="240"/>
      <c r="BH219" s="240"/>
      <c r="BI219" s="240"/>
      <c r="BJ219" s="240"/>
      <c r="BK219" s="240"/>
      <c r="BL219" s="240"/>
      <c r="BM219" s="240"/>
      <c r="BN219" s="240"/>
      <c r="BO219" s="240"/>
      <c r="BP219" s="240"/>
    </row>
    <row r="220" spans="2:68" ht="15">
      <c r="B220" s="240"/>
      <c r="C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0"/>
      <c r="BO220" s="240"/>
      <c r="BP220" s="240"/>
    </row>
    <row r="221" spans="2:68" ht="15">
      <c r="B221" s="240"/>
      <c r="C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  <c r="BD221" s="240"/>
      <c r="BE221" s="240"/>
      <c r="BF221" s="240"/>
      <c r="BG221" s="240"/>
      <c r="BH221" s="240"/>
      <c r="BI221" s="240"/>
      <c r="BJ221" s="240"/>
      <c r="BK221" s="240"/>
      <c r="BL221" s="240"/>
      <c r="BM221" s="240"/>
      <c r="BN221" s="240"/>
      <c r="BO221" s="240"/>
      <c r="BP221" s="240"/>
    </row>
    <row r="222" spans="2:68" ht="15">
      <c r="B222" s="240"/>
      <c r="C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240"/>
      <c r="Z222" s="240"/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40"/>
      <c r="AT222" s="240"/>
      <c r="AU222" s="240"/>
      <c r="AV222" s="240"/>
      <c r="AW222" s="240"/>
      <c r="AX222" s="240"/>
      <c r="AY222" s="240"/>
      <c r="AZ222" s="240"/>
      <c r="BA222" s="240"/>
      <c r="BB222" s="240"/>
      <c r="BC222" s="240"/>
      <c r="BD222" s="240"/>
      <c r="BE222" s="240"/>
      <c r="BF222" s="240"/>
      <c r="BG222" s="240"/>
      <c r="BH222" s="240"/>
      <c r="BI222" s="240"/>
      <c r="BJ222" s="240"/>
      <c r="BK222" s="240"/>
      <c r="BL222" s="240"/>
      <c r="BM222" s="240"/>
      <c r="BN222" s="240"/>
      <c r="BO222" s="240"/>
      <c r="BP222" s="240"/>
    </row>
    <row r="223" spans="2:68" ht="15">
      <c r="B223" s="240"/>
      <c r="C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40"/>
      <c r="AT223" s="240"/>
      <c r="AU223" s="240"/>
      <c r="AV223" s="240"/>
      <c r="AW223" s="240"/>
      <c r="AX223" s="240"/>
      <c r="AY223" s="240"/>
      <c r="AZ223" s="240"/>
      <c r="BA223" s="240"/>
      <c r="BB223" s="240"/>
      <c r="BC223" s="240"/>
      <c r="BD223" s="240"/>
      <c r="BE223" s="240"/>
      <c r="BF223" s="240"/>
      <c r="BG223" s="240"/>
      <c r="BH223" s="240"/>
      <c r="BI223" s="240"/>
      <c r="BJ223" s="240"/>
      <c r="BK223" s="240"/>
      <c r="BL223" s="240"/>
      <c r="BM223" s="240"/>
      <c r="BN223" s="240"/>
      <c r="BO223" s="240"/>
      <c r="BP223" s="240"/>
    </row>
    <row r="224" spans="2:68" ht="15">
      <c r="B224" s="240"/>
      <c r="C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  <c r="V224" s="240"/>
      <c r="W224" s="240"/>
      <c r="X224" s="240"/>
      <c r="Y224" s="240"/>
      <c r="Z224" s="240"/>
      <c r="AA224" s="240"/>
      <c r="AB224" s="240"/>
      <c r="AC224" s="240"/>
      <c r="AD224" s="240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240"/>
      <c r="AT224" s="240"/>
      <c r="AU224" s="240"/>
      <c r="AV224" s="240"/>
      <c r="AW224" s="240"/>
      <c r="AX224" s="240"/>
      <c r="AY224" s="240"/>
      <c r="AZ224" s="240"/>
      <c r="BA224" s="240"/>
      <c r="BB224" s="240"/>
      <c r="BC224" s="240"/>
      <c r="BD224" s="240"/>
      <c r="BE224" s="240"/>
      <c r="BF224" s="240"/>
      <c r="BG224" s="240"/>
      <c r="BH224" s="240"/>
      <c r="BI224" s="240"/>
      <c r="BJ224" s="240"/>
      <c r="BK224" s="240"/>
      <c r="BL224" s="240"/>
      <c r="BM224" s="240"/>
      <c r="BN224" s="240"/>
      <c r="BO224" s="240"/>
      <c r="BP224" s="240"/>
    </row>
    <row r="225" spans="2:68" ht="15">
      <c r="B225" s="240"/>
      <c r="C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240"/>
      <c r="U225" s="240"/>
      <c r="V225" s="240"/>
      <c r="W225" s="240"/>
      <c r="X225" s="240"/>
      <c r="Y225" s="240"/>
      <c r="Z225" s="240"/>
      <c r="AA225" s="240"/>
      <c r="AB225" s="240"/>
      <c r="AC225" s="240"/>
      <c r="AD225" s="240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40"/>
      <c r="AP225" s="240"/>
      <c r="AQ225" s="240"/>
      <c r="AR225" s="240"/>
      <c r="AS225" s="240"/>
      <c r="AT225" s="240"/>
      <c r="AU225" s="240"/>
      <c r="AV225" s="240"/>
      <c r="AW225" s="240"/>
      <c r="AX225" s="240"/>
      <c r="AY225" s="240"/>
      <c r="AZ225" s="240"/>
      <c r="BA225" s="240"/>
      <c r="BB225" s="240"/>
      <c r="BC225" s="240"/>
      <c r="BD225" s="240"/>
      <c r="BE225" s="240"/>
      <c r="BF225" s="240"/>
      <c r="BG225" s="240"/>
      <c r="BH225" s="240"/>
      <c r="BI225" s="240"/>
      <c r="BJ225" s="240"/>
      <c r="BK225" s="240"/>
      <c r="BL225" s="240"/>
      <c r="BM225" s="240"/>
      <c r="BN225" s="240"/>
      <c r="BO225" s="240"/>
      <c r="BP225" s="240"/>
    </row>
    <row r="226" spans="2:68" ht="15">
      <c r="B226" s="240"/>
      <c r="C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</row>
    <row r="227" spans="2:68" ht="15">
      <c r="B227" s="240"/>
      <c r="C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240"/>
      <c r="AT227" s="240"/>
      <c r="AU227" s="240"/>
      <c r="AV227" s="240"/>
      <c r="AW227" s="240"/>
      <c r="AX227" s="240"/>
      <c r="AY227" s="240"/>
      <c r="AZ227" s="240"/>
      <c r="BA227" s="240"/>
      <c r="BB227" s="240"/>
      <c r="BC227" s="240"/>
      <c r="BD227" s="240"/>
      <c r="BE227" s="240"/>
      <c r="BF227" s="240"/>
      <c r="BG227" s="240"/>
      <c r="BH227" s="240"/>
      <c r="BI227" s="240"/>
      <c r="BJ227" s="240"/>
      <c r="BK227" s="240"/>
      <c r="BL227" s="240"/>
      <c r="BM227" s="240"/>
      <c r="BN227" s="240"/>
      <c r="BO227" s="240"/>
      <c r="BP227" s="240"/>
    </row>
    <row r="228" spans="2:68" ht="15">
      <c r="B228" s="240"/>
      <c r="C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  <c r="Y228" s="240"/>
      <c r="Z228" s="240"/>
      <c r="AA228" s="240"/>
      <c r="AB228" s="240"/>
      <c r="AC228" s="240"/>
      <c r="AD228" s="240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240"/>
      <c r="AT228" s="240"/>
      <c r="AU228" s="240"/>
      <c r="AV228" s="240"/>
      <c r="AW228" s="240"/>
      <c r="AX228" s="240"/>
      <c r="AY228" s="240"/>
      <c r="AZ228" s="240"/>
      <c r="BA228" s="240"/>
      <c r="BB228" s="240"/>
      <c r="BC228" s="240"/>
      <c r="BD228" s="240"/>
      <c r="BE228" s="240"/>
      <c r="BF228" s="240"/>
      <c r="BG228" s="240"/>
      <c r="BH228" s="240"/>
      <c r="BI228" s="240"/>
      <c r="BJ228" s="240"/>
      <c r="BK228" s="240"/>
      <c r="BL228" s="240"/>
      <c r="BM228" s="240"/>
      <c r="BN228" s="240"/>
      <c r="BO228" s="240"/>
      <c r="BP228" s="240"/>
    </row>
    <row r="229" spans="2:68" ht="15">
      <c r="B229" s="240"/>
      <c r="C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40"/>
      <c r="AT229" s="240"/>
      <c r="AU229" s="240"/>
      <c r="AV229" s="240"/>
      <c r="AW229" s="240"/>
      <c r="AX229" s="240"/>
      <c r="AY229" s="240"/>
      <c r="AZ229" s="240"/>
      <c r="BA229" s="240"/>
      <c r="BB229" s="240"/>
      <c r="BC229" s="240"/>
      <c r="BD229" s="240"/>
      <c r="BE229" s="240"/>
      <c r="BF229" s="240"/>
      <c r="BG229" s="240"/>
      <c r="BH229" s="240"/>
      <c r="BI229" s="240"/>
      <c r="BJ229" s="240"/>
      <c r="BK229" s="240"/>
      <c r="BL229" s="240"/>
      <c r="BM229" s="240"/>
      <c r="BN229" s="240"/>
      <c r="BO229" s="240"/>
      <c r="BP229" s="240"/>
    </row>
    <row r="230" spans="2:68" ht="15">
      <c r="B230" s="240"/>
      <c r="C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40"/>
      <c r="AT230" s="240"/>
      <c r="AU230" s="240"/>
      <c r="AV230" s="240"/>
      <c r="AW230" s="240"/>
      <c r="AX230" s="240"/>
      <c r="AY230" s="240"/>
      <c r="AZ230" s="240"/>
      <c r="BA230" s="240"/>
      <c r="BB230" s="240"/>
      <c r="BC230" s="240"/>
      <c r="BD230" s="240"/>
      <c r="BE230" s="240"/>
      <c r="BF230" s="240"/>
      <c r="BG230" s="240"/>
      <c r="BH230" s="240"/>
      <c r="BI230" s="240"/>
      <c r="BJ230" s="240"/>
      <c r="BK230" s="240"/>
      <c r="BL230" s="240"/>
      <c r="BM230" s="240"/>
      <c r="BN230" s="240"/>
      <c r="BO230" s="240"/>
      <c r="BP230" s="240"/>
    </row>
    <row r="231" spans="2:68" ht="15">
      <c r="B231" s="240"/>
      <c r="C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0"/>
      <c r="AF231" s="240"/>
      <c r="AG231" s="240"/>
      <c r="AH231" s="240"/>
      <c r="AI231" s="240"/>
      <c r="AJ231" s="240"/>
      <c r="AK231" s="240"/>
      <c r="AL231" s="240"/>
      <c r="AM231" s="240"/>
      <c r="AN231" s="240"/>
      <c r="AO231" s="240"/>
      <c r="AP231" s="240"/>
      <c r="AQ231" s="240"/>
      <c r="AR231" s="240"/>
      <c r="AS231" s="240"/>
      <c r="AT231" s="240"/>
      <c r="AU231" s="240"/>
      <c r="AV231" s="240"/>
      <c r="AW231" s="240"/>
      <c r="AX231" s="240"/>
      <c r="AY231" s="240"/>
      <c r="AZ231" s="240"/>
      <c r="BA231" s="240"/>
      <c r="BB231" s="240"/>
      <c r="BC231" s="240"/>
      <c r="BD231" s="240"/>
      <c r="BE231" s="240"/>
      <c r="BF231" s="240"/>
      <c r="BG231" s="240"/>
      <c r="BH231" s="240"/>
      <c r="BI231" s="240"/>
      <c r="BJ231" s="240"/>
      <c r="BK231" s="240"/>
      <c r="BL231" s="240"/>
      <c r="BM231" s="240"/>
      <c r="BN231" s="240"/>
      <c r="BO231" s="240"/>
      <c r="BP231" s="240"/>
    </row>
    <row r="232" spans="24:27" ht="15">
      <c r="X232" s="240"/>
      <c r="Y232" s="240"/>
      <c r="Z232" s="240"/>
      <c r="AA232" s="240"/>
    </row>
    <row r="233" spans="24:27" ht="15">
      <c r="X233" s="240"/>
      <c r="Y233" s="240"/>
      <c r="Z233" s="240"/>
      <c r="AA233" s="240"/>
    </row>
    <row r="234" spans="24:27" ht="15">
      <c r="X234" s="240"/>
      <c r="Y234" s="240"/>
      <c r="Z234" s="240"/>
      <c r="AA234" s="240"/>
    </row>
    <row r="235" spans="24:27" ht="15">
      <c r="X235" s="240"/>
      <c r="Y235" s="240"/>
      <c r="Z235" s="240"/>
      <c r="AA235" s="240"/>
    </row>
    <row r="236" spans="24:27" ht="15">
      <c r="X236" s="240"/>
      <c r="Y236" s="240"/>
      <c r="Z236" s="240"/>
      <c r="AA236" s="240"/>
    </row>
    <row r="237" spans="24:27" ht="15">
      <c r="X237" s="240"/>
      <c r="Y237" s="240"/>
      <c r="Z237" s="240"/>
      <c r="AA237" s="240"/>
    </row>
    <row r="238" spans="24:27" ht="15">
      <c r="X238" s="240"/>
      <c r="Y238" s="240"/>
      <c r="Z238" s="240"/>
      <c r="AA238" s="240"/>
    </row>
    <row r="239" spans="24:27" ht="15">
      <c r="X239" s="240"/>
      <c r="Y239" s="240"/>
      <c r="Z239" s="240"/>
      <c r="AA239" s="240"/>
    </row>
  </sheetData>
  <sheetProtection/>
  <mergeCells count="80">
    <mergeCell ref="B2:B3"/>
    <mergeCell ref="B1:J1"/>
    <mergeCell ref="L1:P1"/>
    <mergeCell ref="R1:V1"/>
    <mergeCell ref="O2:O3"/>
    <mergeCell ref="F2:F3"/>
    <mergeCell ref="E2:E3"/>
    <mergeCell ref="G2:G3"/>
    <mergeCell ref="H2:H3"/>
    <mergeCell ref="T2:T3"/>
    <mergeCell ref="C2:C3"/>
    <mergeCell ref="R2:R3"/>
    <mergeCell ref="S2:S3"/>
    <mergeCell ref="I2:I3"/>
    <mergeCell ref="D2:D3"/>
    <mergeCell ref="M2:M3"/>
    <mergeCell ref="J2:J3"/>
    <mergeCell ref="P2:P3"/>
    <mergeCell ref="X1:AA1"/>
    <mergeCell ref="L2:L3"/>
    <mergeCell ref="AA2:AA3"/>
    <mergeCell ref="X2:Y3"/>
    <mergeCell ref="U2:U3"/>
    <mergeCell ref="Z2:Z3"/>
    <mergeCell ref="V2:V3"/>
    <mergeCell ref="N2:N3"/>
    <mergeCell ref="X10:Y10"/>
    <mergeCell ref="X11:Y11"/>
    <mergeCell ref="X8:Y8"/>
    <mergeCell ref="X18:Y18"/>
    <mergeCell ref="X16:Y16"/>
    <mergeCell ref="X17:Y17"/>
    <mergeCell ref="X9:Y9"/>
    <mergeCell ref="X15:Y15"/>
    <mergeCell ref="X13:Y13"/>
    <mergeCell ref="X12:Y12"/>
    <mergeCell ref="X4:AA4"/>
    <mergeCell ref="X7:Y7"/>
    <mergeCell ref="X5:Y5"/>
    <mergeCell ref="X6:Y6"/>
    <mergeCell ref="X14:Y14"/>
    <mergeCell ref="X23:Y23"/>
    <mergeCell ref="X22:Y22"/>
    <mergeCell ref="X21:Y21"/>
    <mergeCell ref="X20:Y20"/>
    <mergeCell ref="X19:Y19"/>
    <mergeCell ref="N40:O40"/>
    <mergeCell ref="L40:M40"/>
    <mergeCell ref="X25:Y25"/>
    <mergeCell ref="C38:I38"/>
    <mergeCell ref="X26:Y26"/>
    <mergeCell ref="X24:Y24"/>
    <mergeCell ref="R38:U39"/>
    <mergeCell ref="V38:V39"/>
    <mergeCell ref="N43:O43"/>
    <mergeCell ref="B43:I43"/>
    <mergeCell ref="P41:P42"/>
    <mergeCell ref="H41:I41"/>
    <mergeCell ref="C40:I40"/>
    <mergeCell ref="H39:I39"/>
    <mergeCell ref="C39:G39"/>
    <mergeCell ref="P38:P39"/>
    <mergeCell ref="L41:O42"/>
    <mergeCell ref="L38:O39"/>
    <mergeCell ref="R41:U42"/>
    <mergeCell ref="R40:S40"/>
    <mergeCell ref="T40:U40"/>
    <mergeCell ref="T43:U43"/>
    <mergeCell ref="Z43:AA43"/>
    <mergeCell ref="B48:I48"/>
    <mergeCell ref="B47:I47"/>
    <mergeCell ref="B46:I46"/>
    <mergeCell ref="B44:I44"/>
    <mergeCell ref="B45:I45"/>
    <mergeCell ref="V41:V42"/>
    <mergeCell ref="AB38:AB39"/>
    <mergeCell ref="AB41:AB42"/>
    <mergeCell ref="X41:AA42"/>
    <mergeCell ref="Z40:AA40"/>
    <mergeCell ref="X38:AA39"/>
  </mergeCells>
  <dataValidations count="1">
    <dataValidation allowBlank="1" showInputMessage="1" showErrorMessage="1" promptTitle="&quot;Биекс Одит&quot; ООД:" prompt="Въведи числото със знак минус &quot;-&quot;!&#10;" sqref="Z7:AA7 Z25:AA25 Z22:AA22 Z19:AA19 Z16:AA16 Z13:AA13 Z10:AA10"/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34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T197"/>
  <sheetViews>
    <sheetView zoomScalePageLayoutView="0" workbookViewId="0" topLeftCell="A169">
      <selection activeCell="K4" sqref="K4:L4"/>
    </sheetView>
  </sheetViews>
  <sheetFormatPr defaultColWidth="9.140625" defaultRowHeight="12.75"/>
  <cols>
    <col min="1" max="1" width="4.28125" style="195" customWidth="1"/>
    <col min="2" max="6" width="6.28125" style="195" customWidth="1"/>
    <col min="7" max="7" width="6.140625" style="195" customWidth="1"/>
    <col min="8" max="8" width="5.00390625" style="195" customWidth="1"/>
    <col min="9" max="9" width="6.140625" style="195" customWidth="1"/>
    <col min="10" max="10" width="5.140625" style="195" customWidth="1"/>
    <col min="11" max="11" width="6.140625" style="195" customWidth="1"/>
    <col min="12" max="12" width="5.00390625" style="195" customWidth="1"/>
    <col min="13" max="13" width="6.140625" style="195" customWidth="1"/>
    <col min="14" max="14" width="5.00390625" style="195" customWidth="1"/>
    <col min="15" max="16384" width="9.140625" style="195" customWidth="1"/>
  </cols>
  <sheetData>
    <row r="1" spans="2:14" ht="15"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2:14" ht="12.75">
      <c r="B2" s="635" t="s">
        <v>478</v>
      </c>
      <c r="C2" s="648"/>
      <c r="D2" s="648"/>
      <c r="E2" s="648"/>
      <c r="F2" s="648"/>
      <c r="G2" s="648"/>
      <c r="H2" s="648"/>
      <c r="I2" s="648"/>
      <c r="J2" s="636"/>
      <c r="K2" s="650" t="s">
        <v>740</v>
      </c>
      <c r="L2" s="651"/>
      <c r="M2" s="635" t="s">
        <v>703</v>
      </c>
      <c r="N2" s="636"/>
    </row>
    <row r="3" spans="2:14" ht="12.75">
      <c r="B3" s="637"/>
      <c r="C3" s="649"/>
      <c r="D3" s="649"/>
      <c r="E3" s="649"/>
      <c r="F3" s="649"/>
      <c r="G3" s="649"/>
      <c r="H3" s="649"/>
      <c r="I3" s="649"/>
      <c r="J3" s="638"/>
      <c r="K3" s="652"/>
      <c r="L3" s="653"/>
      <c r="M3" s="637"/>
      <c r="N3" s="638"/>
    </row>
    <row r="4" spans="2:14" ht="12.75">
      <c r="B4" s="639" t="s">
        <v>479</v>
      </c>
      <c r="C4" s="640"/>
      <c r="D4" s="640"/>
      <c r="E4" s="640"/>
      <c r="F4" s="640"/>
      <c r="G4" s="640"/>
      <c r="H4" s="640"/>
      <c r="I4" s="640"/>
      <c r="J4" s="641"/>
      <c r="K4" s="642">
        <v>3021</v>
      </c>
      <c r="L4" s="643"/>
      <c r="M4" s="642">
        <v>3021</v>
      </c>
      <c r="N4" s="643"/>
    </row>
    <row r="5" spans="2:20" ht="12.75">
      <c r="B5" s="639" t="s">
        <v>480</v>
      </c>
      <c r="C5" s="640"/>
      <c r="D5" s="640"/>
      <c r="E5" s="640"/>
      <c r="F5" s="640"/>
      <c r="G5" s="640"/>
      <c r="H5" s="640"/>
      <c r="I5" s="640"/>
      <c r="J5" s="641"/>
      <c r="K5" s="642"/>
      <c r="L5" s="643"/>
      <c r="M5" s="642"/>
      <c r="N5" s="643"/>
      <c r="P5" s="613">
        <f>IF(AND(S6="",S8=""),"","Разлика между БАЛАНСА и ПРИЛОЖЕНИЕТО!")</f>
      </c>
      <c r="Q5" s="613"/>
      <c r="R5" s="613"/>
      <c r="S5" s="613"/>
      <c r="T5" s="613"/>
    </row>
    <row r="6" spans="2:20" ht="12.75">
      <c r="B6" s="639" t="s">
        <v>481</v>
      </c>
      <c r="C6" s="640"/>
      <c r="D6" s="640"/>
      <c r="E6" s="640"/>
      <c r="F6" s="640"/>
      <c r="G6" s="640"/>
      <c r="H6" s="640"/>
      <c r="I6" s="640"/>
      <c r="J6" s="641"/>
      <c r="K6" s="642"/>
      <c r="L6" s="643"/>
      <c r="M6" s="642"/>
      <c r="N6" s="643"/>
      <c r="P6" s="614">
        <f>IF(S6="","","Разлика текущ период:")</f>
      </c>
      <c r="Q6" s="614"/>
      <c r="R6" s="614"/>
      <c r="S6" s="420">
        <f>IF(K9=баланс!E10,"",K9-баланс!E10)</f>
      </c>
      <c r="T6" s="419"/>
    </row>
    <row r="7" spans="2:20" ht="12.75">
      <c r="B7" s="639" t="s">
        <v>489</v>
      </c>
      <c r="C7" s="640"/>
      <c r="D7" s="640"/>
      <c r="E7" s="640"/>
      <c r="F7" s="640"/>
      <c r="G7" s="640"/>
      <c r="H7" s="640"/>
      <c r="I7" s="640"/>
      <c r="J7" s="641"/>
      <c r="K7" s="642"/>
      <c r="L7" s="643"/>
      <c r="M7" s="642"/>
      <c r="N7" s="643"/>
      <c r="P7" s="615">
        <f>IF(S6="","","Сума по баланс:")</f>
      </c>
      <c r="Q7" s="615"/>
      <c r="R7" s="615"/>
      <c r="S7" s="421">
        <f>IF(S6="","",баланс!E10)</f>
      </c>
      <c r="T7" s="419"/>
    </row>
    <row r="8" spans="2:20" ht="12.75">
      <c r="B8" s="639" t="s">
        <v>244</v>
      </c>
      <c r="C8" s="640"/>
      <c r="D8" s="640"/>
      <c r="E8" s="640"/>
      <c r="F8" s="640"/>
      <c r="G8" s="640"/>
      <c r="H8" s="640"/>
      <c r="I8" s="640"/>
      <c r="J8" s="641"/>
      <c r="K8" s="642"/>
      <c r="L8" s="643"/>
      <c r="M8" s="642"/>
      <c r="N8" s="643"/>
      <c r="P8" s="614"/>
      <c r="Q8" s="614"/>
      <c r="R8" s="614"/>
      <c r="S8" s="420">
        <f>IF(M9=баланс!G10,"",M9-баланс!G10)</f>
      </c>
      <c r="T8" s="419"/>
    </row>
    <row r="9" spans="2:20" ht="12.75">
      <c r="B9" s="625" t="s">
        <v>84</v>
      </c>
      <c r="C9" s="626"/>
      <c r="D9" s="626"/>
      <c r="E9" s="626"/>
      <c r="F9" s="626"/>
      <c r="G9" s="626"/>
      <c r="H9" s="626"/>
      <c r="I9" s="626"/>
      <c r="J9" s="627"/>
      <c r="K9" s="645">
        <f>SUM(K4:L7)</f>
        <v>3021</v>
      </c>
      <c r="L9" s="646"/>
      <c r="M9" s="645">
        <f>SUM(M4:N7)</f>
        <v>3021</v>
      </c>
      <c r="N9" s="646"/>
      <c r="P9" s="615">
        <f>IF(S8="","","Сума по баланс:")</f>
      </c>
      <c r="Q9" s="615"/>
      <c r="R9" s="615"/>
      <c r="S9" s="421">
        <f>IF(S8="","",баланс!G10)</f>
      </c>
      <c r="T9" s="419"/>
    </row>
    <row r="10" spans="2:14" ht="15">
      <c r="B10" s="655" t="s">
        <v>218</v>
      </c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</row>
    <row r="11" spans="2:14" ht="12.75">
      <c r="B11" s="656" t="s">
        <v>219</v>
      </c>
      <c r="C11" s="656"/>
      <c r="D11" s="656"/>
      <c r="E11" s="656"/>
      <c r="F11" s="656"/>
      <c r="G11" s="632" t="s">
        <v>740</v>
      </c>
      <c r="H11" s="657"/>
      <c r="I11" s="657"/>
      <c r="J11" s="658"/>
      <c r="K11" s="632" t="s">
        <v>703</v>
      </c>
      <c r="L11" s="633"/>
      <c r="M11" s="633"/>
      <c r="N11" s="631"/>
    </row>
    <row r="12" spans="2:14" ht="12.75">
      <c r="B12" s="656"/>
      <c r="C12" s="656"/>
      <c r="D12" s="656"/>
      <c r="E12" s="656"/>
      <c r="F12" s="656"/>
      <c r="G12" s="630" t="s">
        <v>220</v>
      </c>
      <c r="H12" s="631"/>
      <c r="I12" s="630" t="s">
        <v>221</v>
      </c>
      <c r="J12" s="631"/>
      <c r="K12" s="630" t="s">
        <v>220</v>
      </c>
      <c r="L12" s="631"/>
      <c r="M12" s="630" t="s">
        <v>221</v>
      </c>
      <c r="N12" s="631"/>
    </row>
    <row r="13" spans="2:14" ht="12.75">
      <c r="B13" s="634"/>
      <c r="C13" s="634"/>
      <c r="D13" s="634"/>
      <c r="E13" s="634"/>
      <c r="F13" s="634"/>
      <c r="G13" s="618"/>
      <c r="H13" s="619"/>
      <c r="I13" s="642"/>
      <c r="J13" s="643"/>
      <c r="K13" s="618"/>
      <c r="L13" s="619"/>
      <c r="M13" s="642"/>
      <c r="N13" s="643"/>
    </row>
    <row r="14" spans="2:14" ht="12.75">
      <c r="B14" s="634"/>
      <c r="C14" s="634"/>
      <c r="D14" s="634"/>
      <c r="E14" s="634"/>
      <c r="F14" s="634"/>
      <c r="G14" s="618"/>
      <c r="H14" s="619"/>
      <c r="I14" s="642"/>
      <c r="J14" s="643"/>
      <c r="K14" s="618"/>
      <c r="L14" s="619"/>
      <c r="M14" s="642"/>
      <c r="N14" s="643"/>
    </row>
    <row r="15" spans="2:14" ht="12.75">
      <c r="B15" s="634"/>
      <c r="C15" s="634"/>
      <c r="D15" s="634"/>
      <c r="E15" s="634"/>
      <c r="F15" s="634"/>
      <c r="G15" s="618"/>
      <c r="H15" s="619"/>
      <c r="I15" s="642"/>
      <c r="J15" s="643"/>
      <c r="K15" s="618"/>
      <c r="L15" s="619"/>
      <c r="M15" s="642"/>
      <c r="N15" s="643"/>
    </row>
    <row r="16" spans="2:14" ht="12.75">
      <c r="B16" s="634"/>
      <c r="C16" s="634"/>
      <c r="D16" s="634"/>
      <c r="E16" s="634"/>
      <c r="F16" s="634"/>
      <c r="G16" s="618"/>
      <c r="H16" s="619"/>
      <c r="I16" s="642"/>
      <c r="J16" s="643"/>
      <c r="K16" s="618"/>
      <c r="L16" s="619"/>
      <c r="M16" s="642"/>
      <c r="N16" s="643"/>
    </row>
    <row r="17" spans="2:15" ht="12.75">
      <c r="B17" s="634"/>
      <c r="C17" s="634"/>
      <c r="D17" s="634"/>
      <c r="E17" s="634"/>
      <c r="F17" s="634"/>
      <c r="G17" s="618"/>
      <c r="H17" s="619"/>
      <c r="I17" s="642"/>
      <c r="J17" s="643"/>
      <c r="K17" s="618"/>
      <c r="L17" s="619"/>
      <c r="M17" s="642"/>
      <c r="N17" s="643"/>
      <c r="O17" s="195" t="s">
        <v>29</v>
      </c>
    </row>
    <row r="18" spans="2:14" ht="12.75">
      <c r="B18" s="634"/>
      <c r="C18" s="634"/>
      <c r="D18" s="634"/>
      <c r="E18" s="634"/>
      <c r="F18" s="634"/>
      <c r="G18" s="618"/>
      <c r="H18" s="619"/>
      <c r="I18" s="642"/>
      <c r="J18" s="643"/>
      <c r="K18" s="618"/>
      <c r="L18" s="619"/>
      <c r="M18" s="642"/>
      <c r="N18" s="643"/>
    </row>
    <row r="19" spans="2:20" ht="12.75">
      <c r="B19" s="634"/>
      <c r="C19" s="634"/>
      <c r="D19" s="634"/>
      <c r="E19" s="634"/>
      <c r="F19" s="634"/>
      <c r="G19" s="618"/>
      <c r="H19" s="619"/>
      <c r="I19" s="642"/>
      <c r="J19" s="643"/>
      <c r="K19" s="618"/>
      <c r="L19" s="619"/>
      <c r="M19" s="642"/>
      <c r="N19" s="643"/>
      <c r="P19" s="613">
        <f>IF(AND(S20="",S22=""),"","Разлика между ИНВЕСТИЦИИТЕ и ПРИЛ. №1!")</f>
      </c>
      <c r="Q19" s="613"/>
      <c r="R19" s="613"/>
      <c r="S19" s="613"/>
      <c r="T19" s="613"/>
    </row>
    <row r="20" spans="2:20" ht="12.75">
      <c r="B20" s="634"/>
      <c r="C20" s="634"/>
      <c r="D20" s="634"/>
      <c r="E20" s="634"/>
      <c r="F20" s="634"/>
      <c r="G20" s="618"/>
      <c r="H20" s="619"/>
      <c r="I20" s="642"/>
      <c r="J20" s="643"/>
      <c r="K20" s="618"/>
      <c r="L20" s="619"/>
      <c r="M20" s="642"/>
      <c r="N20" s="643"/>
      <c r="P20" s="614">
        <f>IF(S20="","","Разлика текущ период:")</f>
      </c>
      <c r="Q20" s="614"/>
      <c r="R20" s="614"/>
      <c r="S20" s="420">
        <f>IF(I$23+I$37+I$51=K$4,"",I$23+I$37+I$51-K$4)</f>
      </c>
      <c r="T20" s="419"/>
    </row>
    <row r="21" spans="2:20" ht="12.75">
      <c r="B21" s="634"/>
      <c r="C21" s="634"/>
      <c r="D21" s="634"/>
      <c r="E21" s="634"/>
      <c r="F21" s="634"/>
      <c r="G21" s="618"/>
      <c r="H21" s="619"/>
      <c r="I21" s="642"/>
      <c r="J21" s="643"/>
      <c r="K21" s="618"/>
      <c r="L21" s="619"/>
      <c r="M21" s="642"/>
      <c r="N21" s="643"/>
      <c r="P21" s="615">
        <f>IF(S20="","","Обща сума на инвестицците:")</f>
      </c>
      <c r="Q21" s="615"/>
      <c r="R21" s="615"/>
      <c r="S21" s="421">
        <f>IF(I$23+I$37+I$51=K$4,"",I$23+I$37+I$51)</f>
      </c>
      <c r="T21" s="419"/>
    </row>
    <row r="22" spans="2:20" ht="12.75">
      <c r="B22" s="634"/>
      <c r="C22" s="634"/>
      <c r="D22" s="634"/>
      <c r="E22" s="634"/>
      <c r="F22" s="634"/>
      <c r="G22" s="618"/>
      <c r="H22" s="619"/>
      <c r="I22" s="642"/>
      <c r="J22" s="643"/>
      <c r="K22" s="618"/>
      <c r="L22" s="619"/>
      <c r="M22" s="642"/>
      <c r="N22" s="643"/>
      <c r="P22" s="614"/>
      <c r="Q22" s="614"/>
      <c r="R22" s="614"/>
      <c r="S22" s="420">
        <f>IF(M$23+M$37+M$51=M$4,"",M$23+M$37+M$51-M$4)</f>
      </c>
      <c r="T22" s="419"/>
    </row>
    <row r="23" spans="2:20" ht="12.75">
      <c r="B23" s="654" t="s">
        <v>84</v>
      </c>
      <c r="C23" s="654"/>
      <c r="D23" s="654"/>
      <c r="E23" s="654"/>
      <c r="F23" s="654"/>
      <c r="G23" s="620"/>
      <c r="H23" s="621"/>
      <c r="I23" s="622">
        <f>SUM(I13:J22)</f>
        <v>0</v>
      </c>
      <c r="J23" s="623"/>
      <c r="K23" s="620"/>
      <c r="L23" s="621"/>
      <c r="M23" s="622">
        <f>SUM(M13:N22)</f>
        <v>0</v>
      </c>
      <c r="N23" s="623"/>
      <c r="P23" s="615">
        <f>IF(S22="","","Обща сума на инвестицците:")</f>
      </c>
      <c r="Q23" s="615"/>
      <c r="R23" s="615"/>
      <c r="S23" s="421">
        <f>IF(M$23+M$37+M$51=M$4,"",M$23+M$37+M$51)</f>
      </c>
      <c r="T23" s="419"/>
    </row>
    <row r="24" spans="2:14" ht="15">
      <c r="B24" s="655" t="s">
        <v>222</v>
      </c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</row>
    <row r="25" spans="2:14" ht="12.75">
      <c r="B25" s="656" t="s">
        <v>219</v>
      </c>
      <c r="C25" s="656"/>
      <c r="D25" s="656"/>
      <c r="E25" s="656"/>
      <c r="F25" s="656"/>
      <c r="G25" s="632" t="str">
        <f>G11</f>
        <v>30.09.2017г.</v>
      </c>
      <c r="H25" s="633"/>
      <c r="I25" s="633"/>
      <c r="J25" s="631"/>
      <c r="K25" s="632" t="str">
        <f>K11</f>
        <v>31.12.2016 г.</v>
      </c>
      <c r="L25" s="633"/>
      <c r="M25" s="633"/>
      <c r="N25" s="631"/>
    </row>
    <row r="26" spans="2:14" ht="12.75">
      <c r="B26" s="656"/>
      <c r="C26" s="656"/>
      <c r="D26" s="656"/>
      <c r="E26" s="656"/>
      <c r="F26" s="656"/>
      <c r="G26" s="630" t="s">
        <v>220</v>
      </c>
      <c r="H26" s="631"/>
      <c r="I26" s="630" t="s">
        <v>221</v>
      </c>
      <c r="J26" s="631"/>
      <c r="K26" s="630" t="s">
        <v>220</v>
      </c>
      <c r="L26" s="631"/>
      <c r="M26" s="630" t="s">
        <v>221</v>
      </c>
      <c r="N26" s="631"/>
    </row>
    <row r="27" spans="2:14" ht="12.75">
      <c r="B27" s="634"/>
      <c r="C27" s="634"/>
      <c r="D27" s="634"/>
      <c r="E27" s="634"/>
      <c r="F27" s="634"/>
      <c r="G27" s="618"/>
      <c r="H27" s="619"/>
      <c r="I27" s="642"/>
      <c r="J27" s="643"/>
      <c r="K27" s="618"/>
      <c r="L27" s="619"/>
      <c r="M27" s="642"/>
      <c r="N27" s="643"/>
    </row>
    <row r="28" spans="2:14" ht="12.75">
      <c r="B28" s="634"/>
      <c r="C28" s="634"/>
      <c r="D28" s="634"/>
      <c r="E28" s="634"/>
      <c r="F28" s="634"/>
      <c r="G28" s="618"/>
      <c r="H28" s="619"/>
      <c r="I28" s="642"/>
      <c r="J28" s="643"/>
      <c r="K28" s="618"/>
      <c r="L28" s="619"/>
      <c r="M28" s="642"/>
      <c r="N28" s="643"/>
    </row>
    <row r="29" spans="2:14" ht="12.75">
      <c r="B29" s="634"/>
      <c r="C29" s="634"/>
      <c r="D29" s="634"/>
      <c r="E29" s="634"/>
      <c r="F29" s="634"/>
      <c r="G29" s="618"/>
      <c r="H29" s="619"/>
      <c r="I29" s="642"/>
      <c r="J29" s="643"/>
      <c r="K29" s="618"/>
      <c r="L29" s="619"/>
      <c r="M29" s="642"/>
      <c r="N29" s="643"/>
    </row>
    <row r="30" spans="2:14" ht="12.75">
      <c r="B30" s="634"/>
      <c r="C30" s="634"/>
      <c r="D30" s="634"/>
      <c r="E30" s="634"/>
      <c r="F30" s="634"/>
      <c r="G30" s="618"/>
      <c r="H30" s="619"/>
      <c r="I30" s="642"/>
      <c r="J30" s="643"/>
      <c r="K30" s="618"/>
      <c r="L30" s="619"/>
      <c r="M30" s="642"/>
      <c r="N30" s="643"/>
    </row>
    <row r="31" spans="2:14" ht="12.75">
      <c r="B31" s="634"/>
      <c r="C31" s="634"/>
      <c r="D31" s="634"/>
      <c r="E31" s="634"/>
      <c r="F31" s="634"/>
      <c r="G31" s="618"/>
      <c r="H31" s="619"/>
      <c r="I31" s="642"/>
      <c r="J31" s="643"/>
      <c r="K31" s="618"/>
      <c r="L31" s="619"/>
      <c r="M31" s="642"/>
      <c r="N31" s="643"/>
    </row>
    <row r="32" spans="2:14" ht="12.75">
      <c r="B32" s="634"/>
      <c r="C32" s="634"/>
      <c r="D32" s="634"/>
      <c r="E32" s="634"/>
      <c r="F32" s="634"/>
      <c r="G32" s="618"/>
      <c r="H32" s="619"/>
      <c r="I32" s="642"/>
      <c r="J32" s="643"/>
      <c r="K32" s="618"/>
      <c r="L32" s="619"/>
      <c r="M32" s="642"/>
      <c r="N32" s="643"/>
    </row>
    <row r="33" spans="2:14" ht="12.75">
      <c r="B33" s="634"/>
      <c r="C33" s="634"/>
      <c r="D33" s="634"/>
      <c r="E33" s="634"/>
      <c r="F33" s="634"/>
      <c r="G33" s="618"/>
      <c r="H33" s="619"/>
      <c r="I33" s="642"/>
      <c r="J33" s="643"/>
      <c r="K33" s="618"/>
      <c r="L33" s="619"/>
      <c r="M33" s="642"/>
      <c r="N33" s="643"/>
    </row>
    <row r="34" spans="2:14" ht="12.75">
      <c r="B34" s="634"/>
      <c r="C34" s="634"/>
      <c r="D34" s="634"/>
      <c r="E34" s="634"/>
      <c r="F34" s="634"/>
      <c r="G34" s="618"/>
      <c r="H34" s="619"/>
      <c r="I34" s="642"/>
      <c r="J34" s="643"/>
      <c r="K34" s="618"/>
      <c r="L34" s="619"/>
      <c r="M34" s="642"/>
      <c r="N34" s="643"/>
    </row>
    <row r="35" spans="2:14" ht="12.75">
      <c r="B35" s="634"/>
      <c r="C35" s="634"/>
      <c r="D35" s="634"/>
      <c r="E35" s="634"/>
      <c r="F35" s="634"/>
      <c r="G35" s="618"/>
      <c r="H35" s="619"/>
      <c r="I35" s="642"/>
      <c r="J35" s="643"/>
      <c r="K35" s="618"/>
      <c r="L35" s="619"/>
      <c r="M35" s="642"/>
      <c r="N35" s="643"/>
    </row>
    <row r="36" spans="2:14" ht="12.75">
      <c r="B36" s="634"/>
      <c r="C36" s="634"/>
      <c r="D36" s="634"/>
      <c r="E36" s="634"/>
      <c r="F36" s="634"/>
      <c r="G36" s="618"/>
      <c r="H36" s="619"/>
      <c r="I36" s="642"/>
      <c r="J36" s="643"/>
      <c r="K36" s="618"/>
      <c r="L36" s="619"/>
      <c r="M36" s="642"/>
      <c r="N36" s="643"/>
    </row>
    <row r="37" spans="2:14" ht="12.75">
      <c r="B37" s="654" t="s">
        <v>84</v>
      </c>
      <c r="C37" s="654"/>
      <c r="D37" s="654"/>
      <c r="E37" s="654"/>
      <c r="F37" s="654"/>
      <c r="G37" s="620"/>
      <c r="H37" s="621"/>
      <c r="I37" s="622">
        <f>SUM(I27:J36)</f>
        <v>0</v>
      </c>
      <c r="J37" s="623"/>
      <c r="K37" s="620"/>
      <c r="L37" s="621"/>
      <c r="M37" s="622">
        <f>SUM(M27:N36)</f>
        <v>0</v>
      </c>
      <c r="N37" s="623"/>
    </row>
    <row r="38" spans="2:14" ht="15">
      <c r="B38" s="655" t="s">
        <v>223</v>
      </c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</row>
    <row r="39" spans="2:14" ht="12.75">
      <c r="B39" s="656" t="s">
        <v>219</v>
      </c>
      <c r="C39" s="656"/>
      <c r="D39" s="656"/>
      <c r="E39" s="656"/>
      <c r="F39" s="656"/>
      <c r="G39" s="632" t="str">
        <f>G11</f>
        <v>30.09.2017г.</v>
      </c>
      <c r="H39" s="633"/>
      <c r="I39" s="633"/>
      <c r="J39" s="631"/>
      <c r="K39" s="632" t="str">
        <f>K11</f>
        <v>31.12.2016 г.</v>
      </c>
      <c r="L39" s="633"/>
      <c r="M39" s="633"/>
      <c r="N39" s="631"/>
    </row>
    <row r="40" spans="2:14" ht="12.75">
      <c r="B40" s="656"/>
      <c r="C40" s="656"/>
      <c r="D40" s="656"/>
      <c r="E40" s="656"/>
      <c r="F40" s="656"/>
      <c r="G40" s="630" t="s">
        <v>220</v>
      </c>
      <c r="H40" s="631"/>
      <c r="I40" s="630" t="s">
        <v>221</v>
      </c>
      <c r="J40" s="631"/>
      <c r="K40" s="630" t="s">
        <v>220</v>
      </c>
      <c r="L40" s="631"/>
      <c r="M40" s="630" t="s">
        <v>221</v>
      </c>
      <c r="N40" s="631"/>
    </row>
    <row r="41" spans="2:14" ht="12.75">
      <c r="B41" s="634" t="s">
        <v>615</v>
      </c>
      <c r="C41" s="634"/>
      <c r="D41" s="634"/>
      <c r="E41" s="634"/>
      <c r="F41" s="634"/>
      <c r="G41" s="618"/>
      <c r="H41" s="619"/>
      <c r="I41" s="642">
        <v>318</v>
      </c>
      <c r="J41" s="643"/>
      <c r="K41" s="618"/>
      <c r="L41" s="619"/>
      <c r="M41" s="642">
        <v>318</v>
      </c>
      <c r="N41" s="643"/>
    </row>
    <row r="42" spans="2:14" ht="12.75">
      <c r="B42" s="634" t="s">
        <v>646</v>
      </c>
      <c r="C42" s="634"/>
      <c r="D42" s="634"/>
      <c r="E42" s="634"/>
      <c r="F42" s="634"/>
      <c r="G42" s="618"/>
      <c r="H42" s="619"/>
      <c r="I42" s="642">
        <v>261</v>
      </c>
      <c r="J42" s="643"/>
      <c r="K42" s="618"/>
      <c r="L42" s="619"/>
      <c r="M42" s="642">
        <v>261</v>
      </c>
      <c r="N42" s="643"/>
    </row>
    <row r="43" spans="2:14" ht="12.75">
      <c r="B43" s="634" t="s">
        <v>646</v>
      </c>
      <c r="C43" s="634"/>
      <c r="D43" s="634"/>
      <c r="E43" s="634"/>
      <c r="F43" s="634"/>
      <c r="G43" s="618"/>
      <c r="H43" s="619"/>
      <c r="I43" s="642">
        <v>1246</v>
      </c>
      <c r="J43" s="643"/>
      <c r="K43" s="618"/>
      <c r="L43" s="619"/>
      <c r="M43" s="642">
        <v>1246</v>
      </c>
      <c r="N43" s="643"/>
    </row>
    <row r="44" spans="2:14" ht="12.75">
      <c r="B44" s="634" t="s">
        <v>646</v>
      </c>
      <c r="C44" s="634"/>
      <c r="D44" s="634"/>
      <c r="E44" s="634"/>
      <c r="F44" s="634"/>
      <c r="G44" s="618"/>
      <c r="H44" s="619"/>
      <c r="I44" s="642">
        <v>583</v>
      </c>
      <c r="J44" s="643"/>
      <c r="K44" s="618"/>
      <c r="L44" s="619"/>
      <c r="M44" s="642">
        <v>583</v>
      </c>
      <c r="N44" s="643"/>
    </row>
    <row r="45" spans="2:14" ht="12.75">
      <c r="B45" s="634" t="s">
        <v>646</v>
      </c>
      <c r="C45" s="634"/>
      <c r="D45" s="634"/>
      <c r="E45" s="634"/>
      <c r="F45" s="634"/>
      <c r="G45" s="618"/>
      <c r="H45" s="619"/>
      <c r="I45" s="642">
        <v>309</v>
      </c>
      <c r="J45" s="643"/>
      <c r="K45" s="618"/>
      <c r="L45" s="619"/>
      <c r="M45" s="642">
        <v>309</v>
      </c>
      <c r="N45" s="643"/>
    </row>
    <row r="46" spans="2:14" ht="12.75">
      <c r="B46" s="634" t="s">
        <v>646</v>
      </c>
      <c r="C46" s="634"/>
      <c r="D46" s="634"/>
      <c r="E46" s="634"/>
      <c r="F46" s="634"/>
      <c r="G46" s="618"/>
      <c r="H46" s="619"/>
      <c r="I46" s="642">
        <v>304</v>
      </c>
      <c r="J46" s="643"/>
      <c r="K46" s="618"/>
      <c r="L46" s="619"/>
      <c r="M46" s="642">
        <v>304</v>
      </c>
      <c r="N46" s="643"/>
    </row>
    <row r="47" spans="2:14" ht="12.75">
      <c r="B47" s="634"/>
      <c r="C47" s="634"/>
      <c r="D47" s="634"/>
      <c r="E47" s="634"/>
      <c r="F47" s="634"/>
      <c r="G47" s="618"/>
      <c r="H47" s="619"/>
      <c r="I47" s="642"/>
      <c r="J47" s="643"/>
      <c r="K47" s="618"/>
      <c r="L47" s="619"/>
      <c r="M47" s="642"/>
      <c r="N47" s="643"/>
    </row>
    <row r="48" spans="2:14" ht="12.75">
      <c r="B48" s="634"/>
      <c r="C48" s="634"/>
      <c r="D48" s="634"/>
      <c r="E48" s="634"/>
      <c r="F48" s="634"/>
      <c r="G48" s="618"/>
      <c r="H48" s="619"/>
      <c r="I48" s="642"/>
      <c r="J48" s="643"/>
      <c r="K48" s="618"/>
      <c r="L48" s="619"/>
      <c r="M48" s="642"/>
      <c r="N48" s="643"/>
    </row>
    <row r="49" spans="2:14" ht="12.75">
      <c r="B49" s="634"/>
      <c r="C49" s="634"/>
      <c r="D49" s="634"/>
      <c r="E49" s="634"/>
      <c r="F49" s="634"/>
      <c r="G49" s="618"/>
      <c r="H49" s="619"/>
      <c r="I49" s="642"/>
      <c r="J49" s="643"/>
      <c r="K49" s="618"/>
      <c r="L49" s="619"/>
      <c r="M49" s="642"/>
      <c r="N49" s="643"/>
    </row>
    <row r="50" spans="2:14" ht="12.75">
      <c r="B50" s="634"/>
      <c r="C50" s="634"/>
      <c r="D50" s="634"/>
      <c r="E50" s="634"/>
      <c r="F50" s="634"/>
      <c r="G50" s="618"/>
      <c r="H50" s="619"/>
      <c r="I50" s="642"/>
      <c r="J50" s="643"/>
      <c r="K50" s="618"/>
      <c r="L50" s="619"/>
      <c r="M50" s="642"/>
      <c r="N50" s="643"/>
    </row>
    <row r="51" spans="2:14" ht="12.75">
      <c r="B51" s="654" t="s">
        <v>84</v>
      </c>
      <c r="C51" s="654"/>
      <c r="D51" s="654"/>
      <c r="E51" s="654"/>
      <c r="F51" s="654"/>
      <c r="G51" s="620"/>
      <c r="H51" s="621"/>
      <c r="I51" s="622">
        <f>SUM(I41:J50)</f>
        <v>3021</v>
      </c>
      <c r="J51" s="623"/>
      <c r="K51" s="620"/>
      <c r="L51" s="621"/>
      <c r="M51" s="622">
        <f>SUM(M41:N50)</f>
        <v>3021</v>
      </c>
      <c r="N51" s="623"/>
    </row>
    <row r="52" spans="2:14" ht="15">
      <c r="B52" s="624" t="s">
        <v>480</v>
      </c>
      <c r="C52" s="624"/>
      <c r="D52" s="624"/>
      <c r="E52" s="624"/>
      <c r="F52" s="624"/>
      <c r="G52" s="624"/>
      <c r="H52" s="624"/>
      <c r="I52" s="624"/>
      <c r="J52" s="624"/>
      <c r="K52" s="624"/>
      <c r="L52" s="624"/>
      <c r="M52" s="624"/>
      <c r="N52" s="624"/>
    </row>
    <row r="53" spans="2:14" ht="12.75">
      <c r="B53" s="644" t="s">
        <v>224</v>
      </c>
      <c r="C53" s="644"/>
      <c r="D53" s="644" t="s">
        <v>225</v>
      </c>
      <c r="E53" s="644"/>
      <c r="F53" s="644"/>
      <c r="G53" s="632" t="str">
        <f>G11</f>
        <v>30.09.2017г.</v>
      </c>
      <c r="H53" s="633"/>
      <c r="I53" s="633"/>
      <c r="J53" s="631"/>
      <c r="K53" s="632" t="str">
        <f>K25</f>
        <v>31.12.2016 г.</v>
      </c>
      <c r="L53" s="633"/>
      <c r="M53" s="633"/>
      <c r="N53" s="631"/>
    </row>
    <row r="54" spans="2:14" ht="12.75">
      <c r="B54" s="644"/>
      <c r="C54" s="644"/>
      <c r="D54" s="644"/>
      <c r="E54" s="644"/>
      <c r="F54" s="644"/>
      <c r="G54" s="630" t="s">
        <v>220</v>
      </c>
      <c r="H54" s="631"/>
      <c r="I54" s="630" t="s">
        <v>221</v>
      </c>
      <c r="J54" s="631"/>
      <c r="K54" s="630" t="s">
        <v>220</v>
      </c>
      <c r="L54" s="631"/>
      <c r="M54" s="630" t="s">
        <v>221</v>
      </c>
      <c r="N54" s="631"/>
    </row>
    <row r="55" spans="2:14" ht="12.75">
      <c r="B55" s="634"/>
      <c r="C55" s="634"/>
      <c r="D55" s="634"/>
      <c r="E55" s="634"/>
      <c r="F55" s="634"/>
      <c r="G55" s="618"/>
      <c r="H55" s="619"/>
      <c r="I55" s="616"/>
      <c r="J55" s="617"/>
      <c r="K55" s="618"/>
      <c r="L55" s="619"/>
      <c r="M55" s="616"/>
      <c r="N55" s="617"/>
    </row>
    <row r="56" spans="2:14" ht="12.75">
      <c r="B56" s="634"/>
      <c r="C56" s="634"/>
      <c r="D56" s="634"/>
      <c r="E56" s="634"/>
      <c r="F56" s="634"/>
      <c r="G56" s="618"/>
      <c r="H56" s="619"/>
      <c r="I56" s="616"/>
      <c r="J56" s="617"/>
      <c r="K56" s="618"/>
      <c r="L56" s="619"/>
      <c r="M56" s="616"/>
      <c r="N56" s="617"/>
    </row>
    <row r="57" spans="2:14" ht="12.75">
      <c r="B57" s="634"/>
      <c r="C57" s="634"/>
      <c r="D57" s="634"/>
      <c r="E57" s="634"/>
      <c r="F57" s="634"/>
      <c r="G57" s="618"/>
      <c r="H57" s="619"/>
      <c r="I57" s="616"/>
      <c r="J57" s="617"/>
      <c r="K57" s="618"/>
      <c r="L57" s="619"/>
      <c r="M57" s="616"/>
      <c r="N57" s="617"/>
    </row>
    <row r="58" spans="2:14" ht="12.75">
      <c r="B58" s="634"/>
      <c r="C58" s="634"/>
      <c r="D58" s="634"/>
      <c r="E58" s="634"/>
      <c r="F58" s="634"/>
      <c r="G58" s="618"/>
      <c r="H58" s="619"/>
      <c r="I58" s="616"/>
      <c r="J58" s="617"/>
      <c r="K58" s="618"/>
      <c r="L58" s="619"/>
      <c r="M58" s="616"/>
      <c r="N58" s="617"/>
    </row>
    <row r="59" spans="2:14" ht="12.75">
      <c r="B59" s="634"/>
      <c r="C59" s="634"/>
      <c r="D59" s="634"/>
      <c r="E59" s="634"/>
      <c r="F59" s="634"/>
      <c r="G59" s="618"/>
      <c r="H59" s="619"/>
      <c r="I59" s="616"/>
      <c r="J59" s="617"/>
      <c r="K59" s="618"/>
      <c r="L59" s="619"/>
      <c r="M59" s="616"/>
      <c r="N59" s="617"/>
    </row>
    <row r="60" spans="2:14" ht="12.75">
      <c r="B60" s="634"/>
      <c r="C60" s="634"/>
      <c r="D60" s="634"/>
      <c r="E60" s="634"/>
      <c r="F60" s="634"/>
      <c r="G60" s="618"/>
      <c r="H60" s="619"/>
      <c r="I60" s="616"/>
      <c r="J60" s="617"/>
      <c r="K60" s="618"/>
      <c r="L60" s="619"/>
      <c r="M60" s="616"/>
      <c r="N60" s="617"/>
    </row>
    <row r="61" spans="2:20" ht="12.75">
      <c r="B61" s="634"/>
      <c r="C61" s="634"/>
      <c r="D61" s="634"/>
      <c r="E61" s="634"/>
      <c r="F61" s="634"/>
      <c r="G61" s="618"/>
      <c r="H61" s="619"/>
      <c r="I61" s="616"/>
      <c r="J61" s="617"/>
      <c r="K61" s="618"/>
      <c r="L61" s="619"/>
      <c r="M61" s="616"/>
      <c r="N61" s="617"/>
      <c r="P61" s="613">
        <f>IF(AND(S62="",S64=""),"","Разлика между СПРАВКАТА и ПРИЛОЖЕНИЕ №1!")</f>
      </c>
      <c r="Q61" s="613"/>
      <c r="R61" s="613"/>
      <c r="S61" s="613"/>
      <c r="T61" s="613"/>
    </row>
    <row r="62" spans="2:20" ht="12.75">
      <c r="B62" s="634"/>
      <c r="C62" s="634"/>
      <c r="D62" s="634"/>
      <c r="E62" s="634"/>
      <c r="F62" s="634"/>
      <c r="G62" s="618"/>
      <c r="H62" s="619"/>
      <c r="I62" s="616"/>
      <c r="J62" s="617"/>
      <c r="K62" s="618"/>
      <c r="L62" s="619"/>
      <c r="M62" s="616"/>
      <c r="N62" s="617"/>
      <c r="P62" s="614">
        <f>IF(S62="","","Разлика текущ период:")</f>
      </c>
      <c r="Q62" s="614"/>
      <c r="R62" s="614"/>
      <c r="S62" s="420">
        <f>IF(I65=K5,"",I65-K5)</f>
      </c>
      <c r="T62" s="419"/>
    </row>
    <row r="63" spans="2:20" ht="12.75">
      <c r="B63" s="634"/>
      <c r="C63" s="634"/>
      <c r="D63" s="634"/>
      <c r="E63" s="634"/>
      <c r="F63" s="634"/>
      <c r="G63" s="618"/>
      <c r="H63" s="619"/>
      <c r="I63" s="616"/>
      <c r="J63" s="617"/>
      <c r="K63" s="618"/>
      <c r="L63" s="619"/>
      <c r="M63" s="616"/>
      <c r="N63" s="617"/>
      <c r="P63" s="615">
        <f>IF(S62="","","Сума по приложение №1:")</f>
      </c>
      <c r="Q63" s="615"/>
      <c r="R63" s="615"/>
      <c r="S63" s="421">
        <f>IF(I65=K5,"",K5)</f>
      </c>
      <c r="T63" s="419"/>
    </row>
    <row r="64" spans="2:20" ht="12.75">
      <c r="B64" s="634"/>
      <c r="C64" s="634"/>
      <c r="D64" s="634"/>
      <c r="E64" s="634"/>
      <c r="F64" s="634"/>
      <c r="G64" s="618"/>
      <c r="H64" s="619"/>
      <c r="I64" s="616"/>
      <c r="J64" s="617"/>
      <c r="K64" s="618"/>
      <c r="L64" s="619"/>
      <c r="M64" s="616"/>
      <c r="N64" s="617"/>
      <c r="P64" s="614"/>
      <c r="Q64" s="614"/>
      <c r="R64" s="614"/>
      <c r="S64" s="420">
        <f>IF(M65=M5,"",M65-M5)</f>
      </c>
      <c r="T64" s="419"/>
    </row>
    <row r="65" spans="2:20" ht="12.75">
      <c r="B65" s="625" t="s">
        <v>84</v>
      </c>
      <c r="C65" s="626"/>
      <c r="D65" s="626"/>
      <c r="E65" s="626"/>
      <c r="F65" s="627"/>
      <c r="G65" s="620"/>
      <c r="H65" s="621"/>
      <c r="I65" s="622">
        <f>SUM(I55:J64)</f>
        <v>0</v>
      </c>
      <c r="J65" s="623"/>
      <c r="K65" s="620"/>
      <c r="L65" s="621"/>
      <c r="M65" s="622">
        <f>SUM(M55:N64)</f>
        <v>0</v>
      </c>
      <c r="N65" s="623"/>
      <c r="P65" s="615">
        <f>IF(S64="","","Сума по приложение №1:")</f>
      </c>
      <c r="Q65" s="615"/>
      <c r="R65" s="615"/>
      <c r="S65" s="421">
        <f>IF(M65=M5,"",M5)</f>
      </c>
      <c r="T65" s="419"/>
    </row>
    <row r="66" spans="2:14" ht="15">
      <c r="B66" s="624" t="s">
        <v>481</v>
      </c>
      <c r="C66" s="624"/>
      <c r="D66" s="624"/>
      <c r="E66" s="624"/>
      <c r="F66" s="624"/>
      <c r="G66" s="624"/>
      <c r="H66" s="624"/>
      <c r="I66" s="624"/>
      <c r="J66" s="624"/>
      <c r="K66" s="624"/>
      <c r="L66" s="624"/>
      <c r="M66" s="624"/>
      <c r="N66" s="624"/>
    </row>
    <row r="67" spans="2:14" ht="12.75">
      <c r="B67" s="644" t="s">
        <v>224</v>
      </c>
      <c r="C67" s="644"/>
      <c r="D67" s="644" t="s">
        <v>225</v>
      </c>
      <c r="E67" s="644"/>
      <c r="F67" s="644"/>
      <c r="G67" s="632" t="str">
        <f>G25</f>
        <v>30.09.2017г.</v>
      </c>
      <c r="H67" s="633"/>
      <c r="I67" s="633"/>
      <c r="J67" s="631"/>
      <c r="K67" s="632" t="str">
        <f>K39</f>
        <v>31.12.2016 г.</v>
      </c>
      <c r="L67" s="633"/>
      <c r="M67" s="633"/>
      <c r="N67" s="631"/>
    </row>
    <row r="68" spans="2:14" ht="12.75">
      <c r="B68" s="644"/>
      <c r="C68" s="644"/>
      <c r="D68" s="644"/>
      <c r="E68" s="644"/>
      <c r="F68" s="644"/>
      <c r="G68" s="630" t="s">
        <v>220</v>
      </c>
      <c r="H68" s="631"/>
      <c r="I68" s="630" t="s">
        <v>221</v>
      </c>
      <c r="J68" s="631"/>
      <c r="K68" s="630" t="s">
        <v>220</v>
      </c>
      <c r="L68" s="631"/>
      <c r="M68" s="630" t="s">
        <v>221</v>
      </c>
      <c r="N68" s="631"/>
    </row>
    <row r="69" spans="2:14" ht="12.75">
      <c r="B69" s="634"/>
      <c r="C69" s="634"/>
      <c r="D69" s="634"/>
      <c r="E69" s="634"/>
      <c r="F69" s="634"/>
      <c r="G69" s="618"/>
      <c r="H69" s="619"/>
      <c r="I69" s="616"/>
      <c r="J69" s="617"/>
      <c r="K69" s="618"/>
      <c r="L69" s="619"/>
      <c r="M69" s="616"/>
      <c r="N69" s="617"/>
    </row>
    <row r="70" spans="2:14" ht="12.75">
      <c r="B70" s="634"/>
      <c r="C70" s="634"/>
      <c r="D70" s="634"/>
      <c r="E70" s="634"/>
      <c r="F70" s="634"/>
      <c r="G70" s="618"/>
      <c r="H70" s="619"/>
      <c r="I70" s="616"/>
      <c r="J70" s="617"/>
      <c r="K70" s="618"/>
      <c r="L70" s="619"/>
      <c r="M70" s="616"/>
      <c r="N70" s="617"/>
    </row>
    <row r="71" spans="2:14" ht="12.75">
      <c r="B71" s="634"/>
      <c r="C71" s="634"/>
      <c r="D71" s="634"/>
      <c r="E71" s="634"/>
      <c r="F71" s="634"/>
      <c r="G71" s="618"/>
      <c r="H71" s="619"/>
      <c r="I71" s="616"/>
      <c r="J71" s="617"/>
      <c r="K71" s="618"/>
      <c r="L71" s="619"/>
      <c r="M71" s="616"/>
      <c r="N71" s="617"/>
    </row>
    <row r="72" spans="2:14" ht="12.75">
      <c r="B72" s="634"/>
      <c r="C72" s="634"/>
      <c r="D72" s="634"/>
      <c r="E72" s="634"/>
      <c r="F72" s="634"/>
      <c r="G72" s="618"/>
      <c r="H72" s="619"/>
      <c r="I72" s="616"/>
      <c r="J72" s="617"/>
      <c r="K72" s="618" t="s">
        <v>29</v>
      </c>
      <c r="L72" s="619"/>
      <c r="M72" s="616"/>
      <c r="N72" s="617"/>
    </row>
    <row r="73" spans="2:14" ht="12.75">
      <c r="B73" s="634"/>
      <c r="C73" s="634"/>
      <c r="D73" s="634"/>
      <c r="E73" s="634"/>
      <c r="F73" s="634"/>
      <c r="G73" s="618"/>
      <c r="H73" s="619"/>
      <c r="I73" s="616"/>
      <c r="J73" s="617"/>
      <c r="K73" s="618"/>
      <c r="L73" s="619"/>
      <c r="M73" s="616"/>
      <c r="N73" s="617"/>
    </row>
    <row r="74" spans="2:14" ht="12.75">
      <c r="B74" s="634"/>
      <c r="C74" s="634"/>
      <c r="D74" s="634"/>
      <c r="E74" s="634"/>
      <c r="F74" s="634"/>
      <c r="G74" s="618"/>
      <c r="H74" s="619"/>
      <c r="I74" s="616"/>
      <c r="J74" s="617"/>
      <c r="K74" s="618"/>
      <c r="L74" s="619"/>
      <c r="M74" s="616"/>
      <c r="N74" s="617"/>
    </row>
    <row r="75" spans="2:20" ht="12.75">
      <c r="B75" s="634"/>
      <c r="C75" s="634"/>
      <c r="D75" s="634"/>
      <c r="E75" s="634"/>
      <c r="F75" s="634"/>
      <c r="G75" s="618"/>
      <c r="H75" s="619"/>
      <c r="I75" s="616"/>
      <c r="J75" s="617"/>
      <c r="K75" s="618"/>
      <c r="L75" s="619"/>
      <c r="M75" s="616"/>
      <c r="N75" s="617"/>
      <c r="P75" s="613">
        <f>IF(AND(S76="",S78=""),"","Разлика между СПРАВКАТА и ПРИЛОЖЕНИЕ №1!")</f>
      </c>
      <c r="Q75" s="613"/>
      <c r="R75" s="613"/>
      <c r="S75" s="613"/>
      <c r="T75" s="613"/>
    </row>
    <row r="76" spans="2:20" ht="12.75">
      <c r="B76" s="634"/>
      <c r="C76" s="634"/>
      <c r="D76" s="634"/>
      <c r="E76" s="634"/>
      <c r="F76" s="634"/>
      <c r="G76" s="618"/>
      <c r="H76" s="619"/>
      <c r="I76" s="616"/>
      <c r="J76" s="617"/>
      <c r="K76" s="618"/>
      <c r="L76" s="619"/>
      <c r="M76" s="616"/>
      <c r="N76" s="617"/>
      <c r="P76" s="614">
        <f>IF(S76="","","Разлика текущ период:")</f>
      </c>
      <c r="Q76" s="614"/>
      <c r="R76" s="614"/>
      <c r="S76" s="420">
        <f>IF(I79=K6,"",I79-K6)</f>
      </c>
      <c r="T76" s="419"/>
    </row>
    <row r="77" spans="2:20" ht="12.75">
      <c r="B77" s="634"/>
      <c r="C77" s="634"/>
      <c r="D77" s="634"/>
      <c r="E77" s="634"/>
      <c r="F77" s="634"/>
      <c r="G77" s="618"/>
      <c r="H77" s="619"/>
      <c r="I77" s="616"/>
      <c r="J77" s="617"/>
      <c r="K77" s="618"/>
      <c r="L77" s="619"/>
      <c r="M77" s="616"/>
      <c r="N77" s="617"/>
      <c r="P77" s="615">
        <f>IF(S76="","","Сума по приложение №1:")</f>
      </c>
      <c r="Q77" s="615"/>
      <c r="R77" s="615"/>
      <c r="S77" s="421">
        <f>IF(I79=K6,"",K6)</f>
      </c>
      <c r="T77" s="419"/>
    </row>
    <row r="78" spans="2:20" ht="12.75">
      <c r="B78" s="634"/>
      <c r="C78" s="634"/>
      <c r="D78" s="634"/>
      <c r="E78" s="634"/>
      <c r="F78" s="634"/>
      <c r="G78" s="618"/>
      <c r="H78" s="619"/>
      <c r="I78" s="616"/>
      <c r="J78" s="617"/>
      <c r="K78" s="618"/>
      <c r="L78" s="619"/>
      <c r="M78" s="616"/>
      <c r="N78" s="617"/>
      <c r="P78" s="614"/>
      <c r="Q78" s="614"/>
      <c r="R78" s="614"/>
      <c r="S78" s="420">
        <f>IF(M79=M6,"",M79-M6)</f>
      </c>
      <c r="T78" s="419"/>
    </row>
    <row r="79" spans="2:20" ht="12.75">
      <c r="B79" s="625" t="s">
        <v>84</v>
      </c>
      <c r="C79" s="626"/>
      <c r="D79" s="626"/>
      <c r="E79" s="626"/>
      <c r="F79" s="627"/>
      <c r="G79" s="620"/>
      <c r="H79" s="621"/>
      <c r="I79" s="622">
        <f>SUM(I69:J78)</f>
        <v>0</v>
      </c>
      <c r="J79" s="623"/>
      <c r="K79" s="620"/>
      <c r="L79" s="621"/>
      <c r="M79" s="622">
        <f>SUM(M69:N78)</f>
        <v>0</v>
      </c>
      <c r="N79" s="623"/>
      <c r="P79" s="615">
        <f>IF(S78="","","Сума по приложение №1:")</f>
      </c>
      <c r="Q79" s="615"/>
      <c r="R79" s="615"/>
      <c r="S79" s="421">
        <f>IF(M79=M6,"",M6)</f>
      </c>
      <c r="T79" s="419"/>
    </row>
    <row r="80" spans="2:14" ht="15">
      <c r="B80" s="624" t="s">
        <v>494</v>
      </c>
      <c r="C80" s="624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4"/>
    </row>
    <row r="81" spans="2:14" ht="12.75">
      <c r="B81" s="660" t="s">
        <v>224</v>
      </c>
      <c r="C81" s="660"/>
      <c r="D81" s="660"/>
      <c r="E81" s="660"/>
      <c r="F81" s="660"/>
      <c r="G81" s="660"/>
      <c r="H81" s="660"/>
      <c r="I81" s="660"/>
      <c r="J81" s="660"/>
      <c r="K81" s="659" t="str">
        <f>K2</f>
        <v>30.09.2017г.</v>
      </c>
      <c r="L81" s="660"/>
      <c r="M81" s="659" t="s">
        <v>665</v>
      </c>
      <c r="N81" s="660"/>
    </row>
    <row r="82" spans="2:14" ht="12.75">
      <c r="B82" s="628" t="s">
        <v>486</v>
      </c>
      <c r="C82" s="628"/>
      <c r="D82" s="628"/>
      <c r="E82" s="628"/>
      <c r="F82" s="628"/>
      <c r="G82" s="628"/>
      <c r="H82" s="628"/>
      <c r="I82" s="628"/>
      <c r="J82" s="628"/>
      <c r="K82" s="629">
        <f>SUM(K83:L84)</f>
        <v>0</v>
      </c>
      <c r="L82" s="629"/>
      <c r="M82" s="629">
        <f>SUM(M83:N84)</f>
        <v>0</v>
      </c>
      <c r="N82" s="629"/>
    </row>
    <row r="83" spans="2:14" ht="12.75">
      <c r="B83" s="662" t="s">
        <v>484</v>
      </c>
      <c r="C83" s="662"/>
      <c r="D83" s="662"/>
      <c r="E83" s="662"/>
      <c r="F83" s="662"/>
      <c r="G83" s="662"/>
      <c r="H83" s="662"/>
      <c r="I83" s="662"/>
      <c r="J83" s="662"/>
      <c r="K83" s="661"/>
      <c r="L83" s="661"/>
      <c r="M83" s="661"/>
      <c r="N83" s="661"/>
    </row>
    <row r="84" spans="2:20" ht="12.75">
      <c r="B84" s="662" t="s">
        <v>487</v>
      </c>
      <c r="C84" s="662"/>
      <c r="D84" s="662"/>
      <c r="E84" s="662"/>
      <c r="F84" s="662"/>
      <c r="G84" s="662"/>
      <c r="H84" s="662"/>
      <c r="I84" s="662"/>
      <c r="J84" s="662"/>
      <c r="K84" s="661"/>
      <c r="L84" s="661"/>
      <c r="M84" s="661"/>
      <c r="N84" s="661"/>
      <c r="P84" s="613">
        <f>IF(AND(S85="",S87=""),"","Разлика между СПРАВКАТА и ПРИЛОЖЕНИЕ №1!")</f>
      </c>
      <c r="Q84" s="613"/>
      <c r="R84" s="613"/>
      <c r="S84" s="613"/>
      <c r="T84" s="613"/>
    </row>
    <row r="85" spans="2:20" ht="12.75">
      <c r="B85" s="664" t="s">
        <v>488</v>
      </c>
      <c r="C85" s="665"/>
      <c r="D85" s="665"/>
      <c r="E85" s="665"/>
      <c r="F85" s="665"/>
      <c r="G85" s="665"/>
      <c r="H85" s="665"/>
      <c r="I85" s="665"/>
      <c r="J85" s="666"/>
      <c r="K85" s="629">
        <f>SUM(K86:L87)</f>
        <v>0</v>
      </c>
      <c r="L85" s="629"/>
      <c r="M85" s="629">
        <f>SUM(M86:N87)</f>
        <v>0</v>
      </c>
      <c r="N85" s="629"/>
      <c r="P85" s="614">
        <f>IF(S85="","","Разлика текущ период:")</f>
      </c>
      <c r="Q85" s="614"/>
      <c r="R85" s="614"/>
      <c r="S85" s="420">
        <f>IF(K88=K7,"",K88-K7)</f>
      </c>
      <c r="T85" s="419"/>
    </row>
    <row r="86" spans="2:20" ht="12.75">
      <c r="B86" s="639" t="s">
        <v>489</v>
      </c>
      <c r="C86" s="640"/>
      <c r="D86" s="640"/>
      <c r="E86" s="640"/>
      <c r="F86" s="640"/>
      <c r="G86" s="640"/>
      <c r="H86" s="640"/>
      <c r="I86" s="640"/>
      <c r="J86" s="641"/>
      <c r="K86" s="661"/>
      <c r="L86" s="661"/>
      <c r="M86" s="661"/>
      <c r="N86" s="661"/>
      <c r="P86" s="615">
        <f>IF(S85="","","Сума по приложение №1:")</f>
      </c>
      <c r="Q86" s="615"/>
      <c r="R86" s="615"/>
      <c r="S86" s="421">
        <f>IF(K88=K7,"",K7)</f>
      </c>
      <c r="T86" s="419"/>
    </row>
    <row r="87" spans="2:20" ht="12.75">
      <c r="B87" s="639" t="s">
        <v>485</v>
      </c>
      <c r="C87" s="640"/>
      <c r="D87" s="640"/>
      <c r="E87" s="640"/>
      <c r="F87" s="640"/>
      <c r="G87" s="640"/>
      <c r="H87" s="640"/>
      <c r="I87" s="640"/>
      <c r="J87" s="641"/>
      <c r="K87" s="661"/>
      <c r="L87" s="661"/>
      <c r="M87" s="661"/>
      <c r="N87" s="661"/>
      <c r="P87" s="614"/>
      <c r="Q87" s="614"/>
      <c r="R87" s="614"/>
      <c r="S87" s="420">
        <f>IF(M88=M7,"",M88-M7)</f>
      </c>
      <c r="T87" s="419"/>
    </row>
    <row r="88" spans="2:20" ht="12.75">
      <c r="B88" s="654" t="s">
        <v>84</v>
      </c>
      <c r="C88" s="654"/>
      <c r="D88" s="654"/>
      <c r="E88" s="654"/>
      <c r="F88" s="654"/>
      <c r="G88" s="654"/>
      <c r="H88" s="654"/>
      <c r="I88" s="654"/>
      <c r="J88" s="654"/>
      <c r="K88" s="663">
        <f>K82+K85</f>
        <v>0</v>
      </c>
      <c r="L88" s="663"/>
      <c r="M88" s="663">
        <f>M82+M85</f>
        <v>0</v>
      </c>
      <c r="N88" s="663"/>
      <c r="P88" s="615">
        <f>IF(S87="","","Сума по приложение №1:")</f>
      </c>
      <c r="Q88" s="615"/>
      <c r="R88" s="615"/>
      <c r="S88" s="421">
        <f>IF(M88=M7,"",M7)</f>
      </c>
      <c r="T88" s="419"/>
    </row>
    <row r="89" spans="2:14" ht="15">
      <c r="B89" s="624" t="s">
        <v>493</v>
      </c>
      <c r="C89" s="624"/>
      <c r="D89" s="624"/>
      <c r="E89" s="624"/>
      <c r="F89" s="624"/>
      <c r="G89" s="624"/>
      <c r="H89" s="624"/>
      <c r="I89" s="624"/>
      <c r="J89" s="624"/>
      <c r="K89" s="624"/>
      <c r="L89" s="624"/>
      <c r="M89" s="624"/>
      <c r="N89" s="624"/>
    </row>
    <row r="90" spans="2:14" ht="12.75">
      <c r="B90" s="660" t="s">
        <v>224</v>
      </c>
      <c r="C90" s="660"/>
      <c r="D90" s="660"/>
      <c r="E90" s="660"/>
      <c r="F90" s="660"/>
      <c r="G90" s="660"/>
      <c r="H90" s="660"/>
      <c r="I90" s="660"/>
      <c r="J90" s="660"/>
      <c r="K90" s="659" t="str">
        <f>K2</f>
        <v>30.09.2017г.</v>
      </c>
      <c r="L90" s="660"/>
      <c r="M90" s="659" t="str">
        <f>M2</f>
        <v>31.12.2016 г.</v>
      </c>
      <c r="N90" s="660"/>
    </row>
    <row r="91" spans="2:14" ht="12.75">
      <c r="B91" s="628" t="s">
        <v>490</v>
      </c>
      <c r="C91" s="628"/>
      <c r="D91" s="628"/>
      <c r="E91" s="628"/>
      <c r="F91" s="628"/>
      <c r="G91" s="628"/>
      <c r="H91" s="628"/>
      <c r="I91" s="628"/>
      <c r="J91" s="628"/>
      <c r="K91" s="629">
        <f>SUM(K92:L93)</f>
        <v>0</v>
      </c>
      <c r="L91" s="629"/>
      <c r="M91" s="629">
        <f>SUM(M92:N93)</f>
        <v>0</v>
      </c>
      <c r="N91" s="629"/>
    </row>
    <row r="92" spans="2:14" ht="12.75">
      <c r="B92" s="662" t="s">
        <v>492</v>
      </c>
      <c r="C92" s="662"/>
      <c r="D92" s="662"/>
      <c r="E92" s="662"/>
      <c r="F92" s="662"/>
      <c r="G92" s="662"/>
      <c r="H92" s="662"/>
      <c r="I92" s="662"/>
      <c r="J92" s="662"/>
      <c r="K92" s="661"/>
      <c r="L92" s="661"/>
      <c r="M92" s="661"/>
      <c r="N92" s="661"/>
    </row>
    <row r="93" spans="2:20" ht="12.75">
      <c r="B93" s="662" t="s">
        <v>491</v>
      </c>
      <c r="C93" s="662"/>
      <c r="D93" s="662"/>
      <c r="E93" s="662"/>
      <c r="F93" s="662"/>
      <c r="G93" s="662"/>
      <c r="H93" s="662"/>
      <c r="I93" s="662"/>
      <c r="J93" s="662"/>
      <c r="K93" s="661"/>
      <c r="L93" s="661"/>
      <c r="M93" s="661"/>
      <c r="N93" s="661"/>
      <c r="P93" s="613">
        <f>IF(AND(S94="",S96=""),"","Разлика между СПРАВКАТА и ПРИЛОЖЕНИЕ №1!")</f>
      </c>
      <c r="Q93" s="613"/>
      <c r="R93" s="613"/>
      <c r="S93" s="613"/>
      <c r="T93" s="613"/>
    </row>
    <row r="94" spans="2:20" ht="12.75">
      <c r="B94" s="664" t="s">
        <v>258</v>
      </c>
      <c r="C94" s="665"/>
      <c r="D94" s="665"/>
      <c r="E94" s="665"/>
      <c r="F94" s="665"/>
      <c r="G94" s="665"/>
      <c r="H94" s="665"/>
      <c r="I94" s="665"/>
      <c r="J94" s="666"/>
      <c r="K94" s="629">
        <f>SUM(K95:L96)</f>
        <v>0</v>
      </c>
      <c r="L94" s="629"/>
      <c r="M94" s="629">
        <f>SUM(M95:N96)</f>
        <v>0</v>
      </c>
      <c r="N94" s="629"/>
      <c r="P94" s="614">
        <f>IF(S94="","","Разлика текущ период:")</f>
      </c>
      <c r="Q94" s="614"/>
      <c r="R94" s="614"/>
      <c r="S94" s="420">
        <f>IF(K97=K8,"",K97-K8)</f>
      </c>
      <c r="T94" s="419"/>
    </row>
    <row r="95" spans="2:20" ht="12.75">
      <c r="B95" s="639" t="s">
        <v>244</v>
      </c>
      <c r="C95" s="640"/>
      <c r="D95" s="640"/>
      <c r="E95" s="640"/>
      <c r="F95" s="640"/>
      <c r="G95" s="640"/>
      <c r="H95" s="640"/>
      <c r="I95" s="640"/>
      <c r="J95" s="641"/>
      <c r="K95" s="661"/>
      <c r="L95" s="661"/>
      <c r="M95" s="661"/>
      <c r="N95" s="661"/>
      <c r="P95" s="615">
        <f>IF(S94="","","Сума по приложение №1:")</f>
      </c>
      <c r="Q95" s="615"/>
      <c r="R95" s="615"/>
      <c r="S95" s="421">
        <f>IF(K97=K8,"",K8)</f>
      </c>
      <c r="T95" s="419"/>
    </row>
    <row r="96" spans="2:20" ht="12.75">
      <c r="B96" s="639" t="s">
        <v>271</v>
      </c>
      <c r="C96" s="640"/>
      <c r="D96" s="640"/>
      <c r="E96" s="640"/>
      <c r="F96" s="640"/>
      <c r="G96" s="640"/>
      <c r="H96" s="640"/>
      <c r="I96" s="640"/>
      <c r="J96" s="641"/>
      <c r="K96" s="661"/>
      <c r="L96" s="661"/>
      <c r="M96" s="661"/>
      <c r="N96" s="661"/>
      <c r="P96" s="614"/>
      <c r="Q96" s="614"/>
      <c r="R96" s="614"/>
      <c r="S96" s="420">
        <f>IF(M97=M8,"",M97-M8)</f>
      </c>
      <c r="T96" s="419"/>
    </row>
    <row r="97" spans="2:20" ht="12.75">
      <c r="B97" s="654" t="s">
        <v>84</v>
      </c>
      <c r="C97" s="654"/>
      <c r="D97" s="654"/>
      <c r="E97" s="654"/>
      <c r="F97" s="654"/>
      <c r="G97" s="654"/>
      <c r="H97" s="654"/>
      <c r="I97" s="654"/>
      <c r="J97" s="654"/>
      <c r="K97" s="663">
        <f>K91+K94</f>
        <v>0</v>
      </c>
      <c r="L97" s="663"/>
      <c r="M97" s="663">
        <f>M91+M94</f>
        <v>0</v>
      </c>
      <c r="N97" s="663"/>
      <c r="P97" s="615">
        <f>IF(S96="","","Сума по приложение №1:")</f>
      </c>
      <c r="Q97" s="615"/>
      <c r="R97" s="615"/>
      <c r="S97" s="421">
        <f>IF(M97=M8,"",M8)</f>
      </c>
      <c r="T97" s="419"/>
    </row>
    <row r="98" spans="2:14" ht="13.5" thickBot="1">
      <c r="B98" s="377"/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</row>
    <row r="100" spans="2:14" ht="15">
      <c r="B100" s="655" t="s">
        <v>552</v>
      </c>
      <c r="C100" s="655"/>
      <c r="D100" s="655"/>
      <c r="E100" s="655"/>
      <c r="F100" s="655"/>
      <c r="G100" s="655"/>
      <c r="H100" s="655"/>
      <c r="I100" s="655"/>
      <c r="J100" s="655"/>
      <c r="K100" s="655"/>
      <c r="L100" s="655"/>
      <c r="M100" s="655"/>
      <c r="N100" s="655"/>
    </row>
    <row r="101" spans="2:14" ht="12.75">
      <c r="B101" s="635" t="s">
        <v>495</v>
      </c>
      <c r="C101" s="648"/>
      <c r="D101" s="648"/>
      <c r="E101" s="648"/>
      <c r="F101" s="648"/>
      <c r="G101" s="648"/>
      <c r="H101" s="648"/>
      <c r="I101" s="648"/>
      <c r="J101" s="636"/>
      <c r="K101" s="650" t="str">
        <f>K2</f>
        <v>30.09.2017г.</v>
      </c>
      <c r="L101" s="651"/>
      <c r="M101" s="650" t="str">
        <f>M2</f>
        <v>31.12.2016 г.</v>
      </c>
      <c r="N101" s="651"/>
    </row>
    <row r="102" spans="2:14" ht="12.75">
      <c r="B102" s="637"/>
      <c r="C102" s="649"/>
      <c r="D102" s="649"/>
      <c r="E102" s="649"/>
      <c r="F102" s="649"/>
      <c r="G102" s="649"/>
      <c r="H102" s="649"/>
      <c r="I102" s="649"/>
      <c r="J102" s="638"/>
      <c r="K102" s="652"/>
      <c r="L102" s="653"/>
      <c r="M102" s="652"/>
      <c r="N102" s="653"/>
    </row>
    <row r="103" spans="2:20" ht="12.75">
      <c r="B103" s="639" t="s">
        <v>480</v>
      </c>
      <c r="C103" s="640"/>
      <c r="D103" s="640"/>
      <c r="E103" s="640"/>
      <c r="F103" s="640"/>
      <c r="G103" s="640"/>
      <c r="H103" s="640"/>
      <c r="I103" s="640"/>
      <c r="J103" s="641"/>
      <c r="K103" s="661"/>
      <c r="L103" s="661"/>
      <c r="M103" s="661"/>
      <c r="N103" s="661"/>
      <c r="P103" s="613" t="e">
        <f>IF(AND(S104="",S106=""),"","Разлика между БАЛАНСА и ПРИЛОЖЕНИЕТО!")</f>
        <v>#REF!</v>
      </c>
      <c r="Q103" s="613"/>
      <c r="R103" s="613"/>
      <c r="S103" s="613"/>
      <c r="T103" s="613"/>
    </row>
    <row r="104" spans="2:20" ht="12.75">
      <c r="B104" s="639" t="s">
        <v>498</v>
      </c>
      <c r="C104" s="640"/>
      <c r="D104" s="640"/>
      <c r="E104" s="640"/>
      <c r="F104" s="640"/>
      <c r="G104" s="640"/>
      <c r="H104" s="640"/>
      <c r="I104" s="640"/>
      <c r="J104" s="641"/>
      <c r="K104" s="661"/>
      <c r="L104" s="661"/>
      <c r="M104" s="661"/>
      <c r="N104" s="661"/>
      <c r="P104" s="614" t="e">
        <f>IF(S104="","","Разлика текущ период:")</f>
        <v>#REF!</v>
      </c>
      <c r="Q104" s="614"/>
      <c r="R104" s="614"/>
      <c r="S104" s="420" t="e">
        <f>IF(K107=баланс!#REF!,"",K107-баланс!#REF!)</f>
        <v>#REF!</v>
      </c>
      <c r="T104" s="419"/>
    </row>
    <row r="105" spans="2:20" ht="12.75">
      <c r="B105" s="639" t="s">
        <v>489</v>
      </c>
      <c r="C105" s="640"/>
      <c r="D105" s="640"/>
      <c r="E105" s="640"/>
      <c r="F105" s="640"/>
      <c r="G105" s="640"/>
      <c r="H105" s="640"/>
      <c r="I105" s="640"/>
      <c r="J105" s="641"/>
      <c r="K105" s="661"/>
      <c r="L105" s="661"/>
      <c r="M105" s="661"/>
      <c r="N105" s="661"/>
      <c r="P105" s="615" t="e">
        <f>IF(S104="","","Сума по баланс:")</f>
        <v>#REF!</v>
      </c>
      <c r="Q105" s="615"/>
      <c r="R105" s="615"/>
      <c r="S105" s="421" t="e">
        <f>IF(S104="","",баланс!#REF!)</f>
        <v>#REF!</v>
      </c>
      <c r="T105" s="419"/>
    </row>
    <row r="106" spans="2:20" ht="12.75">
      <c r="B106" s="639" t="s">
        <v>244</v>
      </c>
      <c r="C106" s="640"/>
      <c r="D106" s="640"/>
      <c r="E106" s="640"/>
      <c r="F106" s="640"/>
      <c r="G106" s="640"/>
      <c r="H106" s="640"/>
      <c r="I106" s="640"/>
      <c r="J106" s="641"/>
      <c r="K106" s="661"/>
      <c r="L106" s="661"/>
      <c r="M106" s="661"/>
      <c r="N106" s="661"/>
      <c r="P106" s="614"/>
      <c r="Q106" s="614"/>
      <c r="R106" s="614"/>
      <c r="S106" s="420" t="e">
        <f>IF(M107=баланс!#REF!,"",M107-баланс!#REF!)</f>
        <v>#REF!</v>
      </c>
      <c r="T106" s="419"/>
    </row>
    <row r="107" spans="2:20" ht="12.75">
      <c r="B107" s="625" t="s">
        <v>84</v>
      </c>
      <c r="C107" s="626"/>
      <c r="D107" s="626"/>
      <c r="E107" s="626"/>
      <c r="F107" s="626"/>
      <c r="G107" s="626"/>
      <c r="H107" s="626"/>
      <c r="I107" s="626"/>
      <c r="J107" s="627"/>
      <c r="K107" s="645">
        <f>SUM(K103:L106)</f>
        <v>0</v>
      </c>
      <c r="L107" s="646"/>
      <c r="M107" s="645">
        <f>SUM(M103:N106)</f>
        <v>0</v>
      </c>
      <c r="N107" s="646"/>
      <c r="P107" s="615" t="e">
        <f>IF(S106="","","Сума по баланс:")</f>
        <v>#REF!</v>
      </c>
      <c r="Q107" s="615"/>
      <c r="R107" s="615"/>
      <c r="S107" s="421" t="e">
        <f>IF(S106="","",баланс!#REF!)</f>
        <v>#REF!</v>
      </c>
      <c r="T107" s="419"/>
    </row>
    <row r="108" spans="2:14" ht="15">
      <c r="B108" s="624" t="s">
        <v>480</v>
      </c>
      <c r="C108" s="624"/>
      <c r="D108" s="624"/>
      <c r="E108" s="624"/>
      <c r="F108" s="624"/>
      <c r="G108" s="624"/>
      <c r="H108" s="624"/>
      <c r="I108" s="624"/>
      <c r="J108" s="624"/>
      <c r="K108" s="624"/>
      <c r="L108" s="624"/>
      <c r="M108" s="624"/>
      <c r="N108" s="624"/>
    </row>
    <row r="109" spans="2:14" ht="12.75">
      <c r="B109" s="644" t="s">
        <v>224</v>
      </c>
      <c r="C109" s="644"/>
      <c r="D109" s="644" t="s">
        <v>225</v>
      </c>
      <c r="E109" s="644"/>
      <c r="F109" s="644"/>
      <c r="G109" s="632" t="str">
        <f>K101</f>
        <v>30.09.2017г.</v>
      </c>
      <c r="H109" s="633"/>
      <c r="I109" s="633"/>
      <c r="J109" s="631"/>
      <c r="K109" s="632" t="str">
        <f>M101</f>
        <v>31.12.2016 г.</v>
      </c>
      <c r="L109" s="633"/>
      <c r="M109" s="633"/>
      <c r="N109" s="631"/>
    </row>
    <row r="110" spans="2:14" ht="12.75">
      <c r="B110" s="644"/>
      <c r="C110" s="644"/>
      <c r="D110" s="644"/>
      <c r="E110" s="644"/>
      <c r="F110" s="644"/>
      <c r="G110" s="630" t="s">
        <v>220</v>
      </c>
      <c r="H110" s="631"/>
      <c r="I110" s="630" t="s">
        <v>221</v>
      </c>
      <c r="J110" s="631"/>
      <c r="K110" s="630" t="s">
        <v>220</v>
      </c>
      <c r="L110" s="631"/>
      <c r="M110" s="630" t="s">
        <v>221</v>
      </c>
      <c r="N110" s="631"/>
    </row>
    <row r="111" spans="2:14" ht="12.75">
      <c r="B111" s="634"/>
      <c r="C111" s="634"/>
      <c r="D111" s="634"/>
      <c r="E111" s="634"/>
      <c r="F111" s="634"/>
      <c r="G111" s="618"/>
      <c r="H111" s="619"/>
      <c r="I111" s="616"/>
      <c r="J111" s="617"/>
      <c r="K111" s="618"/>
      <c r="L111" s="619"/>
      <c r="M111" s="616"/>
      <c r="N111" s="617"/>
    </row>
    <row r="112" spans="2:14" ht="12.75">
      <c r="B112" s="634"/>
      <c r="C112" s="634"/>
      <c r="D112" s="634"/>
      <c r="E112" s="634"/>
      <c r="F112" s="634"/>
      <c r="G112" s="618"/>
      <c r="H112" s="619"/>
      <c r="I112" s="616"/>
      <c r="J112" s="617"/>
      <c r="K112" s="618"/>
      <c r="L112" s="619"/>
      <c r="M112" s="616"/>
      <c r="N112" s="617"/>
    </row>
    <row r="113" spans="2:14" ht="12.75">
      <c r="B113" s="634"/>
      <c r="C113" s="634"/>
      <c r="D113" s="634"/>
      <c r="E113" s="634"/>
      <c r="F113" s="634"/>
      <c r="G113" s="618"/>
      <c r="H113" s="619"/>
      <c r="I113" s="616"/>
      <c r="J113" s="617"/>
      <c r="K113" s="618"/>
      <c r="L113" s="619"/>
      <c r="M113" s="616"/>
      <c r="N113" s="617"/>
    </row>
    <row r="114" spans="2:14" ht="12.75">
      <c r="B114" s="634"/>
      <c r="C114" s="634"/>
      <c r="D114" s="634"/>
      <c r="E114" s="634"/>
      <c r="F114" s="634"/>
      <c r="G114" s="618"/>
      <c r="H114" s="619"/>
      <c r="I114" s="616"/>
      <c r="J114" s="617"/>
      <c r="K114" s="618"/>
      <c r="L114" s="619"/>
      <c r="M114" s="616"/>
      <c r="N114" s="617"/>
    </row>
    <row r="115" spans="2:14" ht="12.75">
      <c r="B115" s="634"/>
      <c r="C115" s="634"/>
      <c r="D115" s="634"/>
      <c r="E115" s="634"/>
      <c r="F115" s="634"/>
      <c r="G115" s="618"/>
      <c r="H115" s="619"/>
      <c r="I115" s="616"/>
      <c r="J115" s="617"/>
      <c r="K115" s="618"/>
      <c r="L115" s="619"/>
      <c r="M115" s="616"/>
      <c r="N115" s="617"/>
    </row>
    <row r="116" spans="2:14" ht="12.75">
      <c r="B116" s="634"/>
      <c r="C116" s="634"/>
      <c r="D116" s="634"/>
      <c r="E116" s="634"/>
      <c r="F116" s="634"/>
      <c r="G116" s="618"/>
      <c r="H116" s="619"/>
      <c r="I116" s="616"/>
      <c r="J116" s="617"/>
      <c r="K116" s="618"/>
      <c r="L116" s="619"/>
      <c r="M116" s="616"/>
      <c r="N116" s="617"/>
    </row>
    <row r="117" spans="2:20" ht="12.75">
      <c r="B117" s="634"/>
      <c r="C117" s="634"/>
      <c r="D117" s="634"/>
      <c r="E117" s="634"/>
      <c r="F117" s="634"/>
      <c r="G117" s="618"/>
      <c r="H117" s="619"/>
      <c r="I117" s="616"/>
      <c r="J117" s="617"/>
      <c r="K117" s="618"/>
      <c r="L117" s="619"/>
      <c r="M117" s="616"/>
      <c r="N117" s="617"/>
      <c r="P117" s="613">
        <f>IF(AND(S118="",S120=""),"","Разлика между СПРАВКАТА и ПРИЛОЖЕНИЕ №2!")</f>
      </c>
      <c r="Q117" s="613"/>
      <c r="R117" s="613"/>
      <c r="S117" s="613"/>
      <c r="T117" s="613"/>
    </row>
    <row r="118" spans="2:20" ht="12.75">
      <c r="B118" s="634"/>
      <c r="C118" s="634"/>
      <c r="D118" s="634"/>
      <c r="E118" s="634"/>
      <c r="F118" s="634"/>
      <c r="G118" s="618"/>
      <c r="H118" s="619"/>
      <c r="I118" s="616"/>
      <c r="J118" s="617"/>
      <c r="K118" s="618"/>
      <c r="L118" s="619"/>
      <c r="M118" s="616"/>
      <c r="N118" s="617"/>
      <c r="P118" s="614">
        <f>IF(S118="","","Разлика текущ период:")</f>
      </c>
      <c r="Q118" s="614"/>
      <c r="R118" s="614"/>
      <c r="S118" s="420">
        <f>IF(I121=K103,"",I121-K103)</f>
      </c>
      <c r="T118" s="419"/>
    </row>
    <row r="119" spans="2:20" ht="12.75">
      <c r="B119" s="634"/>
      <c r="C119" s="634"/>
      <c r="D119" s="634"/>
      <c r="E119" s="634"/>
      <c r="F119" s="634"/>
      <c r="G119" s="618"/>
      <c r="H119" s="619"/>
      <c r="I119" s="616"/>
      <c r="J119" s="617"/>
      <c r="K119" s="618"/>
      <c r="L119" s="619"/>
      <c r="M119" s="616"/>
      <c r="N119" s="617"/>
      <c r="P119" s="615">
        <f>IF(S118="","","Сума по приложение №2:")</f>
      </c>
      <c r="Q119" s="615"/>
      <c r="R119" s="615"/>
      <c r="S119" s="421">
        <f>IF(I121=K103,"",K103)</f>
      </c>
      <c r="T119" s="419"/>
    </row>
    <row r="120" spans="2:20" ht="12.75">
      <c r="B120" s="634"/>
      <c r="C120" s="634"/>
      <c r="D120" s="634"/>
      <c r="E120" s="634"/>
      <c r="F120" s="634"/>
      <c r="G120" s="618"/>
      <c r="H120" s="619"/>
      <c r="I120" s="616"/>
      <c r="J120" s="617"/>
      <c r="K120" s="618"/>
      <c r="L120" s="619"/>
      <c r="M120" s="616"/>
      <c r="N120" s="617"/>
      <c r="P120" s="614"/>
      <c r="Q120" s="614"/>
      <c r="R120" s="614"/>
      <c r="S120" s="420">
        <f>IF(M121=M103,"",M121-M103)</f>
      </c>
      <c r="T120" s="419"/>
    </row>
    <row r="121" spans="2:20" ht="12.75">
      <c r="B121" s="625" t="s">
        <v>84</v>
      </c>
      <c r="C121" s="626"/>
      <c r="D121" s="626"/>
      <c r="E121" s="626"/>
      <c r="F121" s="627"/>
      <c r="G121" s="620"/>
      <c r="H121" s="621"/>
      <c r="I121" s="622">
        <f>SUM(I111:J120)</f>
        <v>0</v>
      </c>
      <c r="J121" s="623"/>
      <c r="K121" s="620"/>
      <c r="L121" s="621"/>
      <c r="M121" s="622">
        <f>SUM(M111:N120)</f>
        <v>0</v>
      </c>
      <c r="N121" s="623"/>
      <c r="P121" s="615">
        <f>IF(S120="","","Сума по приложение №2:")</f>
      </c>
      <c r="Q121" s="615"/>
      <c r="R121" s="615"/>
      <c r="S121" s="421">
        <f>IF(M121=M103,"",M103)</f>
      </c>
      <c r="T121" s="419"/>
    </row>
    <row r="122" spans="2:14" ht="15">
      <c r="B122" s="624" t="s">
        <v>498</v>
      </c>
      <c r="C122" s="624"/>
      <c r="D122" s="624"/>
      <c r="E122" s="624"/>
      <c r="F122" s="624"/>
      <c r="G122" s="624"/>
      <c r="H122" s="624"/>
      <c r="I122" s="624"/>
      <c r="J122" s="624"/>
      <c r="K122" s="624"/>
      <c r="L122" s="624"/>
      <c r="M122" s="624"/>
      <c r="N122" s="624"/>
    </row>
    <row r="123" spans="2:14" ht="12.75">
      <c r="B123" s="644" t="s">
        <v>224</v>
      </c>
      <c r="C123" s="644"/>
      <c r="D123" s="644" t="s">
        <v>225</v>
      </c>
      <c r="E123" s="644"/>
      <c r="F123" s="644"/>
      <c r="G123" s="632" t="str">
        <f>K101</f>
        <v>30.09.2017г.</v>
      </c>
      <c r="H123" s="633"/>
      <c r="I123" s="633"/>
      <c r="J123" s="631"/>
      <c r="K123" s="632" t="str">
        <f>M101</f>
        <v>31.12.2016 г.</v>
      </c>
      <c r="L123" s="633"/>
      <c r="M123" s="633"/>
      <c r="N123" s="631"/>
    </row>
    <row r="124" spans="2:14" ht="12.75">
      <c r="B124" s="644"/>
      <c r="C124" s="644"/>
      <c r="D124" s="644"/>
      <c r="E124" s="644"/>
      <c r="F124" s="644"/>
      <c r="G124" s="630" t="s">
        <v>220</v>
      </c>
      <c r="H124" s="631"/>
      <c r="I124" s="630" t="s">
        <v>221</v>
      </c>
      <c r="J124" s="631"/>
      <c r="K124" s="630" t="s">
        <v>220</v>
      </c>
      <c r="L124" s="631"/>
      <c r="M124" s="630" t="s">
        <v>221</v>
      </c>
      <c r="N124" s="631"/>
    </row>
    <row r="125" spans="2:14" ht="12.75">
      <c r="B125" s="634"/>
      <c r="C125" s="634"/>
      <c r="D125" s="634"/>
      <c r="E125" s="634"/>
      <c r="F125" s="634"/>
      <c r="G125" s="618"/>
      <c r="H125" s="619"/>
      <c r="I125" s="616"/>
      <c r="J125" s="617"/>
      <c r="K125" s="618"/>
      <c r="L125" s="619"/>
      <c r="M125" s="616"/>
      <c r="N125" s="617"/>
    </row>
    <row r="126" spans="2:14" ht="12.75">
      <c r="B126" s="634"/>
      <c r="C126" s="634"/>
      <c r="D126" s="634"/>
      <c r="E126" s="634"/>
      <c r="F126" s="634"/>
      <c r="G126" s="618"/>
      <c r="H126" s="619"/>
      <c r="I126" s="616"/>
      <c r="J126" s="617"/>
      <c r="K126" s="618"/>
      <c r="L126" s="619"/>
      <c r="M126" s="616"/>
      <c r="N126" s="617"/>
    </row>
    <row r="127" spans="2:14" ht="12.75">
      <c r="B127" s="634"/>
      <c r="C127" s="634"/>
      <c r="D127" s="634"/>
      <c r="E127" s="634"/>
      <c r="F127" s="634"/>
      <c r="G127" s="618"/>
      <c r="H127" s="619"/>
      <c r="I127" s="616"/>
      <c r="J127" s="617"/>
      <c r="K127" s="618"/>
      <c r="L127" s="619"/>
      <c r="M127" s="616"/>
      <c r="N127" s="617"/>
    </row>
    <row r="128" spans="2:14" ht="12.75">
      <c r="B128" s="634"/>
      <c r="C128" s="634"/>
      <c r="D128" s="634"/>
      <c r="E128" s="634"/>
      <c r="F128" s="634"/>
      <c r="G128" s="618"/>
      <c r="H128" s="619"/>
      <c r="I128" s="616"/>
      <c r="J128" s="617"/>
      <c r="K128" s="618"/>
      <c r="L128" s="619"/>
      <c r="M128" s="616"/>
      <c r="N128" s="617"/>
    </row>
    <row r="129" spans="2:14" ht="12.75">
      <c r="B129" s="634"/>
      <c r="C129" s="634"/>
      <c r="D129" s="634"/>
      <c r="E129" s="634"/>
      <c r="F129" s="634"/>
      <c r="G129" s="618"/>
      <c r="H129" s="619"/>
      <c r="I129" s="616"/>
      <c r="J129" s="617"/>
      <c r="K129" s="618"/>
      <c r="L129" s="619"/>
      <c r="M129" s="616"/>
      <c r="N129" s="617"/>
    </row>
    <row r="130" spans="2:14" ht="12.75">
      <c r="B130" s="634"/>
      <c r="C130" s="634"/>
      <c r="D130" s="634"/>
      <c r="E130" s="634"/>
      <c r="F130" s="634"/>
      <c r="G130" s="618"/>
      <c r="H130" s="619"/>
      <c r="I130" s="616"/>
      <c r="J130" s="617"/>
      <c r="K130" s="618"/>
      <c r="L130" s="619"/>
      <c r="M130" s="616"/>
      <c r="N130" s="617"/>
    </row>
    <row r="131" spans="2:20" ht="12.75">
      <c r="B131" s="634"/>
      <c r="C131" s="634"/>
      <c r="D131" s="634"/>
      <c r="E131" s="634"/>
      <c r="F131" s="634"/>
      <c r="G131" s="618"/>
      <c r="H131" s="619"/>
      <c r="I131" s="616"/>
      <c r="J131" s="617"/>
      <c r="K131" s="618"/>
      <c r="L131" s="619"/>
      <c r="M131" s="616"/>
      <c r="N131" s="617"/>
      <c r="P131" s="613">
        <f>IF(AND(S132="",S134=""),"","Разлика между СПРАВКАТА и ПРИЛОЖЕНИЕ №2!")</f>
      </c>
      <c r="Q131" s="613"/>
      <c r="R131" s="613"/>
      <c r="S131" s="613"/>
      <c r="T131" s="613"/>
    </row>
    <row r="132" spans="2:20" ht="12.75">
      <c r="B132" s="634"/>
      <c r="C132" s="634"/>
      <c r="D132" s="634"/>
      <c r="E132" s="634"/>
      <c r="F132" s="634"/>
      <c r="G132" s="618"/>
      <c r="H132" s="619"/>
      <c r="I132" s="616"/>
      <c r="J132" s="617"/>
      <c r="K132" s="618"/>
      <c r="L132" s="619"/>
      <c r="M132" s="616"/>
      <c r="N132" s="617"/>
      <c r="P132" s="614">
        <f>IF(S132="","","Разлика текущ период:")</f>
      </c>
      <c r="Q132" s="614"/>
      <c r="R132" s="614"/>
      <c r="S132" s="420">
        <f>IF(I135=K104,"",I135-K104)</f>
      </c>
      <c r="T132" s="419"/>
    </row>
    <row r="133" spans="2:20" ht="12.75">
      <c r="B133" s="634"/>
      <c r="C133" s="634"/>
      <c r="D133" s="634"/>
      <c r="E133" s="634"/>
      <c r="F133" s="634"/>
      <c r="G133" s="618"/>
      <c r="H133" s="619"/>
      <c r="I133" s="616"/>
      <c r="J133" s="617"/>
      <c r="K133" s="618"/>
      <c r="L133" s="619"/>
      <c r="M133" s="616"/>
      <c r="N133" s="617"/>
      <c r="P133" s="615">
        <f>IF(S132="","","Сума по приложение №2:")</f>
      </c>
      <c r="Q133" s="615"/>
      <c r="R133" s="615"/>
      <c r="S133" s="421">
        <f>IF(I135=K104,"",K104)</f>
      </c>
      <c r="T133" s="419"/>
    </row>
    <row r="134" spans="2:20" ht="12.75">
      <c r="B134" s="634"/>
      <c r="C134" s="634"/>
      <c r="D134" s="634"/>
      <c r="E134" s="634"/>
      <c r="F134" s="634"/>
      <c r="G134" s="618"/>
      <c r="H134" s="619"/>
      <c r="I134" s="616"/>
      <c r="J134" s="617"/>
      <c r="K134" s="618"/>
      <c r="L134" s="619"/>
      <c r="M134" s="616"/>
      <c r="N134" s="617"/>
      <c r="P134" s="614"/>
      <c r="Q134" s="614"/>
      <c r="R134" s="614"/>
      <c r="S134" s="420">
        <f>IF(M135=M104,"",M135-M104)</f>
      </c>
      <c r="T134" s="419"/>
    </row>
    <row r="135" spans="2:20" ht="12.75">
      <c r="B135" s="625" t="s">
        <v>84</v>
      </c>
      <c r="C135" s="626"/>
      <c r="D135" s="626"/>
      <c r="E135" s="626"/>
      <c r="F135" s="627"/>
      <c r="G135" s="620"/>
      <c r="H135" s="621"/>
      <c r="I135" s="622">
        <f>SUM(I125:J134)</f>
        <v>0</v>
      </c>
      <c r="J135" s="623"/>
      <c r="K135" s="620"/>
      <c r="L135" s="621"/>
      <c r="M135" s="622">
        <f>SUM(M125:N134)</f>
        <v>0</v>
      </c>
      <c r="N135" s="623"/>
      <c r="P135" s="615">
        <f>IF(S134="","","Сума по приложение №2:")</f>
      </c>
      <c r="Q135" s="615"/>
      <c r="R135" s="615"/>
      <c r="S135" s="421">
        <f>IF(M135=M104,"",M104)</f>
      </c>
      <c r="T135" s="419"/>
    </row>
    <row r="136" spans="2:14" ht="15">
      <c r="B136" s="624" t="s">
        <v>496</v>
      </c>
      <c r="C136" s="624"/>
      <c r="D136" s="624"/>
      <c r="E136" s="624"/>
      <c r="F136" s="624"/>
      <c r="G136" s="624"/>
      <c r="H136" s="624"/>
      <c r="I136" s="624"/>
      <c r="J136" s="624"/>
      <c r="K136" s="624"/>
      <c r="L136" s="624"/>
      <c r="M136" s="624"/>
      <c r="N136" s="624"/>
    </row>
    <row r="137" spans="2:14" ht="12.75">
      <c r="B137" s="660" t="s">
        <v>224</v>
      </c>
      <c r="C137" s="660"/>
      <c r="D137" s="660"/>
      <c r="E137" s="660"/>
      <c r="F137" s="660"/>
      <c r="G137" s="660"/>
      <c r="H137" s="660"/>
      <c r="I137" s="660"/>
      <c r="J137" s="660"/>
      <c r="K137" s="659" t="str">
        <f>K101</f>
        <v>30.09.2017г.</v>
      </c>
      <c r="L137" s="660"/>
      <c r="M137" s="659" t="str">
        <f>M101</f>
        <v>31.12.2016 г.</v>
      </c>
      <c r="N137" s="660"/>
    </row>
    <row r="138" spans="2:14" ht="12.75">
      <c r="B138" s="628" t="s">
        <v>486</v>
      </c>
      <c r="C138" s="628"/>
      <c r="D138" s="628"/>
      <c r="E138" s="628"/>
      <c r="F138" s="628"/>
      <c r="G138" s="628"/>
      <c r="H138" s="628"/>
      <c r="I138" s="628"/>
      <c r="J138" s="628"/>
      <c r="K138" s="629">
        <f>SUM(K139:L140)</f>
        <v>0</v>
      </c>
      <c r="L138" s="629"/>
      <c r="M138" s="629">
        <f>SUM(M139:N140)</f>
        <v>0</v>
      </c>
      <c r="N138" s="629"/>
    </row>
    <row r="139" spans="2:14" ht="12.75">
      <c r="B139" s="662" t="s">
        <v>484</v>
      </c>
      <c r="C139" s="662"/>
      <c r="D139" s="662"/>
      <c r="E139" s="662"/>
      <c r="F139" s="662"/>
      <c r="G139" s="662"/>
      <c r="H139" s="662"/>
      <c r="I139" s="662"/>
      <c r="J139" s="662"/>
      <c r="K139" s="661"/>
      <c r="L139" s="661"/>
      <c r="M139" s="661"/>
      <c r="N139" s="661"/>
    </row>
    <row r="140" spans="2:20" ht="12.75">
      <c r="B140" s="662" t="s">
        <v>487</v>
      </c>
      <c r="C140" s="662"/>
      <c r="D140" s="662"/>
      <c r="E140" s="662"/>
      <c r="F140" s="662"/>
      <c r="G140" s="662"/>
      <c r="H140" s="662"/>
      <c r="I140" s="662"/>
      <c r="J140" s="662"/>
      <c r="K140" s="661"/>
      <c r="L140" s="661"/>
      <c r="M140" s="661"/>
      <c r="N140" s="661"/>
      <c r="P140" s="613">
        <f>IF(AND(S141="",S143=""),"","Разлика между СПРАВКАТА и ПРИЛОЖЕНИЕ №2!")</f>
      </c>
      <c r="Q140" s="613"/>
      <c r="R140" s="613"/>
      <c r="S140" s="613"/>
      <c r="T140" s="613"/>
    </row>
    <row r="141" spans="2:20" ht="12.75">
      <c r="B141" s="664" t="s">
        <v>488</v>
      </c>
      <c r="C141" s="665"/>
      <c r="D141" s="665"/>
      <c r="E141" s="665"/>
      <c r="F141" s="665"/>
      <c r="G141" s="665"/>
      <c r="H141" s="665"/>
      <c r="I141" s="665"/>
      <c r="J141" s="666"/>
      <c r="K141" s="629">
        <f>SUM(K142:L143)</f>
        <v>0</v>
      </c>
      <c r="L141" s="629"/>
      <c r="M141" s="629">
        <f>SUM(M142:N143)</f>
        <v>0</v>
      </c>
      <c r="N141" s="629"/>
      <c r="P141" s="614">
        <f>IF(S141="","","Разлика текущ период:")</f>
      </c>
      <c r="Q141" s="614"/>
      <c r="R141" s="614"/>
      <c r="S141" s="420">
        <f>IF(K144=K105,"",K144-K105)</f>
      </c>
      <c r="T141" s="419"/>
    </row>
    <row r="142" spans="2:20" ht="12.75">
      <c r="B142" s="639" t="s">
        <v>489</v>
      </c>
      <c r="C142" s="640"/>
      <c r="D142" s="640"/>
      <c r="E142" s="640"/>
      <c r="F142" s="640"/>
      <c r="G142" s="640"/>
      <c r="H142" s="640"/>
      <c r="I142" s="640"/>
      <c r="J142" s="641"/>
      <c r="K142" s="661"/>
      <c r="L142" s="661"/>
      <c r="M142" s="661"/>
      <c r="N142" s="661"/>
      <c r="P142" s="615">
        <f>IF(S141="","","Сума по приложение №2:")</f>
      </c>
      <c r="Q142" s="615"/>
      <c r="R142" s="615"/>
      <c r="S142" s="421">
        <f>IF(K144=K105,"",K105)</f>
      </c>
      <c r="T142" s="419"/>
    </row>
    <row r="143" spans="2:20" ht="12.75">
      <c r="B143" s="639" t="s">
        <v>485</v>
      </c>
      <c r="C143" s="640"/>
      <c r="D143" s="640"/>
      <c r="E143" s="640"/>
      <c r="F143" s="640"/>
      <c r="G143" s="640"/>
      <c r="H143" s="640"/>
      <c r="I143" s="640"/>
      <c r="J143" s="641"/>
      <c r="K143" s="661"/>
      <c r="L143" s="661"/>
      <c r="M143" s="661"/>
      <c r="N143" s="661"/>
      <c r="P143" s="614"/>
      <c r="Q143" s="614"/>
      <c r="R143" s="614"/>
      <c r="S143" s="420">
        <f>IF(M144=M105,"",M144-M105)</f>
      </c>
      <c r="T143" s="419"/>
    </row>
    <row r="144" spans="2:20" ht="12.75">
      <c r="B144" s="654" t="s">
        <v>84</v>
      </c>
      <c r="C144" s="654"/>
      <c r="D144" s="654"/>
      <c r="E144" s="654"/>
      <c r="F144" s="654"/>
      <c r="G144" s="654"/>
      <c r="H144" s="654"/>
      <c r="I144" s="654"/>
      <c r="J144" s="654"/>
      <c r="K144" s="663">
        <f>K138+K141</f>
        <v>0</v>
      </c>
      <c r="L144" s="663"/>
      <c r="M144" s="663">
        <f>M138+M141</f>
        <v>0</v>
      </c>
      <c r="N144" s="663"/>
      <c r="P144" s="615">
        <f>IF(S143="","","Сума по приложение №2:")</f>
      </c>
      <c r="Q144" s="615"/>
      <c r="R144" s="615"/>
      <c r="S144" s="421">
        <f>IF(M144=M105,"",M105)</f>
      </c>
      <c r="T144" s="419"/>
    </row>
    <row r="145" spans="2:14" ht="15">
      <c r="B145" s="624" t="s">
        <v>497</v>
      </c>
      <c r="C145" s="624"/>
      <c r="D145" s="624"/>
      <c r="E145" s="624"/>
      <c r="F145" s="624"/>
      <c r="G145" s="624"/>
      <c r="H145" s="624"/>
      <c r="I145" s="624"/>
      <c r="J145" s="624"/>
      <c r="K145" s="624"/>
      <c r="L145" s="624"/>
      <c r="M145" s="624"/>
      <c r="N145" s="624"/>
    </row>
    <row r="146" spans="2:14" ht="12.75">
      <c r="B146" s="660" t="s">
        <v>224</v>
      </c>
      <c r="C146" s="660"/>
      <c r="D146" s="660"/>
      <c r="E146" s="660"/>
      <c r="F146" s="660"/>
      <c r="G146" s="660"/>
      <c r="H146" s="660"/>
      <c r="I146" s="660"/>
      <c r="J146" s="660"/>
      <c r="K146" s="659" t="str">
        <f>K101</f>
        <v>30.09.2017г.</v>
      </c>
      <c r="L146" s="660"/>
      <c r="M146" s="659" t="str">
        <f>M101</f>
        <v>31.12.2016 г.</v>
      </c>
      <c r="N146" s="660"/>
    </row>
    <row r="147" spans="2:14" ht="12.75">
      <c r="B147" s="628" t="s">
        <v>490</v>
      </c>
      <c r="C147" s="628"/>
      <c r="D147" s="628"/>
      <c r="E147" s="628"/>
      <c r="F147" s="628"/>
      <c r="G147" s="628"/>
      <c r="H147" s="628"/>
      <c r="I147" s="628"/>
      <c r="J147" s="628"/>
      <c r="K147" s="629">
        <f>SUM(K148:L149)</f>
        <v>0</v>
      </c>
      <c r="L147" s="629"/>
      <c r="M147" s="629">
        <f>SUM(M148:N149)</f>
        <v>0</v>
      </c>
      <c r="N147" s="629"/>
    </row>
    <row r="148" spans="2:14" ht="12.75">
      <c r="B148" s="662" t="s">
        <v>492</v>
      </c>
      <c r="C148" s="662"/>
      <c r="D148" s="662"/>
      <c r="E148" s="662"/>
      <c r="F148" s="662"/>
      <c r="G148" s="662"/>
      <c r="H148" s="662"/>
      <c r="I148" s="662"/>
      <c r="J148" s="662"/>
      <c r="K148" s="661"/>
      <c r="L148" s="661"/>
      <c r="M148" s="661"/>
      <c r="N148" s="661"/>
    </row>
    <row r="149" spans="2:20" ht="12.75">
      <c r="B149" s="662" t="s">
        <v>491</v>
      </c>
      <c r="C149" s="662"/>
      <c r="D149" s="662"/>
      <c r="E149" s="662"/>
      <c r="F149" s="662"/>
      <c r="G149" s="662"/>
      <c r="H149" s="662"/>
      <c r="I149" s="662"/>
      <c r="J149" s="662"/>
      <c r="K149" s="661"/>
      <c r="L149" s="661"/>
      <c r="M149" s="661"/>
      <c r="N149" s="661"/>
      <c r="P149" s="613">
        <f>IF(AND(S150="",S152=""),"","Разлика между СПРАВКАТА и ПРИЛОЖЕНИЕ №2!")</f>
      </c>
      <c r="Q149" s="613"/>
      <c r="R149" s="613"/>
      <c r="S149" s="613"/>
      <c r="T149" s="613"/>
    </row>
    <row r="150" spans="2:20" ht="12.75">
      <c r="B150" s="664" t="s">
        <v>258</v>
      </c>
      <c r="C150" s="665"/>
      <c r="D150" s="665"/>
      <c r="E150" s="665"/>
      <c r="F150" s="665"/>
      <c r="G150" s="665"/>
      <c r="H150" s="665"/>
      <c r="I150" s="665"/>
      <c r="J150" s="666"/>
      <c r="K150" s="629">
        <f>SUM(K151:L152)</f>
        <v>0</v>
      </c>
      <c r="L150" s="629"/>
      <c r="M150" s="629">
        <f>SUM(M151:N152)</f>
        <v>0</v>
      </c>
      <c r="N150" s="629"/>
      <c r="P150" s="614">
        <f>IF(S150="","","Разлика текущ период:")</f>
      </c>
      <c r="Q150" s="614"/>
      <c r="R150" s="614"/>
      <c r="S150" s="420">
        <f>IF(K153=K6,"",K153-K6)</f>
      </c>
      <c r="T150" s="419"/>
    </row>
    <row r="151" spans="2:20" ht="12.75">
      <c r="B151" s="639" t="s">
        <v>244</v>
      </c>
      <c r="C151" s="640"/>
      <c r="D151" s="640"/>
      <c r="E151" s="640"/>
      <c r="F151" s="640"/>
      <c r="G151" s="640"/>
      <c r="H151" s="640"/>
      <c r="I151" s="640"/>
      <c r="J151" s="641"/>
      <c r="K151" s="661"/>
      <c r="L151" s="661"/>
      <c r="M151" s="661"/>
      <c r="N151" s="661"/>
      <c r="P151" s="615">
        <f>IF(S150="","","Сума по приложение №2:")</f>
      </c>
      <c r="Q151" s="615"/>
      <c r="R151" s="615"/>
      <c r="S151" s="421">
        <f>IF(K153=K106,"",K6)</f>
      </c>
      <c r="T151" s="419"/>
    </row>
    <row r="152" spans="2:20" ht="12.75">
      <c r="B152" s="639" t="s">
        <v>271</v>
      </c>
      <c r="C152" s="640"/>
      <c r="D152" s="640"/>
      <c r="E152" s="640"/>
      <c r="F152" s="640"/>
      <c r="G152" s="640"/>
      <c r="H152" s="640"/>
      <c r="I152" s="640"/>
      <c r="J152" s="641"/>
      <c r="K152" s="661"/>
      <c r="L152" s="661"/>
      <c r="M152" s="661"/>
      <c r="N152" s="661"/>
      <c r="P152" s="614"/>
      <c r="Q152" s="614"/>
      <c r="R152" s="614"/>
      <c r="S152" s="420">
        <f>IF(M153=M106,"",M153-M6)</f>
      </c>
      <c r="T152" s="419"/>
    </row>
    <row r="153" spans="2:20" ht="12.75">
      <c r="B153" s="654" t="s">
        <v>84</v>
      </c>
      <c r="C153" s="654"/>
      <c r="D153" s="654"/>
      <c r="E153" s="654"/>
      <c r="F153" s="654"/>
      <c r="G153" s="654"/>
      <c r="H153" s="654"/>
      <c r="I153" s="654"/>
      <c r="J153" s="654"/>
      <c r="K153" s="663">
        <f>K147+K150</f>
        <v>0</v>
      </c>
      <c r="L153" s="663"/>
      <c r="M153" s="663">
        <f>M147+M150</f>
        <v>0</v>
      </c>
      <c r="N153" s="663"/>
      <c r="P153" s="615">
        <f>IF(S152="","","Сума по приложение №2:")</f>
      </c>
      <c r="Q153" s="615"/>
      <c r="R153" s="615"/>
      <c r="S153" s="421">
        <f>IF(M153=M106,"",M106)</f>
      </c>
      <c r="T153" s="419"/>
    </row>
    <row r="154" spans="2:14" ht="13.5" thickBot="1">
      <c r="B154" s="377"/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</row>
    <row r="155" spans="2:14" ht="12.75">
      <c r="B155" s="380"/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0"/>
      <c r="N155" s="380"/>
    </row>
    <row r="156" spans="2:14" ht="15">
      <c r="B156" s="655" t="s">
        <v>548</v>
      </c>
      <c r="C156" s="655"/>
      <c r="D156" s="655"/>
      <c r="E156" s="655"/>
      <c r="F156" s="655"/>
      <c r="G156" s="655"/>
      <c r="H156" s="655"/>
      <c r="I156" s="655"/>
      <c r="J156" s="655"/>
      <c r="K156" s="655"/>
      <c r="L156" s="655"/>
      <c r="M156" s="655"/>
      <c r="N156" s="655"/>
    </row>
    <row r="157" spans="2:14" ht="12.75">
      <c r="B157" s="660" t="s">
        <v>510</v>
      </c>
      <c r="C157" s="660"/>
      <c r="D157" s="660"/>
      <c r="E157" s="660"/>
      <c r="F157" s="660"/>
      <c r="G157" s="381" t="s">
        <v>511</v>
      </c>
      <c r="H157" s="381" t="s">
        <v>514</v>
      </c>
      <c r="I157" s="381" t="s">
        <v>512</v>
      </c>
      <c r="J157" s="660" t="s">
        <v>513</v>
      </c>
      <c r="K157" s="660"/>
      <c r="L157" s="660"/>
      <c r="M157" s="660"/>
      <c r="N157" s="660"/>
    </row>
    <row r="158" spans="2:14" ht="12.75">
      <c r="B158" s="670"/>
      <c r="C158" s="670"/>
      <c r="D158" s="670"/>
      <c r="E158" s="670"/>
      <c r="F158" s="670"/>
      <c r="G158" s="233"/>
      <c r="H158" s="382"/>
      <c r="I158" s="233"/>
      <c r="J158" s="670"/>
      <c r="K158" s="670"/>
      <c r="L158" s="670"/>
      <c r="M158" s="670"/>
      <c r="N158" s="670"/>
    </row>
    <row r="159" spans="2:14" ht="12.75">
      <c r="B159" s="670"/>
      <c r="C159" s="670"/>
      <c r="D159" s="670"/>
      <c r="E159" s="670"/>
      <c r="F159" s="670"/>
      <c r="G159" s="233"/>
      <c r="H159" s="382"/>
      <c r="I159" s="233"/>
      <c r="J159" s="670"/>
      <c r="K159" s="670"/>
      <c r="L159" s="670"/>
      <c r="M159" s="670"/>
      <c r="N159" s="670"/>
    </row>
    <row r="160" spans="2:14" ht="12.75">
      <c r="B160" s="670"/>
      <c r="C160" s="670"/>
      <c r="D160" s="670"/>
      <c r="E160" s="670"/>
      <c r="F160" s="670"/>
      <c r="G160" s="233"/>
      <c r="H160" s="382"/>
      <c r="I160" s="233"/>
      <c r="J160" s="670"/>
      <c r="K160" s="670"/>
      <c r="L160" s="670"/>
      <c r="M160" s="670"/>
      <c r="N160" s="670"/>
    </row>
    <row r="161" spans="2:14" ht="12.75">
      <c r="B161" s="670"/>
      <c r="C161" s="670"/>
      <c r="D161" s="670"/>
      <c r="E161" s="670"/>
      <c r="F161" s="670"/>
      <c r="G161" s="233"/>
      <c r="H161" s="382"/>
      <c r="I161" s="233"/>
      <c r="J161" s="670"/>
      <c r="K161" s="670"/>
      <c r="L161" s="670"/>
      <c r="M161" s="670"/>
      <c r="N161" s="670"/>
    </row>
    <row r="162" spans="2:14" ht="12.75">
      <c r="B162" s="670"/>
      <c r="C162" s="670"/>
      <c r="D162" s="670"/>
      <c r="E162" s="670"/>
      <c r="F162" s="670"/>
      <c r="G162" s="233"/>
      <c r="H162" s="382"/>
      <c r="I162" s="233"/>
      <c r="J162" s="670"/>
      <c r="K162" s="670"/>
      <c r="L162" s="670"/>
      <c r="M162" s="670"/>
      <c r="N162" s="670"/>
    </row>
    <row r="163" spans="2:14" ht="12.75">
      <c r="B163" s="670"/>
      <c r="C163" s="670"/>
      <c r="D163" s="670"/>
      <c r="E163" s="670"/>
      <c r="F163" s="670"/>
      <c r="G163" s="233"/>
      <c r="H163" s="382"/>
      <c r="I163" s="233"/>
      <c r="J163" s="670"/>
      <c r="K163" s="670"/>
      <c r="L163" s="670"/>
      <c r="M163" s="670"/>
      <c r="N163" s="670"/>
    </row>
    <row r="164" spans="2:14" ht="12.75">
      <c r="B164" s="670"/>
      <c r="C164" s="670"/>
      <c r="D164" s="670"/>
      <c r="E164" s="670"/>
      <c r="F164" s="670"/>
      <c r="G164" s="233"/>
      <c r="H164" s="382"/>
      <c r="I164" s="233"/>
      <c r="J164" s="670"/>
      <c r="K164" s="670"/>
      <c r="L164" s="670"/>
      <c r="M164" s="670"/>
      <c r="N164" s="670"/>
    </row>
    <row r="165" spans="2:14" ht="12.75">
      <c r="B165" s="670"/>
      <c r="C165" s="670"/>
      <c r="D165" s="670"/>
      <c r="E165" s="670"/>
      <c r="F165" s="670"/>
      <c r="G165" s="233"/>
      <c r="H165" s="382"/>
      <c r="I165" s="233"/>
      <c r="J165" s="670"/>
      <c r="K165" s="670"/>
      <c r="L165" s="670"/>
      <c r="M165" s="670"/>
      <c r="N165" s="670"/>
    </row>
    <row r="166" spans="2:14" ht="12.75">
      <c r="B166" s="670"/>
      <c r="C166" s="670"/>
      <c r="D166" s="670"/>
      <c r="E166" s="670"/>
      <c r="F166" s="670"/>
      <c r="G166" s="233"/>
      <c r="H166" s="382"/>
      <c r="I166" s="233"/>
      <c r="J166" s="670"/>
      <c r="K166" s="670"/>
      <c r="L166" s="670"/>
      <c r="M166" s="670"/>
      <c r="N166" s="670"/>
    </row>
    <row r="167" spans="2:14" ht="12.75">
      <c r="B167" s="670"/>
      <c r="C167" s="670"/>
      <c r="D167" s="670"/>
      <c r="E167" s="670"/>
      <c r="F167" s="670"/>
      <c r="G167" s="233"/>
      <c r="H167" s="382"/>
      <c r="I167" s="233"/>
      <c r="J167" s="670"/>
      <c r="K167" s="670"/>
      <c r="L167" s="670"/>
      <c r="M167" s="670"/>
      <c r="N167" s="670"/>
    </row>
    <row r="168" spans="2:14" ht="15">
      <c r="B168" s="669" t="s">
        <v>549</v>
      </c>
      <c r="C168" s="669"/>
      <c r="D168" s="669"/>
      <c r="E168" s="669"/>
      <c r="F168" s="669"/>
      <c r="G168" s="669"/>
      <c r="H168" s="669"/>
      <c r="I168" s="669"/>
      <c r="J168" s="669"/>
      <c r="K168" s="669"/>
      <c r="L168" s="669"/>
      <c r="M168" s="669"/>
      <c r="N168" s="669"/>
    </row>
    <row r="169" spans="2:15" ht="12.75">
      <c r="B169" s="635" t="s">
        <v>510</v>
      </c>
      <c r="C169" s="648"/>
      <c r="D169" s="648"/>
      <c r="E169" s="648"/>
      <c r="F169" s="648"/>
      <c r="G169" s="648"/>
      <c r="H169" s="648"/>
      <c r="I169" s="648"/>
      <c r="J169" s="636"/>
      <c r="K169" s="688" t="s">
        <v>515</v>
      </c>
      <c r="L169" s="688"/>
      <c r="M169" s="688" t="s">
        <v>516</v>
      </c>
      <c r="N169" s="688"/>
      <c r="O169" s="380"/>
    </row>
    <row r="170" spans="2:15" ht="12.75">
      <c r="B170" s="637"/>
      <c r="C170" s="649"/>
      <c r="D170" s="649"/>
      <c r="E170" s="649"/>
      <c r="F170" s="649"/>
      <c r="G170" s="649"/>
      <c r="H170" s="649"/>
      <c r="I170" s="649"/>
      <c r="J170" s="638"/>
      <c r="K170" s="688"/>
      <c r="L170" s="688"/>
      <c r="M170" s="688"/>
      <c r="N170" s="688"/>
      <c r="O170" s="380"/>
    </row>
    <row r="171" spans="2:15" ht="12.75">
      <c r="B171" s="383"/>
      <c r="C171" s="384"/>
      <c r="D171" s="384"/>
      <c r="E171" s="384"/>
      <c r="F171" s="384"/>
      <c r="G171" s="384"/>
      <c r="H171" s="384"/>
      <c r="I171" s="384"/>
      <c r="J171" s="385"/>
      <c r="K171" s="661"/>
      <c r="L171" s="661"/>
      <c r="M171" s="661"/>
      <c r="N171" s="661"/>
      <c r="O171" s="380"/>
    </row>
    <row r="172" spans="2:18" ht="12.75">
      <c r="B172" s="383"/>
      <c r="C172" s="384"/>
      <c r="D172" s="384"/>
      <c r="E172" s="384"/>
      <c r="F172" s="384"/>
      <c r="G172" s="384"/>
      <c r="H172" s="384"/>
      <c r="I172" s="384"/>
      <c r="J172" s="385"/>
      <c r="K172" s="661"/>
      <c r="L172" s="661"/>
      <c r="M172" s="661"/>
      <c r="N172" s="661"/>
      <c r="O172" s="380"/>
      <c r="P172" s="380"/>
      <c r="Q172" s="380"/>
      <c r="R172" s="380"/>
    </row>
    <row r="173" spans="2:18" ht="12.75">
      <c r="B173" s="383"/>
      <c r="C173" s="384"/>
      <c r="D173" s="384"/>
      <c r="E173" s="384"/>
      <c r="F173" s="384"/>
      <c r="G173" s="384"/>
      <c r="H173" s="384"/>
      <c r="I173" s="384"/>
      <c r="J173" s="385"/>
      <c r="K173" s="661"/>
      <c r="L173" s="661"/>
      <c r="M173" s="661"/>
      <c r="N173" s="661"/>
      <c r="O173" s="380"/>
      <c r="P173" s="380"/>
      <c r="Q173" s="380"/>
      <c r="R173" s="380"/>
    </row>
    <row r="174" spans="2:18" ht="12.75">
      <c r="B174" s="383"/>
      <c r="C174" s="384"/>
      <c r="D174" s="384"/>
      <c r="E174" s="384"/>
      <c r="F174" s="384"/>
      <c r="G174" s="384"/>
      <c r="H174" s="384"/>
      <c r="I174" s="384"/>
      <c r="J174" s="385"/>
      <c r="K174" s="661"/>
      <c r="L174" s="661"/>
      <c r="M174" s="661"/>
      <c r="N174" s="661"/>
      <c r="O174" s="380"/>
      <c r="P174" s="380"/>
      <c r="Q174" s="380"/>
      <c r="R174" s="380"/>
    </row>
    <row r="175" spans="2:18" ht="12.75">
      <c r="B175" s="383"/>
      <c r="C175" s="384"/>
      <c r="D175" s="384"/>
      <c r="E175" s="384"/>
      <c r="F175" s="384"/>
      <c r="G175" s="384"/>
      <c r="H175" s="384"/>
      <c r="I175" s="384"/>
      <c r="J175" s="385"/>
      <c r="K175" s="661"/>
      <c r="L175" s="661"/>
      <c r="M175" s="661"/>
      <c r="N175" s="661"/>
      <c r="O175" s="380"/>
      <c r="P175" s="380"/>
      <c r="Q175" s="380"/>
      <c r="R175" s="380"/>
    </row>
    <row r="176" spans="2:18" ht="12.75">
      <c r="B176" s="383"/>
      <c r="C176" s="384"/>
      <c r="D176" s="384"/>
      <c r="E176" s="384"/>
      <c r="F176" s="384"/>
      <c r="G176" s="384"/>
      <c r="H176" s="384"/>
      <c r="I176" s="384"/>
      <c r="J176" s="385"/>
      <c r="K176" s="661"/>
      <c r="L176" s="661"/>
      <c r="M176" s="661"/>
      <c r="N176" s="661"/>
      <c r="O176" s="380"/>
      <c r="P176" s="380"/>
      <c r="Q176" s="380"/>
      <c r="R176" s="380"/>
    </row>
    <row r="177" spans="2:20" ht="12.75">
      <c r="B177" s="383"/>
      <c r="C177" s="384"/>
      <c r="D177" s="384"/>
      <c r="E177" s="384"/>
      <c r="F177" s="384"/>
      <c r="G177" s="384"/>
      <c r="H177" s="384"/>
      <c r="I177" s="384"/>
      <c r="J177" s="385"/>
      <c r="K177" s="661"/>
      <c r="L177" s="661"/>
      <c r="M177" s="661"/>
      <c r="N177" s="661"/>
      <c r="O177" s="380"/>
      <c r="P177" s="613">
        <f>IF(AND(S178="",S180=""),"","Разлика м/у ТАБ-ТА и СПРАВКИТЕ ЗА КРЕДИТИ")</f>
      </c>
      <c r="Q177" s="613"/>
      <c r="R177" s="613"/>
      <c r="S177" s="613"/>
      <c r="T177" s="613"/>
    </row>
    <row r="178" spans="2:20" ht="12.75">
      <c r="B178" s="383"/>
      <c r="C178" s="384"/>
      <c r="D178" s="384"/>
      <c r="E178" s="384"/>
      <c r="F178" s="384"/>
      <c r="G178" s="384"/>
      <c r="H178" s="384"/>
      <c r="I178" s="384"/>
      <c r="J178" s="385"/>
      <c r="K178" s="661"/>
      <c r="L178" s="661"/>
      <c r="M178" s="661"/>
      <c r="N178" s="661"/>
      <c r="O178" s="380"/>
      <c r="P178" s="614">
        <f>IF(S178="","","Разлика краткосрочна част:")</f>
      </c>
      <c r="Q178" s="614"/>
      <c r="R178" s="614"/>
      <c r="S178" s="420">
        <f>IF(K181=K141,"",K181-K141)</f>
      </c>
      <c r="T178" s="419"/>
    </row>
    <row r="179" spans="2:20" ht="12.75">
      <c r="B179" s="383"/>
      <c r="C179" s="384"/>
      <c r="D179" s="384"/>
      <c r="E179" s="384"/>
      <c r="F179" s="384"/>
      <c r="G179" s="384"/>
      <c r="H179" s="384"/>
      <c r="I179" s="384"/>
      <c r="J179" s="385"/>
      <c r="K179" s="661"/>
      <c r="L179" s="661"/>
      <c r="M179" s="661"/>
      <c r="N179" s="661"/>
      <c r="O179" s="380"/>
      <c r="P179" s="615">
        <f>IF(S178="","","Сума по кредити-текущи:")</f>
      </c>
      <c r="Q179" s="615"/>
      <c r="R179" s="615"/>
      <c r="S179" s="421">
        <f>IF(K181=K141,"",K141)</f>
      </c>
      <c r="T179" s="419"/>
    </row>
    <row r="180" spans="2:20" ht="12.75">
      <c r="B180" s="383"/>
      <c r="C180" s="384"/>
      <c r="D180" s="384"/>
      <c r="E180" s="384"/>
      <c r="F180" s="384"/>
      <c r="G180" s="384"/>
      <c r="H180" s="384"/>
      <c r="I180" s="384"/>
      <c r="J180" s="385"/>
      <c r="K180" s="661"/>
      <c r="L180" s="661"/>
      <c r="M180" s="661"/>
      <c r="N180" s="661"/>
      <c r="P180" s="614">
        <f>IF(S180="","","Разлика дългосрочна част:")</f>
      </c>
      <c r="Q180" s="614"/>
      <c r="R180" s="614"/>
      <c r="S180" s="420">
        <f>IF(M181=K85,"",M181-K85)</f>
      </c>
      <c r="T180" s="419"/>
    </row>
    <row r="181" spans="2:20" ht="12.75">
      <c r="B181" s="689" t="s">
        <v>84</v>
      </c>
      <c r="C181" s="690"/>
      <c r="D181" s="690"/>
      <c r="E181" s="690"/>
      <c r="F181" s="690"/>
      <c r="G181" s="690"/>
      <c r="H181" s="690"/>
      <c r="I181" s="690"/>
      <c r="J181" s="691"/>
      <c r="K181" s="663">
        <f>SUM(K171:L180)</f>
        <v>0</v>
      </c>
      <c r="L181" s="663"/>
      <c r="M181" s="663">
        <f>SUM(M171:N180)</f>
        <v>0</v>
      </c>
      <c r="N181" s="663"/>
      <c r="P181" s="615">
        <f>IF(S180="","","Сума по кредити-нетекущи:")</f>
      </c>
      <c r="Q181" s="615"/>
      <c r="R181" s="615"/>
      <c r="S181" s="421">
        <f>IF(M181=K85,"",K85)</f>
      </c>
      <c r="T181" s="419"/>
    </row>
    <row r="182" spans="16:18" ht="12.75">
      <c r="P182" s="380"/>
      <c r="Q182" s="380"/>
      <c r="R182" s="380"/>
    </row>
    <row r="183" spans="2:14" ht="15">
      <c r="B183" s="667" t="s">
        <v>550</v>
      </c>
      <c r="C183" s="667"/>
      <c r="D183" s="667"/>
      <c r="E183" s="667"/>
      <c r="F183" s="667"/>
      <c r="G183" s="667"/>
      <c r="H183" s="667"/>
      <c r="I183" s="667"/>
      <c r="J183" s="667"/>
      <c r="K183" s="667"/>
      <c r="L183" s="667"/>
      <c r="M183" s="374"/>
      <c r="N183" s="374"/>
    </row>
    <row r="184" spans="2:12" ht="12.75">
      <c r="B184" s="672" t="s">
        <v>645</v>
      </c>
      <c r="C184" s="672"/>
      <c r="D184" s="672"/>
      <c r="E184" s="672"/>
      <c r="F184" s="672"/>
      <c r="G184" s="672"/>
      <c r="H184" s="672"/>
      <c r="I184" s="672"/>
      <c r="J184" s="672"/>
      <c r="K184" s="672"/>
      <c r="L184" s="672"/>
    </row>
    <row r="185" spans="2:12" ht="12.75">
      <c r="B185" s="673"/>
      <c r="C185" s="674"/>
      <c r="D185" s="674"/>
      <c r="E185" s="674"/>
      <c r="F185" s="675"/>
      <c r="G185" s="671" t="s">
        <v>238</v>
      </c>
      <c r="H185" s="671"/>
      <c r="I185" s="671" t="s">
        <v>239</v>
      </c>
      <c r="J185" s="671"/>
      <c r="K185" s="671" t="s">
        <v>84</v>
      </c>
      <c r="L185" s="671"/>
    </row>
    <row r="186" spans="2:12" ht="12.75">
      <c r="B186" s="682" t="s">
        <v>240</v>
      </c>
      <c r="C186" s="683"/>
      <c r="D186" s="683"/>
      <c r="E186" s="683"/>
      <c r="F186" s="684"/>
      <c r="G186" s="676"/>
      <c r="H186" s="676"/>
      <c r="I186" s="676"/>
      <c r="J186" s="676"/>
      <c r="K186" s="668">
        <f>SUM(G186:I186)</f>
        <v>0</v>
      </c>
      <c r="L186" s="668"/>
    </row>
    <row r="187" spans="2:12" ht="12.75">
      <c r="B187" s="682" t="s">
        <v>241</v>
      </c>
      <c r="C187" s="683"/>
      <c r="D187" s="683"/>
      <c r="E187" s="683"/>
      <c r="F187" s="684"/>
      <c r="G187" s="676"/>
      <c r="H187" s="676"/>
      <c r="I187" s="676"/>
      <c r="J187" s="676"/>
      <c r="K187" s="668">
        <f>SUM(G187:I187)</f>
        <v>0</v>
      </c>
      <c r="L187" s="668"/>
    </row>
    <row r="188" spans="2:12" ht="12.75">
      <c r="B188" s="685" t="s">
        <v>242</v>
      </c>
      <c r="C188" s="686"/>
      <c r="D188" s="686"/>
      <c r="E188" s="686"/>
      <c r="F188" s="687"/>
      <c r="G188" s="677">
        <f>SUM(F186:F187)</f>
        <v>0</v>
      </c>
      <c r="H188" s="677"/>
      <c r="I188" s="677">
        <f>SUM(H186:H187)</f>
        <v>0</v>
      </c>
      <c r="J188" s="677"/>
      <c r="K188" s="677">
        <f>SUM(J186:J187)</f>
        <v>0</v>
      </c>
      <c r="L188" s="677"/>
    </row>
    <row r="189" spans="2:12" ht="12.75">
      <c r="B189" s="672" t="str">
        <f>CONCATENATE("Бъдещи минимални лизингови постъпления към 31.12.",НАЧАЛО!$AC$1-1," г.")</f>
        <v>Бъдещи минимални лизингови постъпления към 31.12.2016 г.</v>
      </c>
      <c r="C189" s="672"/>
      <c r="D189" s="672"/>
      <c r="E189" s="672"/>
      <c r="F189" s="672"/>
      <c r="G189" s="672"/>
      <c r="H189" s="672"/>
      <c r="I189" s="672"/>
      <c r="J189" s="672"/>
      <c r="K189" s="672"/>
      <c r="L189" s="672"/>
    </row>
    <row r="190" spans="2:12" ht="12.75">
      <c r="B190" s="678"/>
      <c r="C190" s="678"/>
      <c r="D190" s="678"/>
      <c r="E190" s="678"/>
      <c r="F190" s="678"/>
      <c r="G190" s="671" t="s">
        <v>238</v>
      </c>
      <c r="H190" s="671"/>
      <c r="I190" s="671" t="s">
        <v>239</v>
      </c>
      <c r="J190" s="671"/>
      <c r="K190" s="671" t="s">
        <v>84</v>
      </c>
      <c r="L190" s="671"/>
    </row>
    <row r="191" spans="2:12" ht="12.75">
      <c r="B191" s="679" t="s">
        <v>240</v>
      </c>
      <c r="C191" s="679"/>
      <c r="D191" s="679"/>
      <c r="E191" s="679"/>
      <c r="F191" s="679"/>
      <c r="G191" s="676"/>
      <c r="H191" s="676"/>
      <c r="I191" s="676"/>
      <c r="J191" s="676"/>
      <c r="K191" s="668">
        <f>SUM(F191:I191)</f>
        <v>0</v>
      </c>
      <c r="L191" s="668"/>
    </row>
    <row r="192" spans="2:12" ht="12.75">
      <c r="B192" s="679" t="s">
        <v>241</v>
      </c>
      <c r="C192" s="679"/>
      <c r="D192" s="679"/>
      <c r="E192" s="679"/>
      <c r="F192" s="679"/>
      <c r="G192" s="676"/>
      <c r="H192" s="676"/>
      <c r="I192" s="676"/>
      <c r="J192" s="676"/>
      <c r="K192" s="668">
        <f>SUM(F192:I192)</f>
        <v>0</v>
      </c>
      <c r="L192" s="668"/>
    </row>
    <row r="193" spans="2:12" ht="12.75">
      <c r="B193" s="680" t="s">
        <v>242</v>
      </c>
      <c r="C193" s="680"/>
      <c r="D193" s="680"/>
      <c r="E193" s="680"/>
      <c r="F193" s="680"/>
      <c r="G193" s="677">
        <f>SUM(G191:G192)</f>
        <v>0</v>
      </c>
      <c r="H193" s="677"/>
      <c r="I193" s="677">
        <f>SUM(I191:I192)</f>
        <v>0</v>
      </c>
      <c r="J193" s="677"/>
      <c r="K193" s="677">
        <f>SUM(K191:K192)</f>
        <v>0</v>
      </c>
      <c r="L193" s="677"/>
    </row>
    <row r="194" spans="2:12" ht="15">
      <c r="B194" s="681" t="s">
        <v>551</v>
      </c>
      <c r="C194" s="681"/>
      <c r="D194" s="681"/>
      <c r="E194" s="681"/>
      <c r="F194" s="681"/>
      <c r="G194" s="681"/>
      <c r="H194" s="681"/>
      <c r="I194" s="681"/>
      <c r="J194" s="681"/>
      <c r="K194" s="681"/>
      <c r="L194" s="681"/>
    </row>
    <row r="195" spans="2:12" ht="12.75">
      <c r="B195" s="672" t="s">
        <v>645</v>
      </c>
      <c r="C195" s="672"/>
      <c r="D195" s="672"/>
      <c r="E195" s="672"/>
      <c r="F195" s="672"/>
      <c r="G195" s="672"/>
      <c r="H195" s="672"/>
      <c r="I195" s="672"/>
      <c r="J195" s="672"/>
      <c r="K195" s="672"/>
      <c r="L195" s="672"/>
    </row>
    <row r="196" spans="2:12" ht="12.75">
      <c r="B196" s="679" t="s">
        <v>240</v>
      </c>
      <c r="C196" s="679"/>
      <c r="D196" s="679"/>
      <c r="E196" s="679"/>
      <c r="F196" s="679"/>
      <c r="G196" s="676"/>
      <c r="H196" s="676"/>
      <c r="I196" s="676"/>
      <c r="J196" s="676"/>
      <c r="K196" s="668">
        <f>SUM(F196:I196)</f>
        <v>0</v>
      </c>
      <c r="L196" s="668"/>
    </row>
    <row r="197" spans="2:12" ht="12.75">
      <c r="B197" s="680" t="s">
        <v>84</v>
      </c>
      <c r="C197" s="680"/>
      <c r="D197" s="680"/>
      <c r="E197" s="680"/>
      <c r="F197" s="680"/>
      <c r="G197" s="677">
        <f>SUM(G196)</f>
        <v>0</v>
      </c>
      <c r="H197" s="677"/>
      <c r="I197" s="677">
        <f>SUM(I196)</f>
        <v>0</v>
      </c>
      <c r="J197" s="677"/>
      <c r="K197" s="677">
        <f>SUM(K196)</f>
        <v>0</v>
      </c>
      <c r="L197" s="677"/>
    </row>
  </sheetData>
  <sheetProtection/>
  <mergeCells count="781">
    <mergeCell ref="B181:J181"/>
    <mergeCell ref="K178:L178"/>
    <mergeCell ref="M178:N178"/>
    <mergeCell ref="K179:L179"/>
    <mergeCell ref="M179:N179"/>
    <mergeCell ref="K180:L180"/>
    <mergeCell ref="M180:N180"/>
    <mergeCell ref="K181:L181"/>
    <mergeCell ref="M181:N181"/>
    <mergeCell ref="K177:L177"/>
    <mergeCell ref="M177:N177"/>
    <mergeCell ref="M174:N174"/>
    <mergeCell ref="K175:L175"/>
    <mergeCell ref="M175:N175"/>
    <mergeCell ref="K174:L174"/>
    <mergeCell ref="K176:L176"/>
    <mergeCell ref="M176:N176"/>
    <mergeCell ref="M169:N170"/>
    <mergeCell ref="K172:L172"/>
    <mergeCell ref="B163:F163"/>
    <mergeCell ref="B167:F167"/>
    <mergeCell ref="J167:N167"/>
    <mergeCell ref="M172:N172"/>
    <mergeCell ref="K173:L173"/>
    <mergeCell ref="M173:N173"/>
    <mergeCell ref="B169:J170"/>
    <mergeCell ref="B160:F160"/>
    <mergeCell ref="B161:F161"/>
    <mergeCell ref="B162:F162"/>
    <mergeCell ref="J160:N160"/>
    <mergeCell ref="K169:L170"/>
    <mergeCell ref="K171:L171"/>
    <mergeCell ref="M171:N171"/>
    <mergeCell ref="J157:N157"/>
    <mergeCell ref="B158:F158"/>
    <mergeCell ref="B159:F159"/>
    <mergeCell ref="B157:F157"/>
    <mergeCell ref="J158:N158"/>
    <mergeCell ref="J159:N159"/>
    <mergeCell ref="B191:F191"/>
    <mergeCell ref="I186:J186"/>
    <mergeCell ref="I187:J187"/>
    <mergeCell ref="I188:J188"/>
    <mergeCell ref="G190:H190"/>
    <mergeCell ref="B187:F187"/>
    <mergeCell ref="B188:F188"/>
    <mergeCell ref="B186:F186"/>
    <mergeCell ref="B197:F197"/>
    <mergeCell ref="K196:L196"/>
    <mergeCell ref="K197:L197"/>
    <mergeCell ref="I196:J196"/>
    <mergeCell ref="I197:J197"/>
    <mergeCell ref="B196:F196"/>
    <mergeCell ref="G197:H197"/>
    <mergeCell ref="G196:H196"/>
    <mergeCell ref="I193:J193"/>
    <mergeCell ref="G193:H193"/>
    <mergeCell ref="B195:L195"/>
    <mergeCell ref="G191:H191"/>
    <mergeCell ref="I192:J192"/>
    <mergeCell ref="G192:H192"/>
    <mergeCell ref="B192:F192"/>
    <mergeCell ref="B193:F193"/>
    <mergeCell ref="B194:L194"/>
    <mergeCell ref="K193:L193"/>
    <mergeCell ref="K192:L192"/>
    <mergeCell ref="G187:H187"/>
    <mergeCell ref="G188:H188"/>
    <mergeCell ref="K190:L190"/>
    <mergeCell ref="K191:L191"/>
    <mergeCell ref="I190:J190"/>
    <mergeCell ref="K188:L188"/>
    <mergeCell ref="B189:L189"/>
    <mergeCell ref="B190:F190"/>
    <mergeCell ref="I191:J191"/>
    <mergeCell ref="K187:L187"/>
    <mergeCell ref="B156:N156"/>
    <mergeCell ref="K185:L185"/>
    <mergeCell ref="B184:L184"/>
    <mergeCell ref="B185:F185"/>
    <mergeCell ref="J161:N161"/>
    <mergeCell ref="J162:N162"/>
    <mergeCell ref="G185:H185"/>
    <mergeCell ref="G186:H186"/>
    <mergeCell ref="I185:J185"/>
    <mergeCell ref="B183:L183"/>
    <mergeCell ref="K186:L186"/>
    <mergeCell ref="B168:N168"/>
    <mergeCell ref="J163:N163"/>
    <mergeCell ref="B164:F164"/>
    <mergeCell ref="B165:F165"/>
    <mergeCell ref="B166:F166"/>
    <mergeCell ref="J164:N164"/>
    <mergeCell ref="J165:N165"/>
    <mergeCell ref="J166:N166"/>
    <mergeCell ref="B150:J150"/>
    <mergeCell ref="K150:L150"/>
    <mergeCell ref="M150:N150"/>
    <mergeCell ref="B151:J151"/>
    <mergeCell ref="K151:L151"/>
    <mergeCell ref="M151:N151"/>
    <mergeCell ref="M152:N152"/>
    <mergeCell ref="B153:J153"/>
    <mergeCell ref="K153:L153"/>
    <mergeCell ref="M153:N153"/>
    <mergeCell ref="B152:J152"/>
    <mergeCell ref="K152:L152"/>
    <mergeCell ref="B148:J148"/>
    <mergeCell ref="K148:L148"/>
    <mergeCell ref="M148:N148"/>
    <mergeCell ref="B149:J149"/>
    <mergeCell ref="K149:L149"/>
    <mergeCell ref="M149:N149"/>
    <mergeCell ref="B146:J146"/>
    <mergeCell ref="K146:L146"/>
    <mergeCell ref="M146:N146"/>
    <mergeCell ref="B147:J147"/>
    <mergeCell ref="K147:L147"/>
    <mergeCell ref="M147:N147"/>
    <mergeCell ref="B142:J142"/>
    <mergeCell ref="K142:L142"/>
    <mergeCell ref="M142:N142"/>
    <mergeCell ref="B143:J143"/>
    <mergeCell ref="K143:L143"/>
    <mergeCell ref="M143:N143"/>
    <mergeCell ref="B144:J144"/>
    <mergeCell ref="K144:L144"/>
    <mergeCell ref="M144:N144"/>
    <mergeCell ref="B145:N145"/>
    <mergeCell ref="B140:J140"/>
    <mergeCell ref="K140:L140"/>
    <mergeCell ref="M140:N140"/>
    <mergeCell ref="B141:J141"/>
    <mergeCell ref="K141:L141"/>
    <mergeCell ref="M141:N141"/>
    <mergeCell ref="B138:J138"/>
    <mergeCell ref="K138:L138"/>
    <mergeCell ref="M138:N138"/>
    <mergeCell ref="B139:J139"/>
    <mergeCell ref="K139:L139"/>
    <mergeCell ref="M139:N139"/>
    <mergeCell ref="M137:N137"/>
    <mergeCell ref="B135:F135"/>
    <mergeCell ref="G135:H135"/>
    <mergeCell ref="I135:J135"/>
    <mergeCell ref="K135:L135"/>
    <mergeCell ref="M135:N135"/>
    <mergeCell ref="B136:N136"/>
    <mergeCell ref="G134:H134"/>
    <mergeCell ref="I134:J134"/>
    <mergeCell ref="G133:H133"/>
    <mergeCell ref="I133:J133"/>
    <mergeCell ref="B137:J137"/>
    <mergeCell ref="K137:L137"/>
    <mergeCell ref="K133:L133"/>
    <mergeCell ref="M133:N133"/>
    <mergeCell ref="K134:L134"/>
    <mergeCell ref="M134:N134"/>
    <mergeCell ref="K131:L131"/>
    <mergeCell ref="M131:N131"/>
    <mergeCell ref="K132:L132"/>
    <mergeCell ref="M132:N132"/>
    <mergeCell ref="G131:H131"/>
    <mergeCell ref="I131:J131"/>
    <mergeCell ref="B133:C133"/>
    <mergeCell ref="D133:F133"/>
    <mergeCell ref="B134:C134"/>
    <mergeCell ref="D134:F134"/>
    <mergeCell ref="B132:C132"/>
    <mergeCell ref="D132:F132"/>
    <mergeCell ref="G132:H132"/>
    <mergeCell ref="I132:J132"/>
    <mergeCell ref="B129:C129"/>
    <mergeCell ref="D129:F129"/>
    <mergeCell ref="B130:C130"/>
    <mergeCell ref="D130:F130"/>
    <mergeCell ref="B131:C131"/>
    <mergeCell ref="D131:F131"/>
    <mergeCell ref="G130:H130"/>
    <mergeCell ref="I130:J130"/>
    <mergeCell ref="K127:L127"/>
    <mergeCell ref="M127:N127"/>
    <mergeCell ref="K128:L128"/>
    <mergeCell ref="M128:N128"/>
    <mergeCell ref="K129:L129"/>
    <mergeCell ref="M129:N129"/>
    <mergeCell ref="K130:L130"/>
    <mergeCell ref="M130:N130"/>
    <mergeCell ref="G129:H129"/>
    <mergeCell ref="I129:J129"/>
    <mergeCell ref="B127:C127"/>
    <mergeCell ref="D127:F127"/>
    <mergeCell ref="G127:H127"/>
    <mergeCell ref="I127:J127"/>
    <mergeCell ref="B128:C128"/>
    <mergeCell ref="D128:F128"/>
    <mergeCell ref="G128:H128"/>
    <mergeCell ref="I128:J128"/>
    <mergeCell ref="K125:L125"/>
    <mergeCell ref="M125:N125"/>
    <mergeCell ref="B126:C126"/>
    <mergeCell ref="D126:F126"/>
    <mergeCell ref="G126:H126"/>
    <mergeCell ref="I126:J126"/>
    <mergeCell ref="K126:L126"/>
    <mergeCell ref="M126:N126"/>
    <mergeCell ref="B125:C125"/>
    <mergeCell ref="D125:F125"/>
    <mergeCell ref="G125:H125"/>
    <mergeCell ref="I125:J125"/>
    <mergeCell ref="M121:N121"/>
    <mergeCell ref="B122:N122"/>
    <mergeCell ref="B123:C124"/>
    <mergeCell ref="D123:F124"/>
    <mergeCell ref="G123:J123"/>
    <mergeCell ref="K123:N123"/>
    <mergeCell ref="G124:H124"/>
    <mergeCell ref="I124:J124"/>
    <mergeCell ref="K124:L124"/>
    <mergeCell ref="M124:N124"/>
    <mergeCell ref="B121:F121"/>
    <mergeCell ref="G121:H121"/>
    <mergeCell ref="I121:J121"/>
    <mergeCell ref="K121:L121"/>
    <mergeCell ref="K120:L120"/>
    <mergeCell ref="M120:N120"/>
    <mergeCell ref="B119:C119"/>
    <mergeCell ref="D119:F119"/>
    <mergeCell ref="B120:C120"/>
    <mergeCell ref="D120:F120"/>
    <mergeCell ref="K117:L117"/>
    <mergeCell ref="M117:N117"/>
    <mergeCell ref="K118:L118"/>
    <mergeCell ref="M118:N118"/>
    <mergeCell ref="K119:L119"/>
    <mergeCell ref="M119:N119"/>
    <mergeCell ref="B118:C118"/>
    <mergeCell ref="D118:F118"/>
    <mergeCell ref="G118:H118"/>
    <mergeCell ref="I118:J118"/>
    <mergeCell ref="G120:H120"/>
    <mergeCell ref="I120:J120"/>
    <mergeCell ref="B115:C115"/>
    <mergeCell ref="D115:F115"/>
    <mergeCell ref="B116:C116"/>
    <mergeCell ref="D116:F116"/>
    <mergeCell ref="G119:H119"/>
    <mergeCell ref="I119:J119"/>
    <mergeCell ref="B117:C117"/>
    <mergeCell ref="D117:F117"/>
    <mergeCell ref="G117:H117"/>
    <mergeCell ref="I117:J117"/>
    <mergeCell ref="G116:H116"/>
    <mergeCell ref="I116:J116"/>
    <mergeCell ref="K113:L113"/>
    <mergeCell ref="M113:N113"/>
    <mergeCell ref="K114:L114"/>
    <mergeCell ref="M114:N114"/>
    <mergeCell ref="K115:L115"/>
    <mergeCell ref="M115:N115"/>
    <mergeCell ref="K116:L116"/>
    <mergeCell ref="M116:N116"/>
    <mergeCell ref="G115:H115"/>
    <mergeCell ref="I115:J115"/>
    <mergeCell ref="B113:C113"/>
    <mergeCell ref="D113:F113"/>
    <mergeCell ref="G113:H113"/>
    <mergeCell ref="I113:J113"/>
    <mergeCell ref="B114:C114"/>
    <mergeCell ref="D114:F114"/>
    <mergeCell ref="G114:H114"/>
    <mergeCell ref="I114:J114"/>
    <mergeCell ref="M111:N111"/>
    <mergeCell ref="B112:C112"/>
    <mergeCell ref="D112:F112"/>
    <mergeCell ref="G112:H112"/>
    <mergeCell ref="I112:J112"/>
    <mergeCell ref="K112:L112"/>
    <mergeCell ref="M112:N112"/>
    <mergeCell ref="D111:F111"/>
    <mergeCell ref="G111:H111"/>
    <mergeCell ref="I111:J111"/>
    <mergeCell ref="D109:F110"/>
    <mergeCell ref="G109:J109"/>
    <mergeCell ref="K109:N109"/>
    <mergeCell ref="G110:H110"/>
    <mergeCell ref="I110:J110"/>
    <mergeCell ref="K110:L110"/>
    <mergeCell ref="M105:N105"/>
    <mergeCell ref="B101:J102"/>
    <mergeCell ref="B103:J103"/>
    <mergeCell ref="K103:L103"/>
    <mergeCell ref="B104:J104"/>
    <mergeCell ref="K104:L104"/>
    <mergeCell ref="B105:J105"/>
    <mergeCell ref="B95:J95"/>
    <mergeCell ref="K95:L95"/>
    <mergeCell ref="M95:N95"/>
    <mergeCell ref="B96:J96"/>
    <mergeCell ref="K96:L96"/>
    <mergeCell ref="M96:N96"/>
    <mergeCell ref="B111:C111"/>
    <mergeCell ref="K106:L106"/>
    <mergeCell ref="M106:N106"/>
    <mergeCell ref="B107:J107"/>
    <mergeCell ref="K111:L111"/>
    <mergeCell ref="M110:N110"/>
    <mergeCell ref="B108:N108"/>
    <mergeCell ref="B109:C110"/>
    <mergeCell ref="B106:J106"/>
    <mergeCell ref="K107:L107"/>
    <mergeCell ref="M107:N107"/>
    <mergeCell ref="B97:J97"/>
    <mergeCell ref="K97:L97"/>
    <mergeCell ref="M97:N97"/>
    <mergeCell ref="K101:L102"/>
    <mergeCell ref="M101:N102"/>
    <mergeCell ref="K105:L105"/>
    <mergeCell ref="B100:N100"/>
    <mergeCell ref="M103:N103"/>
    <mergeCell ref="M104:N104"/>
    <mergeCell ref="M90:N90"/>
    <mergeCell ref="M88:N88"/>
    <mergeCell ref="M94:N94"/>
    <mergeCell ref="M93:N93"/>
    <mergeCell ref="B93:J93"/>
    <mergeCell ref="K93:L93"/>
    <mergeCell ref="B94:J94"/>
    <mergeCell ref="K94:L94"/>
    <mergeCell ref="B81:J81"/>
    <mergeCell ref="K86:L86"/>
    <mergeCell ref="B92:J92"/>
    <mergeCell ref="B87:J87"/>
    <mergeCell ref="B88:J88"/>
    <mergeCell ref="B90:J90"/>
    <mergeCell ref="B89:N89"/>
    <mergeCell ref="B91:J91"/>
    <mergeCell ref="K90:L90"/>
    <mergeCell ref="M92:N92"/>
    <mergeCell ref="B83:J83"/>
    <mergeCell ref="M91:N91"/>
    <mergeCell ref="K91:L91"/>
    <mergeCell ref="K88:L88"/>
    <mergeCell ref="K92:L92"/>
    <mergeCell ref="B84:J84"/>
    <mergeCell ref="B85:J85"/>
    <mergeCell ref="B86:J86"/>
    <mergeCell ref="M83:N83"/>
    <mergeCell ref="M84:N84"/>
    <mergeCell ref="K81:L81"/>
    <mergeCell ref="M87:N87"/>
    <mergeCell ref="K83:L83"/>
    <mergeCell ref="K84:L84"/>
    <mergeCell ref="K85:L85"/>
    <mergeCell ref="K87:L87"/>
    <mergeCell ref="M86:N86"/>
    <mergeCell ref="M81:N81"/>
    <mergeCell ref="M82:N82"/>
    <mergeCell ref="K82:L82"/>
    <mergeCell ref="M12:N12"/>
    <mergeCell ref="I12:J12"/>
    <mergeCell ref="B14:F14"/>
    <mergeCell ref="G14:H14"/>
    <mergeCell ref="B13:F13"/>
    <mergeCell ref="G13:H13"/>
    <mergeCell ref="I13:J13"/>
    <mergeCell ref="I14:J14"/>
    <mergeCell ref="K17:L17"/>
    <mergeCell ref="M17:N17"/>
    <mergeCell ref="M19:N19"/>
    <mergeCell ref="M18:N18"/>
    <mergeCell ref="B10:N10"/>
    <mergeCell ref="B11:F12"/>
    <mergeCell ref="G11:J11"/>
    <mergeCell ref="K11:N11"/>
    <mergeCell ref="G12:H12"/>
    <mergeCell ref="K12:L12"/>
    <mergeCell ref="K16:L16"/>
    <mergeCell ref="M16:N16"/>
    <mergeCell ref="M13:N13"/>
    <mergeCell ref="K15:L15"/>
    <mergeCell ref="M14:N14"/>
    <mergeCell ref="M15:N15"/>
    <mergeCell ref="K14:L14"/>
    <mergeCell ref="K13:L13"/>
    <mergeCell ref="B17:F17"/>
    <mergeCell ref="G17:H17"/>
    <mergeCell ref="I17:J17"/>
    <mergeCell ref="B15:F15"/>
    <mergeCell ref="G15:H15"/>
    <mergeCell ref="I15:J15"/>
    <mergeCell ref="I16:J16"/>
    <mergeCell ref="B16:F16"/>
    <mergeCell ref="G16:H16"/>
    <mergeCell ref="B18:F18"/>
    <mergeCell ref="G18:H18"/>
    <mergeCell ref="I18:J18"/>
    <mergeCell ref="K18:L18"/>
    <mergeCell ref="B19:F19"/>
    <mergeCell ref="G19:H19"/>
    <mergeCell ref="I19:J19"/>
    <mergeCell ref="K19:L19"/>
    <mergeCell ref="M21:N21"/>
    <mergeCell ref="B20:F20"/>
    <mergeCell ref="G20:H20"/>
    <mergeCell ref="I20:J20"/>
    <mergeCell ref="K20:L20"/>
    <mergeCell ref="B21:F21"/>
    <mergeCell ref="G21:H21"/>
    <mergeCell ref="I21:J21"/>
    <mergeCell ref="K21:L21"/>
    <mergeCell ref="M20:N20"/>
    <mergeCell ref="M23:N23"/>
    <mergeCell ref="B22:F22"/>
    <mergeCell ref="G22:H22"/>
    <mergeCell ref="I22:J22"/>
    <mergeCell ref="K22:L22"/>
    <mergeCell ref="M22:N22"/>
    <mergeCell ref="B23:F23"/>
    <mergeCell ref="G23:H23"/>
    <mergeCell ref="I23:J23"/>
    <mergeCell ref="K23:L23"/>
    <mergeCell ref="B24:N24"/>
    <mergeCell ref="B25:F26"/>
    <mergeCell ref="G25:J25"/>
    <mergeCell ref="K25:N25"/>
    <mergeCell ref="G26:H26"/>
    <mergeCell ref="I26:J26"/>
    <mergeCell ref="K26:L26"/>
    <mergeCell ref="M26:N26"/>
    <mergeCell ref="M27:N27"/>
    <mergeCell ref="B28:F28"/>
    <mergeCell ref="G28:H28"/>
    <mergeCell ref="I28:J28"/>
    <mergeCell ref="K28:L28"/>
    <mergeCell ref="M28:N28"/>
    <mergeCell ref="B27:F27"/>
    <mergeCell ref="G27:H27"/>
    <mergeCell ref="I27:J27"/>
    <mergeCell ref="K27:L27"/>
    <mergeCell ref="M29:N29"/>
    <mergeCell ref="B30:F30"/>
    <mergeCell ref="G30:H30"/>
    <mergeCell ref="I30:J30"/>
    <mergeCell ref="K30:L30"/>
    <mergeCell ref="M30:N30"/>
    <mergeCell ref="B29:F29"/>
    <mergeCell ref="G29:H29"/>
    <mergeCell ref="I29:J29"/>
    <mergeCell ref="K29:L29"/>
    <mergeCell ref="M31:N31"/>
    <mergeCell ref="B32:F32"/>
    <mergeCell ref="G32:H32"/>
    <mergeCell ref="I32:J32"/>
    <mergeCell ref="K32:L32"/>
    <mergeCell ref="M32:N32"/>
    <mergeCell ref="B31:F31"/>
    <mergeCell ref="G31:H31"/>
    <mergeCell ref="I31:J31"/>
    <mergeCell ref="K31:L31"/>
    <mergeCell ref="M33:N33"/>
    <mergeCell ref="B34:F34"/>
    <mergeCell ref="G34:H34"/>
    <mergeCell ref="I34:J34"/>
    <mergeCell ref="K34:L34"/>
    <mergeCell ref="M34:N34"/>
    <mergeCell ref="B33:F33"/>
    <mergeCell ref="G33:H33"/>
    <mergeCell ref="I33:J33"/>
    <mergeCell ref="K33:L33"/>
    <mergeCell ref="K39:N39"/>
    <mergeCell ref="G40:H40"/>
    <mergeCell ref="M37:N37"/>
    <mergeCell ref="B38:N38"/>
    <mergeCell ref="B37:F37"/>
    <mergeCell ref="G37:H37"/>
    <mergeCell ref="I37:J37"/>
    <mergeCell ref="K37:L37"/>
    <mergeCell ref="B39:F40"/>
    <mergeCell ref="G39:J39"/>
    <mergeCell ref="M35:N35"/>
    <mergeCell ref="B36:F36"/>
    <mergeCell ref="G36:H36"/>
    <mergeCell ref="I36:J36"/>
    <mergeCell ref="K36:L36"/>
    <mergeCell ref="M36:N36"/>
    <mergeCell ref="B35:F35"/>
    <mergeCell ref="G35:H35"/>
    <mergeCell ref="I35:J35"/>
    <mergeCell ref="K35:L35"/>
    <mergeCell ref="M42:N42"/>
    <mergeCell ref="K43:L43"/>
    <mergeCell ref="I40:J40"/>
    <mergeCell ref="K40:L40"/>
    <mergeCell ref="M40:N40"/>
    <mergeCell ref="M41:N41"/>
    <mergeCell ref="B41:F41"/>
    <mergeCell ref="G41:H41"/>
    <mergeCell ref="I41:J41"/>
    <mergeCell ref="K41:L41"/>
    <mergeCell ref="B42:F42"/>
    <mergeCell ref="G42:H42"/>
    <mergeCell ref="I42:J42"/>
    <mergeCell ref="K42:L42"/>
    <mergeCell ref="M45:N45"/>
    <mergeCell ref="M46:N46"/>
    <mergeCell ref="B44:F44"/>
    <mergeCell ref="B43:F43"/>
    <mergeCell ref="G43:H43"/>
    <mergeCell ref="I43:J43"/>
    <mergeCell ref="M43:N43"/>
    <mergeCell ref="B45:F45"/>
    <mergeCell ref="G45:H45"/>
    <mergeCell ref="I45:J45"/>
    <mergeCell ref="M47:N47"/>
    <mergeCell ref="B47:F47"/>
    <mergeCell ref="B46:F46"/>
    <mergeCell ref="G47:H47"/>
    <mergeCell ref="K48:L48"/>
    <mergeCell ref="B48:F48"/>
    <mergeCell ref="G48:H48"/>
    <mergeCell ref="I48:J48"/>
    <mergeCell ref="G44:H44"/>
    <mergeCell ref="I44:J44"/>
    <mergeCell ref="K46:L46"/>
    <mergeCell ref="K44:L44"/>
    <mergeCell ref="G46:H46"/>
    <mergeCell ref="I46:J46"/>
    <mergeCell ref="K45:L45"/>
    <mergeCell ref="I47:J47"/>
    <mergeCell ref="G54:H54"/>
    <mergeCell ref="I54:J54"/>
    <mergeCell ref="B49:F49"/>
    <mergeCell ref="G49:H49"/>
    <mergeCell ref="I49:J49"/>
    <mergeCell ref="B55:C55"/>
    <mergeCell ref="D55:F55"/>
    <mergeCell ref="G55:H55"/>
    <mergeCell ref="I55:J55"/>
    <mergeCell ref="B50:F50"/>
    <mergeCell ref="G50:H50"/>
    <mergeCell ref="I50:J50"/>
    <mergeCell ref="B51:F51"/>
    <mergeCell ref="G51:H51"/>
    <mergeCell ref="I51:J51"/>
    <mergeCell ref="K4:L4"/>
    <mergeCell ref="M4:N4"/>
    <mergeCell ref="B8:J8"/>
    <mergeCell ref="B5:J5"/>
    <mergeCell ref="B60:C60"/>
    <mergeCell ref="D60:F60"/>
    <mergeCell ref="G56:H56"/>
    <mergeCell ref="I56:J56"/>
    <mergeCell ref="D56:F56"/>
    <mergeCell ref="B58:C58"/>
    <mergeCell ref="B64:C64"/>
    <mergeCell ref="B66:N66"/>
    <mergeCell ref="B67:C68"/>
    <mergeCell ref="D67:F68"/>
    <mergeCell ref="B1:N1"/>
    <mergeCell ref="M8:N8"/>
    <mergeCell ref="K8:L8"/>
    <mergeCell ref="B2:J3"/>
    <mergeCell ref="K2:L3"/>
    <mergeCell ref="M5:N5"/>
    <mergeCell ref="B9:J9"/>
    <mergeCell ref="I58:J58"/>
    <mergeCell ref="B69:C69"/>
    <mergeCell ref="D69:F69"/>
    <mergeCell ref="G69:H69"/>
    <mergeCell ref="I69:J69"/>
    <mergeCell ref="I59:J59"/>
    <mergeCell ref="I61:J61"/>
    <mergeCell ref="I60:J60"/>
    <mergeCell ref="D64:F64"/>
    <mergeCell ref="M9:N9"/>
    <mergeCell ref="K60:L60"/>
    <mergeCell ref="K9:L9"/>
    <mergeCell ref="M60:N60"/>
    <mergeCell ref="M59:N59"/>
    <mergeCell ref="M49:N49"/>
    <mergeCell ref="K49:L49"/>
    <mergeCell ref="K47:L47"/>
    <mergeCell ref="M44:N44"/>
    <mergeCell ref="M48:N48"/>
    <mergeCell ref="B53:C54"/>
    <mergeCell ref="D53:F54"/>
    <mergeCell ref="G53:J53"/>
    <mergeCell ref="K63:L63"/>
    <mergeCell ref="M63:N63"/>
    <mergeCell ref="K62:L62"/>
    <mergeCell ref="D58:F58"/>
    <mergeCell ref="G58:H58"/>
    <mergeCell ref="B59:C59"/>
    <mergeCell ref="D59:F59"/>
    <mergeCell ref="K54:L54"/>
    <mergeCell ref="M54:N54"/>
    <mergeCell ref="K57:L57"/>
    <mergeCell ref="M57:N57"/>
    <mergeCell ref="K55:L55"/>
    <mergeCell ref="B52:N52"/>
    <mergeCell ref="B56:C56"/>
    <mergeCell ref="B57:C57"/>
    <mergeCell ref="D57:F57"/>
    <mergeCell ref="G57:H57"/>
    <mergeCell ref="G59:H59"/>
    <mergeCell ref="I62:J62"/>
    <mergeCell ref="G62:H62"/>
    <mergeCell ref="M58:N58"/>
    <mergeCell ref="K51:L51"/>
    <mergeCell ref="K50:L50"/>
    <mergeCell ref="K53:N53"/>
    <mergeCell ref="M51:N51"/>
    <mergeCell ref="M55:N55"/>
    <mergeCell ref="M50:N50"/>
    <mergeCell ref="K6:L6"/>
    <mergeCell ref="D62:F62"/>
    <mergeCell ref="B63:C63"/>
    <mergeCell ref="D63:F63"/>
    <mergeCell ref="D61:F61"/>
    <mergeCell ref="B61:C61"/>
    <mergeCell ref="I57:J57"/>
    <mergeCell ref="I63:J63"/>
    <mergeCell ref="G60:H60"/>
    <mergeCell ref="G61:H61"/>
    <mergeCell ref="B62:C62"/>
    <mergeCell ref="G63:H63"/>
    <mergeCell ref="M2:N3"/>
    <mergeCell ref="B4:J4"/>
    <mergeCell ref="M6:N6"/>
    <mergeCell ref="K7:L7"/>
    <mergeCell ref="B6:J6"/>
    <mergeCell ref="B7:J7"/>
    <mergeCell ref="K5:L5"/>
    <mergeCell ref="M7:N7"/>
    <mergeCell ref="D71:F71"/>
    <mergeCell ref="B70:C70"/>
    <mergeCell ref="D70:F70"/>
    <mergeCell ref="G68:H68"/>
    <mergeCell ref="G70:H70"/>
    <mergeCell ref="K64:L64"/>
    <mergeCell ref="G64:H64"/>
    <mergeCell ref="G65:H65"/>
    <mergeCell ref="G67:J67"/>
    <mergeCell ref="B65:F65"/>
    <mergeCell ref="K72:L72"/>
    <mergeCell ref="I70:J70"/>
    <mergeCell ref="I68:J68"/>
    <mergeCell ref="I72:J72"/>
    <mergeCell ref="K71:L71"/>
    <mergeCell ref="K59:L59"/>
    <mergeCell ref="I64:J64"/>
    <mergeCell ref="I65:J65"/>
    <mergeCell ref="B74:C74"/>
    <mergeCell ref="D74:F74"/>
    <mergeCell ref="I71:J71"/>
    <mergeCell ref="G71:H71"/>
    <mergeCell ref="B72:C72"/>
    <mergeCell ref="G73:H73"/>
    <mergeCell ref="I73:J73"/>
    <mergeCell ref="D72:F72"/>
    <mergeCell ref="G72:H72"/>
    <mergeCell ref="B71:C71"/>
    <mergeCell ref="B78:C78"/>
    <mergeCell ref="D78:F78"/>
    <mergeCell ref="G78:H78"/>
    <mergeCell ref="D73:F73"/>
    <mergeCell ref="B75:C75"/>
    <mergeCell ref="B73:C73"/>
    <mergeCell ref="B76:C76"/>
    <mergeCell ref="D76:F76"/>
    <mergeCell ref="G76:H76"/>
    <mergeCell ref="B77:C77"/>
    <mergeCell ref="P76:R76"/>
    <mergeCell ref="M73:N73"/>
    <mergeCell ref="P77:R77"/>
    <mergeCell ref="D77:F77"/>
    <mergeCell ref="D75:F75"/>
    <mergeCell ref="G74:H74"/>
    <mergeCell ref="K73:L73"/>
    <mergeCell ref="G75:H75"/>
    <mergeCell ref="G77:H77"/>
    <mergeCell ref="I78:J78"/>
    <mergeCell ref="I77:J77"/>
    <mergeCell ref="K74:L74"/>
    <mergeCell ref="I76:J76"/>
    <mergeCell ref="I75:J75"/>
    <mergeCell ref="I74:J74"/>
    <mergeCell ref="K78:L78"/>
    <mergeCell ref="M78:N78"/>
    <mergeCell ref="M74:N74"/>
    <mergeCell ref="K75:L75"/>
    <mergeCell ref="M77:N77"/>
    <mergeCell ref="K76:L76"/>
    <mergeCell ref="M76:N76"/>
    <mergeCell ref="K77:L77"/>
    <mergeCell ref="M75:N75"/>
    <mergeCell ref="M72:N72"/>
    <mergeCell ref="P5:T5"/>
    <mergeCell ref="P6:R6"/>
    <mergeCell ref="P7:R7"/>
    <mergeCell ref="P8:R8"/>
    <mergeCell ref="P20:R20"/>
    <mergeCell ref="P21:R21"/>
    <mergeCell ref="P9:R9"/>
    <mergeCell ref="P19:T19"/>
    <mergeCell ref="M71:N71"/>
    <mergeCell ref="M64:N64"/>
    <mergeCell ref="M70:N70"/>
    <mergeCell ref="M69:N69"/>
    <mergeCell ref="K69:L69"/>
    <mergeCell ref="K65:L65"/>
    <mergeCell ref="K68:L68"/>
    <mergeCell ref="M68:N68"/>
    <mergeCell ref="K67:N67"/>
    <mergeCell ref="K70:L70"/>
    <mergeCell ref="M65:N65"/>
    <mergeCell ref="P84:T84"/>
    <mergeCell ref="P85:R85"/>
    <mergeCell ref="K79:L79"/>
    <mergeCell ref="M79:N79"/>
    <mergeCell ref="B80:N80"/>
    <mergeCell ref="B79:F79"/>
    <mergeCell ref="G79:H79"/>
    <mergeCell ref="I79:J79"/>
    <mergeCell ref="B82:J82"/>
    <mergeCell ref="M85:N85"/>
    <mergeCell ref="P22:R22"/>
    <mergeCell ref="P23:R23"/>
    <mergeCell ref="M62:N62"/>
    <mergeCell ref="K61:L61"/>
    <mergeCell ref="M61:N61"/>
    <mergeCell ref="K56:L56"/>
    <mergeCell ref="M56:N56"/>
    <mergeCell ref="K58:L58"/>
    <mergeCell ref="P61:T61"/>
    <mergeCell ref="P62:R62"/>
    <mergeCell ref="P95:R95"/>
    <mergeCell ref="P96:R96"/>
    <mergeCell ref="P63:R63"/>
    <mergeCell ref="P64:R64"/>
    <mergeCell ref="P65:R65"/>
    <mergeCell ref="P75:T75"/>
    <mergeCell ref="P86:R86"/>
    <mergeCell ref="P87:R87"/>
    <mergeCell ref="P93:T93"/>
    <mergeCell ref="P88:R88"/>
    <mergeCell ref="P94:R94"/>
    <mergeCell ref="P78:R78"/>
    <mergeCell ref="P79:R79"/>
    <mergeCell ref="P131:T131"/>
    <mergeCell ref="P107:R107"/>
    <mergeCell ref="P97:R97"/>
    <mergeCell ref="P105:R105"/>
    <mergeCell ref="P106:R106"/>
    <mergeCell ref="P103:T103"/>
    <mergeCell ref="P104:R104"/>
    <mergeCell ref="P132:R132"/>
    <mergeCell ref="P133:R133"/>
    <mergeCell ref="P117:T117"/>
    <mergeCell ref="P118:R118"/>
    <mergeCell ref="P119:R119"/>
    <mergeCell ref="P120:R120"/>
    <mergeCell ref="P121:R121"/>
    <mergeCell ref="P181:R181"/>
    <mergeCell ref="P152:R152"/>
    <mergeCell ref="P153:R153"/>
    <mergeCell ref="P142:R142"/>
    <mergeCell ref="P143:R143"/>
    <mergeCell ref="P144:R144"/>
    <mergeCell ref="P149:T149"/>
    <mergeCell ref="P150:R150"/>
    <mergeCell ref="P180:R180"/>
    <mergeCell ref="P151:R151"/>
    <mergeCell ref="P177:T177"/>
    <mergeCell ref="P178:R178"/>
    <mergeCell ref="P179:R179"/>
    <mergeCell ref="P134:R134"/>
    <mergeCell ref="P135:R135"/>
    <mergeCell ref="P140:T140"/>
    <mergeCell ref="P141:R1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.28125" style="312" customWidth="1"/>
    <col min="2" max="2" width="18.140625" style="312" customWidth="1"/>
    <col min="3" max="3" width="8.421875" style="312" customWidth="1"/>
    <col min="4" max="4" width="10.00390625" style="312" customWidth="1"/>
    <col min="5" max="9" width="8.421875" style="312" customWidth="1"/>
    <col min="10" max="10" width="10.00390625" style="327" customWidth="1"/>
    <col min="11" max="16384" width="9.140625" style="312" customWidth="1"/>
  </cols>
  <sheetData>
    <row r="2" spans="2:10" ht="12.75">
      <c r="B2" s="507" t="s">
        <v>226</v>
      </c>
      <c r="C2" s="508" t="s">
        <v>693</v>
      </c>
      <c r="D2" s="509"/>
      <c r="E2" s="510" t="s">
        <v>703</v>
      </c>
      <c r="F2" s="511"/>
      <c r="G2" s="511"/>
      <c r="H2" s="512"/>
      <c r="I2" s="508" t="s">
        <v>703</v>
      </c>
      <c r="J2" s="509"/>
    </row>
    <row r="3" spans="2:10" ht="12.75">
      <c r="B3" s="513"/>
      <c r="C3" s="514"/>
      <c r="D3" s="515"/>
      <c r="E3" s="510" t="s">
        <v>227</v>
      </c>
      <c r="F3" s="512"/>
      <c r="G3" s="510" t="s">
        <v>228</v>
      </c>
      <c r="H3" s="512"/>
      <c r="I3" s="514"/>
      <c r="J3" s="515"/>
    </row>
    <row r="4" spans="2:10" ht="27.75" customHeight="1">
      <c r="B4" s="516"/>
      <c r="C4" s="498" t="s">
        <v>229</v>
      </c>
      <c r="D4" s="498" t="s">
        <v>226</v>
      </c>
      <c r="E4" s="498" t="s">
        <v>229</v>
      </c>
      <c r="F4" s="498" t="s">
        <v>226</v>
      </c>
      <c r="G4" s="498" t="s">
        <v>229</v>
      </c>
      <c r="H4" s="498" t="s">
        <v>226</v>
      </c>
      <c r="I4" s="498" t="s">
        <v>229</v>
      </c>
      <c r="J4" s="498" t="s">
        <v>226</v>
      </c>
    </row>
    <row r="5" spans="2:10" ht="12.75">
      <c r="B5" s="517" t="s">
        <v>37</v>
      </c>
      <c r="C5" s="518"/>
      <c r="D5" s="518"/>
      <c r="E5" s="518"/>
      <c r="F5" s="518"/>
      <c r="G5" s="518"/>
      <c r="H5" s="518"/>
      <c r="I5" s="518"/>
      <c r="J5" s="519"/>
    </row>
    <row r="6" spans="2:10" ht="12.75">
      <c r="B6" s="313" t="s">
        <v>230</v>
      </c>
      <c r="C6" s="313"/>
      <c r="D6" s="313"/>
      <c r="E6" s="313"/>
      <c r="F6" s="313"/>
      <c r="G6" s="313"/>
      <c r="H6" s="313">
        <v>0</v>
      </c>
      <c r="I6" s="314" t="s">
        <v>721</v>
      </c>
      <c r="J6" s="314" t="s">
        <v>721</v>
      </c>
    </row>
    <row r="7" spans="2:10" ht="12.75">
      <c r="B7" s="315" t="s">
        <v>96</v>
      </c>
      <c r="C7" s="314">
        <v>8895</v>
      </c>
      <c r="D7" s="314">
        <v>889</v>
      </c>
      <c r="E7" s="314">
        <v>62</v>
      </c>
      <c r="F7" s="314">
        <v>6</v>
      </c>
      <c r="G7" s="314">
        <v>271</v>
      </c>
      <c r="H7" s="314">
        <v>27</v>
      </c>
      <c r="I7" s="314">
        <v>8686</v>
      </c>
      <c r="J7" s="314">
        <v>868</v>
      </c>
    </row>
    <row r="8" spans="2:10" ht="12.75" customHeight="1">
      <c r="B8" s="315" t="s">
        <v>231</v>
      </c>
      <c r="C8" s="314">
        <v>511</v>
      </c>
      <c r="D8" s="314">
        <v>51</v>
      </c>
      <c r="E8" s="314">
        <v>354</v>
      </c>
      <c r="F8" s="314">
        <v>35</v>
      </c>
      <c r="G8" s="314">
        <v>1493</v>
      </c>
      <c r="H8" s="314">
        <v>149</v>
      </c>
      <c r="I8" s="314">
        <v>-628</v>
      </c>
      <c r="J8" s="314">
        <v>-63</v>
      </c>
    </row>
    <row r="9" spans="2:10" ht="12.75" customHeight="1">
      <c r="B9" s="315" t="s">
        <v>237</v>
      </c>
      <c r="C9" s="314"/>
      <c r="D9" s="314"/>
      <c r="E9" s="472"/>
      <c r="F9" s="472"/>
      <c r="G9" s="314"/>
      <c r="H9" s="314"/>
      <c r="I9" s="314" t="s">
        <v>721</v>
      </c>
      <c r="J9" s="314" t="s">
        <v>721</v>
      </c>
    </row>
    <row r="10" spans="2:10" ht="12.75">
      <c r="B10" s="315" t="s">
        <v>90</v>
      </c>
      <c r="C10" s="314">
        <v>24187</v>
      </c>
      <c r="D10" s="314">
        <v>2419</v>
      </c>
      <c r="E10" s="314"/>
      <c r="F10" s="314"/>
      <c r="G10" s="314">
        <v>2394</v>
      </c>
      <c r="H10" s="314">
        <v>239</v>
      </c>
      <c r="I10" s="314">
        <v>21793</v>
      </c>
      <c r="J10" s="314">
        <v>2180</v>
      </c>
    </row>
    <row r="11" spans="2:10" ht="12.75">
      <c r="B11" s="315" t="s">
        <v>634</v>
      </c>
      <c r="C11" s="314">
        <v>83</v>
      </c>
      <c r="D11" s="314">
        <v>8</v>
      </c>
      <c r="E11" s="314">
        <v>19</v>
      </c>
      <c r="F11" s="314">
        <v>2</v>
      </c>
      <c r="G11" s="314">
        <v>17</v>
      </c>
      <c r="H11" s="314">
        <v>2</v>
      </c>
      <c r="I11" s="314">
        <v>85</v>
      </c>
      <c r="J11" s="314">
        <v>8</v>
      </c>
    </row>
    <row r="12" spans="2:10" ht="12.75">
      <c r="B12" s="315"/>
      <c r="C12" s="314"/>
      <c r="D12" s="314"/>
      <c r="E12" s="314"/>
      <c r="F12" s="314"/>
      <c r="G12" s="314"/>
      <c r="H12" s="314"/>
      <c r="I12" s="314" t="s">
        <v>721</v>
      </c>
      <c r="J12" s="314" t="s">
        <v>721</v>
      </c>
    </row>
    <row r="13" spans="2:10" ht="12.75">
      <c r="B13" s="316" t="s">
        <v>232</v>
      </c>
      <c r="C13" s="317">
        <v>33676</v>
      </c>
      <c r="D13" s="317">
        <v>3367</v>
      </c>
      <c r="E13" s="317">
        <v>435</v>
      </c>
      <c r="F13" s="317">
        <v>43</v>
      </c>
      <c r="G13" s="317">
        <v>4175</v>
      </c>
      <c r="H13" s="317">
        <v>417</v>
      </c>
      <c r="I13" s="317">
        <v>29936</v>
      </c>
      <c r="J13" s="314">
        <v>2993</v>
      </c>
    </row>
    <row r="14" spans="2:10" ht="12.75">
      <c r="B14" s="520" t="s">
        <v>233</v>
      </c>
      <c r="C14" s="521"/>
      <c r="D14" s="521"/>
      <c r="E14" s="521"/>
      <c r="F14" s="521"/>
      <c r="G14" s="521"/>
      <c r="H14" s="521"/>
      <c r="I14" s="521"/>
      <c r="J14" s="522"/>
    </row>
    <row r="15" spans="2:10" ht="12.75">
      <c r="B15" s="313" t="s">
        <v>234</v>
      </c>
      <c r="C15" s="318"/>
      <c r="D15" s="318"/>
      <c r="E15" s="318"/>
      <c r="F15" s="318"/>
      <c r="G15" s="318"/>
      <c r="H15" s="318"/>
      <c r="I15" s="314" t="s">
        <v>721</v>
      </c>
      <c r="J15" s="314" t="s">
        <v>721</v>
      </c>
    </row>
    <row r="16" spans="2:10" ht="12.75">
      <c r="B16" s="319" t="s">
        <v>230</v>
      </c>
      <c r="C16" s="314">
        <v>5413</v>
      </c>
      <c r="D16" s="314">
        <v>541</v>
      </c>
      <c r="E16" s="313">
        <v>4372</v>
      </c>
      <c r="F16" s="313">
        <v>437</v>
      </c>
      <c r="G16" s="314">
        <v>6233</v>
      </c>
      <c r="H16" s="314">
        <v>623</v>
      </c>
      <c r="I16" s="314">
        <v>7274</v>
      </c>
      <c r="J16" s="314">
        <v>727</v>
      </c>
    </row>
    <row r="17" spans="2:10" ht="12.75">
      <c r="B17" s="319"/>
      <c r="C17" s="314"/>
      <c r="D17" s="314"/>
      <c r="E17" s="314"/>
      <c r="F17" s="314"/>
      <c r="G17" s="314"/>
      <c r="H17" s="314"/>
      <c r="I17" s="314" t="s">
        <v>721</v>
      </c>
      <c r="J17" s="314" t="s">
        <v>721</v>
      </c>
    </row>
    <row r="18" spans="2:10" ht="12.75">
      <c r="B18" s="319"/>
      <c r="C18" s="314"/>
      <c r="D18" s="314"/>
      <c r="E18" s="314"/>
      <c r="F18" s="314"/>
      <c r="G18" s="314"/>
      <c r="H18" s="314"/>
      <c r="I18" s="314"/>
      <c r="J18" s="314"/>
    </row>
    <row r="19" spans="2:10" ht="12.75">
      <c r="B19" s="320"/>
      <c r="C19" s="321"/>
      <c r="D19" s="321"/>
      <c r="E19" s="321"/>
      <c r="F19" s="321"/>
      <c r="G19" s="321"/>
      <c r="H19" s="321"/>
      <c r="I19" s="314" t="s">
        <v>721</v>
      </c>
      <c r="J19" s="314" t="s">
        <v>721</v>
      </c>
    </row>
    <row r="20" spans="2:10" ht="12.75">
      <c r="B20" s="322" t="s">
        <v>235</v>
      </c>
      <c r="C20" s="323">
        <v>5413</v>
      </c>
      <c r="D20" s="323">
        <v>541</v>
      </c>
      <c r="E20" s="323">
        <v>4372</v>
      </c>
      <c r="F20" s="323">
        <v>437</v>
      </c>
      <c r="G20" s="323">
        <v>6233</v>
      </c>
      <c r="H20" s="323">
        <v>623</v>
      </c>
      <c r="I20" s="323">
        <v>7274</v>
      </c>
      <c r="J20" s="323">
        <v>727</v>
      </c>
    </row>
    <row r="21" spans="2:10" ht="12.75" customHeight="1">
      <c r="B21" s="324" t="s">
        <v>236</v>
      </c>
      <c r="C21" s="325">
        <v>28263</v>
      </c>
      <c r="D21" s="325">
        <v>2826</v>
      </c>
      <c r="E21" s="325">
        <v>-3937</v>
      </c>
      <c r="F21" s="325">
        <v>-394</v>
      </c>
      <c r="G21" s="325">
        <v>-2058</v>
      </c>
      <c r="H21" s="325">
        <v>-206</v>
      </c>
      <c r="I21" s="325">
        <v>22662</v>
      </c>
      <c r="J21" s="325">
        <v>2266</v>
      </c>
    </row>
    <row r="23" ht="12.75">
      <c r="C23" s="326"/>
    </row>
  </sheetData>
  <sheetProtection/>
  <printOptions/>
  <pageMargins left="0.5511811023622047" right="0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6"/>
  <sheetViews>
    <sheetView zoomScalePageLayoutView="0" workbookViewId="0" topLeftCell="A22">
      <selection activeCell="J62" sqref="J62"/>
    </sheetView>
  </sheetViews>
  <sheetFormatPr defaultColWidth="9.140625" defaultRowHeight="12.75"/>
  <cols>
    <col min="1" max="1" width="5.7109375" style="312" customWidth="1"/>
    <col min="2" max="3" width="20.140625" style="312" customWidth="1"/>
    <col min="4" max="5" width="12.140625" style="312" customWidth="1"/>
    <col min="6" max="16384" width="9.140625" style="312" customWidth="1"/>
  </cols>
  <sheetData>
    <row r="1" spans="2:5" ht="15">
      <c r="B1" s="667" t="s">
        <v>586</v>
      </c>
      <c r="C1" s="667"/>
      <c r="D1" s="667"/>
      <c r="E1" s="667"/>
    </row>
    <row r="2" spans="2:5" ht="15">
      <c r="B2" s="700" t="s">
        <v>224</v>
      </c>
      <c r="C2" s="701"/>
      <c r="D2" s="495" t="s">
        <v>740</v>
      </c>
      <c r="E2" s="495" t="s">
        <v>702</v>
      </c>
    </row>
    <row r="3" spans="2:5" ht="12.75">
      <c r="B3" s="696" t="s">
        <v>256</v>
      </c>
      <c r="C3" s="697"/>
      <c r="D3" s="357">
        <f>SUM(D4:D7)</f>
        <v>0</v>
      </c>
      <c r="E3" s="357">
        <f>SUM(E4:E7)</f>
        <v>0</v>
      </c>
    </row>
    <row r="4" spans="2:5" ht="12.75">
      <c r="B4" s="682" t="s">
        <v>243</v>
      </c>
      <c r="C4" s="684"/>
      <c r="D4" s="354"/>
      <c r="E4" s="354"/>
    </row>
    <row r="5" spans="2:5" ht="12.75">
      <c r="B5" s="682" t="s">
        <v>255</v>
      </c>
      <c r="C5" s="684"/>
      <c r="D5" s="354"/>
      <c r="E5" s="354"/>
    </row>
    <row r="6" spans="2:5" ht="12.75">
      <c r="B6" s="682" t="s">
        <v>257</v>
      </c>
      <c r="C6" s="684"/>
      <c r="D6" s="474"/>
      <c r="E6" s="474"/>
    </row>
    <row r="7" spans="2:5" ht="12.75">
      <c r="B7" s="682" t="s">
        <v>267</v>
      </c>
      <c r="C7" s="684"/>
      <c r="D7" s="354"/>
      <c r="E7" s="354"/>
    </row>
    <row r="8" spans="2:5" ht="12.75">
      <c r="B8" s="696" t="s">
        <v>261</v>
      </c>
      <c r="C8" s="697"/>
      <c r="D8" s="357">
        <f>SUM(D9:D10)</f>
        <v>0</v>
      </c>
      <c r="E8" s="357">
        <f>SUM(E9:E10)</f>
        <v>0</v>
      </c>
    </row>
    <row r="9" spans="2:5" ht="12.75">
      <c r="B9" s="682" t="s">
        <v>246</v>
      </c>
      <c r="C9" s="684"/>
      <c r="D9" s="359"/>
      <c r="E9" s="359"/>
    </row>
    <row r="10" spans="2:5" ht="12.75">
      <c r="B10" s="682" t="s">
        <v>268</v>
      </c>
      <c r="C10" s="684"/>
      <c r="D10" s="359"/>
      <c r="E10" s="359"/>
    </row>
    <row r="11" spans="2:5" ht="12.75">
      <c r="B11" s="696" t="s">
        <v>259</v>
      </c>
      <c r="C11" s="697"/>
      <c r="D11" s="358">
        <f>SUM(D12:D13)</f>
        <v>0</v>
      </c>
      <c r="E11" s="358">
        <f>SUM(E12:E13)</f>
        <v>0</v>
      </c>
    </row>
    <row r="12" spans="2:5" ht="12.75">
      <c r="B12" s="682" t="s">
        <v>255</v>
      </c>
      <c r="C12" s="684"/>
      <c r="D12" s="359"/>
      <c r="E12" s="359"/>
    </row>
    <row r="13" spans="2:5" ht="12.75">
      <c r="B13" s="682" t="s">
        <v>269</v>
      </c>
      <c r="C13" s="684"/>
      <c r="D13" s="359"/>
      <c r="E13" s="359"/>
    </row>
    <row r="14" spans="2:5" ht="12.75">
      <c r="B14" s="696" t="s">
        <v>264</v>
      </c>
      <c r="C14" s="697"/>
      <c r="D14" s="358">
        <f>SUM(D15:D20)</f>
        <v>4190</v>
      </c>
      <c r="E14" s="358">
        <f>SUM(E15:E20)</f>
        <v>4548</v>
      </c>
    </row>
    <row r="15" spans="2:5" ht="12.75">
      <c r="B15" s="682" t="s">
        <v>263</v>
      </c>
      <c r="C15" s="684"/>
      <c r="D15" s="359"/>
      <c r="E15" s="359"/>
    </row>
    <row r="16" spans="2:5" ht="12.75">
      <c r="B16" s="692" t="s">
        <v>276</v>
      </c>
      <c r="C16" s="693"/>
      <c r="D16" s="359"/>
      <c r="E16" s="359"/>
    </row>
    <row r="17" spans="2:11" ht="12.75">
      <c r="B17" s="682" t="s">
        <v>260</v>
      </c>
      <c r="C17" s="684"/>
      <c r="D17" s="359">
        <v>4190</v>
      </c>
      <c r="E17" s="359">
        <v>4548</v>
      </c>
      <c r="G17" s="613">
        <f>IF(AND(J18="",J20=""),"","Разлика между БАЛАНСА и ПРИЛОЖЕНИЕТО!")</f>
      </c>
      <c r="H17" s="613"/>
      <c r="I17" s="613"/>
      <c r="J17" s="613"/>
      <c r="K17" s="613"/>
    </row>
    <row r="18" spans="2:11" ht="12.75">
      <c r="B18" s="682" t="s">
        <v>352</v>
      </c>
      <c r="C18" s="684"/>
      <c r="D18" s="359"/>
      <c r="E18" s="359"/>
      <c r="G18" s="614">
        <f>IF(J18="","","Разлика текущ период:")</f>
      </c>
      <c r="H18" s="614"/>
      <c r="I18" s="614"/>
      <c r="J18" s="420">
        <f>IF(D21=баланс!E11,"",D21-баланс!E11)</f>
      </c>
      <c r="K18" s="419"/>
    </row>
    <row r="19" spans="2:11" ht="12.75">
      <c r="B19" s="682" t="s">
        <v>352</v>
      </c>
      <c r="C19" s="684"/>
      <c r="D19" s="359"/>
      <c r="E19" s="359"/>
      <c r="G19" s="615">
        <f>IF(J18="","","Сума по баланс:")</f>
      </c>
      <c r="H19" s="615"/>
      <c r="I19" s="615"/>
      <c r="J19" s="421">
        <f>IF(J18="","",баланс!E11)</f>
      </c>
      <c r="K19" s="419"/>
    </row>
    <row r="20" spans="2:11" ht="12.75">
      <c r="B20" s="682" t="s">
        <v>270</v>
      </c>
      <c r="C20" s="684"/>
      <c r="D20" s="359"/>
      <c r="E20" s="359"/>
      <c r="G20" s="614">
        <f>IF(J20="","","Разлика предходен период:")</f>
      </c>
      <c r="H20" s="614"/>
      <c r="I20" s="614"/>
      <c r="J20" s="420">
        <f>IF(E21=баланс!G11,"",E21-баланс!G11)</f>
      </c>
      <c r="K20" s="419"/>
    </row>
    <row r="21" spans="2:11" ht="12.75">
      <c r="B21" s="685" t="s">
        <v>84</v>
      </c>
      <c r="C21" s="687"/>
      <c r="D21" s="325">
        <f>D3+D8+D11+D14</f>
        <v>4190</v>
      </c>
      <c r="E21" s="325">
        <f>E3+E8+E11+E14</f>
        <v>4548</v>
      </c>
      <c r="G21" s="615">
        <f>IF(J20="","","Сума по баланс:")</f>
      </c>
      <c r="H21" s="615"/>
      <c r="I21" s="615"/>
      <c r="J21" s="421">
        <f>IF(J20="","",баланс!G11)</f>
      </c>
      <c r="K21" s="419"/>
    </row>
    <row r="22" spans="2:5" ht="15">
      <c r="B22" s="667" t="s">
        <v>587</v>
      </c>
      <c r="C22" s="667"/>
      <c r="D22" s="667"/>
      <c r="E22" s="667"/>
    </row>
    <row r="23" spans="2:5" ht="12.75">
      <c r="B23" s="698" t="s">
        <v>224</v>
      </c>
      <c r="C23" s="699"/>
      <c r="D23" s="356" t="str">
        <f>D2</f>
        <v>30.09.2017г.</v>
      </c>
      <c r="E23" s="356" t="str">
        <f>E2</f>
        <v>31.12.2016г.</v>
      </c>
    </row>
    <row r="24" spans="2:5" ht="12.75">
      <c r="B24" s="696" t="s">
        <v>256</v>
      </c>
      <c r="C24" s="697"/>
      <c r="D24" s="358">
        <f>SUM(D25:D29)</f>
        <v>0</v>
      </c>
      <c r="E24" s="358">
        <f>SUM(E25:E29)</f>
        <v>0</v>
      </c>
    </row>
    <row r="25" spans="2:5" ht="12.75">
      <c r="B25" s="682" t="s">
        <v>243</v>
      </c>
      <c r="C25" s="684"/>
      <c r="D25" s="359"/>
      <c r="E25" s="359"/>
    </row>
    <row r="26" spans="2:5" ht="12.75">
      <c r="B26" s="682" t="s">
        <v>255</v>
      </c>
      <c r="C26" s="684"/>
      <c r="D26" s="359"/>
      <c r="E26" s="359"/>
    </row>
    <row r="27" spans="2:5" ht="12.75">
      <c r="B27" s="682" t="s">
        <v>245</v>
      </c>
      <c r="C27" s="684"/>
      <c r="D27" s="359"/>
      <c r="E27" s="359"/>
    </row>
    <row r="28" spans="2:5" ht="12.75">
      <c r="B28" s="682" t="s">
        <v>257</v>
      </c>
      <c r="C28" s="684"/>
      <c r="D28" s="359"/>
      <c r="E28" s="359"/>
    </row>
    <row r="29" spans="2:5" ht="12.75">
      <c r="B29" s="682" t="s">
        <v>267</v>
      </c>
      <c r="C29" s="684"/>
      <c r="D29" s="354"/>
      <c r="E29" s="354"/>
    </row>
    <row r="30" spans="2:5" ht="12.75">
      <c r="B30" s="696" t="s">
        <v>261</v>
      </c>
      <c r="C30" s="697"/>
      <c r="D30" s="358">
        <f>SUM(D31:D32)</f>
        <v>73557</v>
      </c>
      <c r="E30" s="358">
        <f>SUM(E31:E32)</f>
        <v>60664</v>
      </c>
    </row>
    <row r="31" spans="2:5" ht="12.75">
      <c r="B31" s="682" t="s">
        <v>246</v>
      </c>
      <c r="C31" s="684"/>
      <c r="D31" s="359">
        <v>84592</v>
      </c>
      <c r="E31" s="359">
        <v>61492</v>
      </c>
    </row>
    <row r="32" spans="2:5" ht="12.75">
      <c r="B32" s="682" t="s">
        <v>268</v>
      </c>
      <c r="C32" s="684"/>
      <c r="D32" s="359">
        <v>-11035</v>
      </c>
      <c r="E32" s="359">
        <v>-828</v>
      </c>
    </row>
    <row r="33" spans="2:5" ht="12.75">
      <c r="B33" s="696" t="s">
        <v>259</v>
      </c>
      <c r="C33" s="697"/>
      <c r="D33" s="358">
        <f>SUM(D34:D35)</f>
        <v>0</v>
      </c>
      <c r="E33" s="358">
        <f>SUM(E34:E35)</f>
        <v>0</v>
      </c>
    </row>
    <row r="34" spans="2:5" ht="12.75">
      <c r="B34" s="682" t="s">
        <v>255</v>
      </c>
      <c r="C34" s="684"/>
      <c r="D34" s="359"/>
      <c r="E34" s="359"/>
    </row>
    <row r="35" spans="2:5" ht="12.75">
      <c r="B35" s="682" t="s">
        <v>269</v>
      </c>
      <c r="C35" s="684"/>
      <c r="D35" s="354"/>
      <c r="E35" s="354"/>
    </row>
    <row r="36" spans="2:5" ht="12.75">
      <c r="B36" s="696" t="s">
        <v>272</v>
      </c>
      <c r="C36" s="697"/>
      <c r="D36" s="357"/>
      <c r="E36" s="357"/>
    </row>
    <row r="37" spans="2:5" ht="12.75">
      <c r="B37" s="682" t="s">
        <v>245</v>
      </c>
      <c r="C37" s="684"/>
      <c r="D37" s="354"/>
      <c r="E37" s="354"/>
    </row>
    <row r="38" spans="2:5" ht="12.75">
      <c r="B38" s="682" t="s">
        <v>273</v>
      </c>
      <c r="C38" s="684"/>
      <c r="D38" s="354"/>
      <c r="E38" s="354"/>
    </row>
    <row r="39" spans="2:5" ht="12.75">
      <c r="B39" s="696" t="s">
        <v>274</v>
      </c>
      <c r="C39" s="697"/>
      <c r="D39" s="357">
        <f>SUM(D40:D41)</f>
        <v>0</v>
      </c>
      <c r="E39" s="357">
        <f>SUM(E40:E41)</f>
        <v>0</v>
      </c>
    </row>
    <row r="40" spans="2:5" ht="12.75">
      <c r="B40" s="692" t="s">
        <v>266</v>
      </c>
      <c r="C40" s="693"/>
      <c r="D40" s="354"/>
      <c r="E40" s="354"/>
    </row>
    <row r="41" spans="2:5" ht="12.75">
      <c r="B41" s="682" t="s">
        <v>275</v>
      </c>
      <c r="C41" s="684"/>
      <c r="D41" s="354"/>
      <c r="E41" s="354"/>
    </row>
    <row r="42" spans="2:5" ht="12.75">
      <c r="B42" s="694" t="s">
        <v>248</v>
      </c>
      <c r="C42" s="695"/>
      <c r="D42" s="358">
        <f>SUM(D43:D45)</f>
        <v>0</v>
      </c>
      <c r="E42" s="358">
        <f>SUM(E43:E45)</f>
        <v>0</v>
      </c>
    </row>
    <row r="43" spans="2:5" ht="12.75">
      <c r="B43" s="692" t="s">
        <v>249</v>
      </c>
      <c r="C43" s="693"/>
      <c r="D43" s="359"/>
      <c r="E43" s="359"/>
    </row>
    <row r="44" spans="2:5" ht="12.75">
      <c r="B44" s="692" t="s">
        <v>250</v>
      </c>
      <c r="C44" s="693"/>
      <c r="D44" s="359"/>
      <c r="E44" s="359"/>
    </row>
    <row r="45" spans="2:5" ht="12.75">
      <c r="B45" s="692" t="s">
        <v>36</v>
      </c>
      <c r="C45" s="693"/>
      <c r="D45" s="359"/>
      <c r="E45" s="359"/>
    </row>
    <row r="46" spans="2:5" ht="12.75">
      <c r="B46" s="694" t="s">
        <v>262</v>
      </c>
      <c r="C46" s="695"/>
      <c r="D46" s="358">
        <f>SUM(D47:D55)</f>
        <v>18280</v>
      </c>
      <c r="E46" s="358">
        <f>SUM(E47:E55)</f>
        <v>14629</v>
      </c>
    </row>
    <row r="47" spans="2:5" ht="12.75">
      <c r="B47" s="692" t="s">
        <v>253</v>
      </c>
      <c r="C47" s="693"/>
      <c r="D47" s="359"/>
      <c r="E47" s="359"/>
    </row>
    <row r="48" spans="2:5" ht="12.75">
      <c r="B48" s="692" t="s">
        <v>254</v>
      </c>
      <c r="C48" s="693"/>
      <c r="D48" s="359"/>
      <c r="E48" s="359"/>
    </row>
    <row r="49" spans="2:5" ht="12.75">
      <c r="B49" s="692" t="s">
        <v>266</v>
      </c>
      <c r="C49" s="693"/>
      <c r="D49" s="359">
        <v>16888</v>
      </c>
      <c r="E49" s="359">
        <v>12721</v>
      </c>
    </row>
    <row r="50" spans="2:5" ht="12.75">
      <c r="B50" s="692" t="s">
        <v>276</v>
      </c>
      <c r="C50" s="693"/>
      <c r="D50" s="359"/>
      <c r="E50" s="359"/>
    </row>
    <row r="51" spans="2:5" ht="12.75">
      <c r="B51" s="692" t="s">
        <v>277</v>
      </c>
      <c r="C51" s="693"/>
      <c r="D51" s="359"/>
      <c r="E51" s="359"/>
    </row>
    <row r="52" spans="2:11" ht="12.75">
      <c r="B52" s="692" t="s">
        <v>265</v>
      </c>
      <c r="C52" s="693"/>
      <c r="D52" s="359">
        <v>1392</v>
      </c>
      <c r="E52" s="359">
        <v>1908</v>
      </c>
      <c r="G52" s="613"/>
      <c r="H52" s="613"/>
      <c r="I52" s="613"/>
      <c r="J52" s="613"/>
      <c r="K52" s="613"/>
    </row>
    <row r="53" spans="2:11" ht="12.75">
      <c r="B53" s="692" t="s">
        <v>602</v>
      </c>
      <c r="C53" s="693"/>
      <c r="D53" s="359"/>
      <c r="E53" s="359"/>
      <c r="G53" s="614"/>
      <c r="H53" s="614"/>
      <c r="I53" s="614"/>
      <c r="J53" s="420"/>
      <c r="K53" s="419"/>
    </row>
    <row r="54" spans="2:11" ht="12.75">
      <c r="B54" s="692" t="s">
        <v>603</v>
      </c>
      <c r="C54" s="693"/>
      <c r="D54" s="359"/>
      <c r="E54" s="359"/>
      <c r="G54" s="615"/>
      <c r="H54" s="615"/>
      <c r="I54" s="615"/>
      <c r="J54" s="421"/>
      <c r="K54" s="419"/>
    </row>
    <row r="55" spans="2:11" ht="12.75">
      <c r="B55" s="682" t="s">
        <v>270</v>
      </c>
      <c r="C55" s="684"/>
      <c r="D55" s="359"/>
      <c r="E55" s="359"/>
      <c r="G55" s="614"/>
      <c r="H55" s="614"/>
      <c r="I55" s="614"/>
      <c r="J55" s="420"/>
      <c r="K55" s="419"/>
    </row>
    <row r="56" spans="2:11" ht="12.75">
      <c r="B56" s="685" t="s">
        <v>84</v>
      </c>
      <c r="C56" s="687"/>
      <c r="D56" s="325">
        <f>D24+D30+D33+D36+D39+D42+D46</f>
        <v>91837</v>
      </c>
      <c r="E56" s="325">
        <f>E24+E30+E33+E36+E39+E42+E46</f>
        <v>75293</v>
      </c>
      <c r="G56" s="615"/>
      <c r="H56" s="615"/>
      <c r="I56" s="615"/>
      <c r="J56" s="421"/>
      <c r="K56" s="419"/>
    </row>
  </sheetData>
  <sheetProtection/>
  <mergeCells count="66">
    <mergeCell ref="B42:C42"/>
    <mergeCell ref="B1:E1"/>
    <mergeCell ref="B2:C2"/>
    <mergeCell ref="B3:C3"/>
    <mergeCell ref="B4:C4"/>
    <mergeCell ref="B33:C33"/>
    <mergeCell ref="B34:C34"/>
    <mergeCell ref="B30:C30"/>
    <mergeCell ref="B20:C20"/>
    <mergeCell ref="B21:C21"/>
    <mergeCell ref="G20:I20"/>
    <mergeCell ref="G21:I21"/>
    <mergeCell ref="B18:C18"/>
    <mergeCell ref="B56:C56"/>
    <mergeCell ref="B43:C43"/>
    <mergeCell ref="B44:C44"/>
    <mergeCell ref="B45:C45"/>
    <mergeCell ref="B55:C55"/>
    <mergeCell ref="B40:C40"/>
    <mergeCell ref="B53:C53"/>
    <mergeCell ref="G17:K17"/>
    <mergeCell ref="B10:C10"/>
    <mergeCell ref="G18:I18"/>
    <mergeCell ref="G19:I19"/>
    <mergeCell ref="B14:C14"/>
    <mergeCell ref="B15:C15"/>
    <mergeCell ref="B17:C17"/>
    <mergeCell ref="B16:C16"/>
    <mergeCell ref="B26:C26"/>
    <mergeCell ref="B38:C38"/>
    <mergeCell ref="B19:C19"/>
    <mergeCell ref="B29:C29"/>
    <mergeCell ref="B36:C36"/>
    <mergeCell ref="B37:C37"/>
    <mergeCell ref="B22:E22"/>
    <mergeCell ref="B23:C23"/>
    <mergeCell ref="B24:C24"/>
    <mergeCell ref="B25:C25"/>
    <mergeCell ref="B5:C5"/>
    <mergeCell ref="B11:C11"/>
    <mergeCell ref="B12:C12"/>
    <mergeCell ref="B13:C13"/>
    <mergeCell ref="B6:C6"/>
    <mergeCell ref="B8:C8"/>
    <mergeCell ref="B9:C9"/>
    <mergeCell ref="B7:C7"/>
    <mergeCell ref="B46:C46"/>
    <mergeCell ref="B27:C27"/>
    <mergeCell ref="B50:C50"/>
    <mergeCell ref="B35:C35"/>
    <mergeCell ref="B39:C39"/>
    <mergeCell ref="B28:C28"/>
    <mergeCell ref="B41:C41"/>
    <mergeCell ref="B32:C32"/>
    <mergeCell ref="B31:C31"/>
    <mergeCell ref="B47:C47"/>
    <mergeCell ref="B48:C48"/>
    <mergeCell ref="B51:C51"/>
    <mergeCell ref="B49:C49"/>
    <mergeCell ref="G56:I56"/>
    <mergeCell ref="G52:K52"/>
    <mergeCell ref="G53:I53"/>
    <mergeCell ref="G54:I54"/>
    <mergeCell ref="G55:I55"/>
    <mergeCell ref="B54:C54"/>
    <mergeCell ref="B52:C52"/>
  </mergeCells>
  <dataValidations count="2">
    <dataValidation allowBlank="1" showErrorMessage="1" prompt="&#10;" sqref="D39:E39 D14:E14 D8:E8 D36:E36 D11:E11 D33:E33"/>
    <dataValidation allowBlank="1" showInputMessage="1" showErrorMessage="1" promptTitle="&quot;Биекс Одит&quot; ООД:" prompt="Въведи числото със знак минус &quot;-&quot;!&#10;" sqref="D38:E38 D29:E29 D7:E7 D20:E20 D10:E10 D13:E13 D35:E35 D41:E41 D32:E32"/>
  </dataValidations>
  <printOptions/>
  <pageMargins left="0.7480314960629921" right="0.7480314960629921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Berta S. Tsankova</cp:lastModifiedBy>
  <cp:lastPrinted>2017-11-29T13:25:09Z</cp:lastPrinted>
  <dcterms:created xsi:type="dcterms:W3CDTF">2003-02-07T14:36:34Z</dcterms:created>
  <dcterms:modified xsi:type="dcterms:W3CDTF">2017-11-29T13:25:13Z</dcterms:modified>
  <cp:category/>
  <cp:version/>
  <cp:contentType/>
  <cp:contentStatus/>
</cp:coreProperties>
</file>