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5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<sst xmlns="http://schemas.openxmlformats.org/spreadsheetml/2006/main" count="4319" uniqueCount="1000">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</sst>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45382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45406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45292</v>
      </c>
    </row>
    <row r="10" spans="1:2" ht="15.75">
      <c r="A10" s="6" t="s">
        <v>7</v>
      </c>
      <c r="B10" s="7">
        <v>45382</v>
      </c>
    </row>
    <row r="11" spans="1:2" ht="15.75">
      <c r="A11" s="6" t="s">
        <v>8</v>
      </c>
      <c r="B11" s="7">
        <v>45406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01.01.2024 г. до 31.03.2024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25716</v>
      </c>
      <c r="D6" s="622">
        <f aca="true" t="shared" si="0" ref="D6:D15">C6-E6</f>
        <v>0</v>
      </c>
      <c r="E6" s="621">
        <f>'1-Баланс'!G95</f>
        <v>25716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13156</v>
      </c>
      <c r="D7" s="622">
        <f t="shared" si="0"/>
        <v>8736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5879</v>
      </c>
      <c r="D8" s="622">
        <f t="shared" si="0"/>
        <v>0</v>
      </c>
      <c r="E8" s="621">
        <f>ABS('2-Отчет за доходите'!C44)-ABS('2-Отчет за доходите'!G44)</f>
        <v>5879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613</v>
      </c>
      <c r="D9" s="622">
        <f t="shared" si="0"/>
        <v>0</v>
      </c>
      <c r="E9" s="621">
        <f>'3-Отчет за паричния поток'!C45</f>
        <v>613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377</v>
      </c>
      <c r="D10" s="622">
        <f t="shared" si="0"/>
        <v>0</v>
      </c>
      <c r="E10" s="621">
        <f>'3-Отчет за паричния поток'!C46</f>
        <v>377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13156</v>
      </c>
      <c r="D11" s="622">
        <f t="shared" si="0"/>
        <v>0</v>
      </c>
      <c r="E11" s="621">
        <f>'4-Отчет за собствения капитал'!L34</f>
        <v>13156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0.8745908955667956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0.4468683490422621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0.4680732484076433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0.22861253694198164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7.973902728351127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0.48186481040483603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0.05266532331928925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0.0345301337241253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0.0345301337241253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0.32862380835981425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0.2613936848654534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0.1109609406676578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0.9546974764366069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0.48841188365220095</v>
      </c>
    </row>
    <row r="21" spans="1:5" ht="31.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6027</v>
      </c>
      <c r="E21" s="638"/>
    </row>
    <row r="22" spans="1:4" ht="63">
      <c r="A22" s="629">
        <v>16</v>
      </c>
      <c r="B22" s="630" t="s">
        <v>947</v>
      </c>
      <c r="C22" s="631" t="s">
        <v>948</v>
      </c>
      <c r="D22" s="639">
        <f>D21/'1-Баланс'!G37</f>
        <v>0.4581179689875342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0.9028562927700089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2.069533695831274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45382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45382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45382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2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45382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45382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45382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12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45382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45382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45382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14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45382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20441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45382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45382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45382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45382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45382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45382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45382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45382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45382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45382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45382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45382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45382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45382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45382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45382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45382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45382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45382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45382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45382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45382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45382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45382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45382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45382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45382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45382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45382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20455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45382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45382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45382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45382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45382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45382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45382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45382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100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45382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67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45382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45382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45382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45382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31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45382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45382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0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45382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198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45382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45382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45382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45382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45382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45382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45382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45382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6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45382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371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45382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45382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45382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377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45382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4686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45382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5261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45382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25716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45382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45382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45382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45382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45382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45382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45382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45382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45382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45382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45382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45382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45382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45382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45382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-3442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45382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45382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-4093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45382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45382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5879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45382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0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45382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2437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45382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13156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45382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45382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1642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45382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45382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45382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45382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45382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45382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1642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45382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45382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45382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45382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45382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1642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45382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45382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9653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45382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1181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45382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244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45382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98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45382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474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45382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98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45382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208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45382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45382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54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45382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45382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72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45382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10914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45382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45382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45382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45382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10918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45382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25716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45382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1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45382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529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45382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42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45382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98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45382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13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45382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0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45382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45382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11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45382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45382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45382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694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45382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148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45382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0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45382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0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45382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45382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149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45382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843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45382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5879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45382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45382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45382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843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45382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5879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45382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45382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45382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45382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45382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5879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45382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45382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5879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45382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6722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45382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45382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0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45382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265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45382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6457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45382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6722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45382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45382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45382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45382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45382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45382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45382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45382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45382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6722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45382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0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45382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45382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45382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6722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45382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0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45382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0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45382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45382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0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45382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6722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45382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344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45382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-331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45382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45382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-109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45382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-476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45382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45382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45382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45382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0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45382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-3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45382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-575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45382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-4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45382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352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45382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45382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45382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45382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45382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45382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45382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45382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45382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348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45382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45382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45382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416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45382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-290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45382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45382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-134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45382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45382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-1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45382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-9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45382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-236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45382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613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45382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377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45382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45382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45382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45382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45382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45382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45382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45382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45382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45382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45382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45382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45382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45382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45382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45382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45382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45382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45382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45382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45382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45382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45382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45382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45382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45382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45382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45382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45382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45382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45382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45382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45382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45382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45382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45382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45382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45382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45382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45382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45382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45382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45382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45382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45382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45382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45382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45382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45382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45382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45382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45382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45382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45382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45382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45382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45382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45382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45382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45382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45382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45382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45382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45382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45382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45382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45382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45382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45382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45382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45382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45382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45382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45382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45382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45382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45382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45382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45382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45382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45382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45382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45382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45382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45382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45382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45382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45382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45382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45382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45382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45382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45382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45382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45382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45382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45382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45382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45382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45382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45382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45382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45382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45382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45382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45382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45382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45382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45382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45382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45382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45382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45382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45382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45382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45382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45382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45382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45382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45382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45382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45382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45382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45382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45382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45382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45382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45382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45382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45382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45382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45382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45382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45382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45382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45382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45382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45382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45382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45382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5879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45382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45382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45382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45382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45382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45382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45382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45382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45382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45382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45382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45382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45382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6530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45382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45382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45382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6530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45382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-4093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45382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45382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45382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45382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-4093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45382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0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45382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45382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45382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45382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45382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45382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45382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45382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45382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45382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45382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45382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45382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-4093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45382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45382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45382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-4093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45382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45382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45382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45382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45382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45382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45382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45382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45382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45382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45382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45382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45382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45382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45382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45382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45382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45382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45382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45382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45382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45382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45382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7277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45382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45382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45382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45382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7277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45382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5879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45382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45382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45382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45382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45382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45382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45382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45382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45382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45382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45382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45382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45382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13156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45382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45382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45382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13156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45382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45382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45382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45382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45382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45382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45382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45382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45382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45382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45382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45382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45382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45382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45382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45382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45382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45382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45382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45382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45382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45382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45382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45382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45382</v>
      </c>
      <c r="D463" s="640" t="s">
        <v>611</v>
      </c>
      <c r="E463" s="652">
        <v>1</v>
      </c>
      <c r="F463" s="640" t="s">
        <v>610</v>
      </c>
      <c r="H463" s="640">
        <f>'Справка 6'!D13</f>
        <v>53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45382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45382</v>
      </c>
      <c r="D465" s="640" t="s">
        <v>617</v>
      </c>
      <c r="E465" s="652">
        <v>1</v>
      </c>
      <c r="F465" s="640" t="s">
        <v>616</v>
      </c>
      <c r="H465" s="640">
        <f>'Справка 6'!D15</f>
        <v>93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45382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45382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45382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45382</v>
      </c>
      <c r="D469" s="640" t="s">
        <v>627</v>
      </c>
      <c r="E469" s="652">
        <v>1</v>
      </c>
      <c r="F469" s="640" t="s">
        <v>602</v>
      </c>
      <c r="H469" s="640">
        <f>'Справка 6'!D19</f>
        <v>344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45382</v>
      </c>
      <c r="D470" s="640" t="s">
        <v>630</v>
      </c>
      <c r="E470" s="652">
        <v>1</v>
      </c>
      <c r="F470" s="640" t="s">
        <v>629</v>
      </c>
      <c r="H470" s="640">
        <f>'Справка 6'!D20</f>
        <v>23369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45382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45382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45382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45382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45382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45382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45382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45382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45382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45382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45382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45382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45382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45382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45382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45382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45382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45382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45382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45382</v>
      </c>
      <c r="D490" s="640" t="s">
        <v>668</v>
      </c>
      <c r="E490" s="652">
        <v>1</v>
      </c>
      <c r="F490" s="640" t="s">
        <v>667</v>
      </c>
      <c r="H490" s="640">
        <f>'Справка 6'!D43</f>
        <v>23713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45382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45382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45382</v>
      </c>
      <c r="D493" s="640" t="s">
        <v>611</v>
      </c>
      <c r="E493" s="652">
        <v>2</v>
      </c>
      <c r="F493" s="640" t="s">
        <v>610</v>
      </c>
      <c r="H493" s="640">
        <f>'Справка 6'!E13</f>
        <v>0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45382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45382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45382</v>
      </c>
      <c r="D496" s="640" t="s">
        <v>620</v>
      </c>
      <c r="E496" s="652">
        <v>2</v>
      </c>
      <c r="F496" s="640" t="s">
        <v>619</v>
      </c>
      <c r="H496" s="640">
        <f>'Справка 6'!E16</f>
        <v>4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45382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45382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45382</v>
      </c>
      <c r="D499" s="640" t="s">
        <v>627</v>
      </c>
      <c r="E499" s="652">
        <v>2</v>
      </c>
      <c r="F499" s="640" t="s">
        <v>602</v>
      </c>
      <c r="H499" s="640">
        <f>'Справка 6'!E19</f>
        <v>4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45382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45382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45382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45382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45382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45382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45382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45382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45382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45382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45382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45382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45382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45382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45382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45382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45382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45382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45382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45382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45382</v>
      </c>
      <c r="D520" s="640" t="s">
        <v>668</v>
      </c>
      <c r="E520" s="652">
        <v>2</v>
      </c>
      <c r="F520" s="640" t="s">
        <v>667</v>
      </c>
      <c r="H520" s="640">
        <f>'Справка 6'!E43</f>
        <v>4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45382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45382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45382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45382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45382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45382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45382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45382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45382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45382</v>
      </c>
      <c r="D530" s="640" t="s">
        <v>630</v>
      </c>
      <c r="E530" s="652">
        <v>3</v>
      </c>
      <c r="F530" s="640" t="s">
        <v>629</v>
      </c>
      <c r="H530" s="640">
        <f>'Справка 6'!F20</f>
        <v>0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45382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45382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45382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45382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45382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45382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45382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45382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45382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45382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45382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45382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45382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45382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45382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45382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45382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45382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45382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45382</v>
      </c>
      <c r="D550" s="640" t="s">
        <v>668</v>
      </c>
      <c r="E550" s="652">
        <v>3</v>
      </c>
      <c r="F550" s="640" t="s">
        <v>667</v>
      </c>
      <c r="H550" s="640">
        <f>'Справка 6'!F43</f>
        <v>0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45382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45382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45382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45382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45382</v>
      </c>
      <c r="D555" s="640" t="s">
        <v>617</v>
      </c>
      <c r="E555" s="652">
        <v>4</v>
      </c>
      <c r="F555" s="640" t="s">
        <v>616</v>
      </c>
      <c r="H555" s="640">
        <f>'Справка 6'!G15</f>
        <v>93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45382</v>
      </c>
      <c r="D556" s="640" t="s">
        <v>620</v>
      </c>
      <c r="E556" s="652">
        <v>4</v>
      </c>
      <c r="F556" s="640" t="s">
        <v>619</v>
      </c>
      <c r="H556" s="640">
        <f>'Справка 6'!G16</f>
        <v>68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45382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45382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45382</v>
      </c>
      <c r="D559" s="640" t="s">
        <v>627</v>
      </c>
      <c r="E559" s="652">
        <v>4</v>
      </c>
      <c r="F559" s="640" t="s">
        <v>602</v>
      </c>
      <c r="H559" s="640">
        <f>'Справка 6'!G19</f>
        <v>348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45382</v>
      </c>
      <c r="D560" s="640" t="s">
        <v>630</v>
      </c>
      <c r="E560" s="652">
        <v>4</v>
      </c>
      <c r="F560" s="640" t="s">
        <v>629</v>
      </c>
      <c r="H560" s="640">
        <f>'Справка 6'!G20</f>
        <v>23369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45382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45382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45382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45382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45382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45382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45382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45382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45382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45382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45382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45382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45382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45382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45382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45382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45382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45382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45382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45382</v>
      </c>
      <c r="D580" s="640" t="s">
        <v>668</v>
      </c>
      <c r="E580" s="652">
        <v>4</v>
      </c>
      <c r="F580" s="640" t="s">
        <v>667</v>
      </c>
      <c r="H580" s="640">
        <f>'Справка 6'!G43</f>
        <v>23717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45382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45382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45382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45382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45382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45382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45382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45382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45382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45382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45382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45382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45382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45382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45382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45382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45382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45382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45382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45382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45382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45382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45382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45382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45382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45382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45382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45382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45382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45382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45382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45382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45382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45382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45382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45382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45382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45382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45382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45382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45382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45382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45382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45382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45382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45382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45382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45382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45382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45382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45382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45382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45382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45382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45382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45382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45382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45382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45382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45382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45382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45382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45382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45382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45382</v>
      </c>
      <c r="D645" s="640" t="s">
        <v>617</v>
      </c>
      <c r="E645" s="652">
        <v>7</v>
      </c>
      <c r="F645" s="640" t="s">
        <v>616</v>
      </c>
      <c r="H645" s="640">
        <f>'Справка 6'!J15</f>
        <v>93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45382</v>
      </c>
      <c r="D646" s="640" t="s">
        <v>620</v>
      </c>
      <c r="E646" s="652">
        <v>7</v>
      </c>
      <c r="F646" s="640" t="s">
        <v>619</v>
      </c>
      <c r="H646" s="640">
        <f>'Справка 6'!J16</f>
        <v>68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45382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45382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45382</v>
      </c>
      <c r="D649" s="640" t="s">
        <v>627</v>
      </c>
      <c r="E649" s="652">
        <v>7</v>
      </c>
      <c r="F649" s="640" t="s">
        <v>602</v>
      </c>
      <c r="H649" s="640">
        <f>'Справка 6'!J19</f>
        <v>348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45382</v>
      </c>
      <c r="D650" s="640" t="s">
        <v>630</v>
      </c>
      <c r="E650" s="652">
        <v>7</v>
      </c>
      <c r="F650" s="640" t="s">
        <v>629</v>
      </c>
      <c r="H650" s="640">
        <f>'Справка 6'!J20</f>
        <v>23369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45382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45382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45382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45382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45382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45382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45382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45382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45382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45382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45382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45382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45382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45382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45382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45382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45382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45382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45382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45382</v>
      </c>
      <c r="D670" s="640" t="s">
        <v>668</v>
      </c>
      <c r="E670" s="652">
        <v>7</v>
      </c>
      <c r="F670" s="640" t="s">
        <v>667</v>
      </c>
      <c r="H670" s="640">
        <f>'Справка 6'!J43</f>
        <v>23717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45382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45382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45382</v>
      </c>
      <c r="D673" s="640" t="s">
        <v>611</v>
      </c>
      <c r="E673" s="652">
        <v>8</v>
      </c>
      <c r="F673" s="640" t="s">
        <v>610</v>
      </c>
      <c r="H673" s="640">
        <f>'Справка 6'!K13</f>
        <v>51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45382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45382</v>
      </c>
      <c r="D675" s="640" t="s">
        <v>617</v>
      </c>
      <c r="E675" s="652">
        <v>8</v>
      </c>
      <c r="F675" s="640" t="s">
        <v>616</v>
      </c>
      <c r="H675" s="640">
        <f>'Справка 6'!K15</f>
        <v>93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45382</v>
      </c>
      <c r="D676" s="640" t="s">
        <v>620</v>
      </c>
      <c r="E676" s="652">
        <v>8</v>
      </c>
      <c r="F676" s="640" t="s">
        <v>619</v>
      </c>
      <c r="H676" s="640">
        <f>'Справка 6'!K16</f>
        <v>56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45382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45382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45382</v>
      </c>
      <c r="D679" s="640" t="s">
        <v>627</v>
      </c>
      <c r="E679" s="652">
        <v>8</v>
      </c>
      <c r="F679" s="640" t="s">
        <v>602</v>
      </c>
      <c r="H679" s="640">
        <f>'Справка 6'!K19</f>
        <v>334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45382</v>
      </c>
      <c r="D680" s="640" t="s">
        <v>630</v>
      </c>
      <c r="E680" s="652">
        <v>8</v>
      </c>
      <c r="F680" s="640" t="s">
        <v>629</v>
      </c>
      <c r="H680" s="640">
        <f>'Справка 6'!K20</f>
        <v>2886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45382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45382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45382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45382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45382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45382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45382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45382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45382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45382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45382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45382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45382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45382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45382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45382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45382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45382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45382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45382</v>
      </c>
      <c r="D700" s="640" t="s">
        <v>668</v>
      </c>
      <c r="E700" s="652">
        <v>8</v>
      </c>
      <c r="F700" s="640" t="s">
        <v>667</v>
      </c>
      <c r="H700" s="640">
        <f>'Справка 6'!K43</f>
        <v>3220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45382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45382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45382</v>
      </c>
      <c r="D703" s="640" t="s">
        <v>611</v>
      </c>
      <c r="E703" s="652">
        <v>9</v>
      </c>
      <c r="F703" s="640" t="s">
        <v>610</v>
      </c>
      <c r="H703" s="640">
        <f>'Справка 6'!L13</f>
        <v>0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45382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45382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45382</v>
      </c>
      <c r="D706" s="640" t="s">
        <v>620</v>
      </c>
      <c r="E706" s="652">
        <v>9</v>
      </c>
      <c r="F706" s="640" t="s">
        <v>619</v>
      </c>
      <c r="H706" s="640">
        <f>'Справка 6'!L16</f>
        <v>0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45382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45382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45382</v>
      </c>
      <c r="D709" s="640" t="s">
        <v>627</v>
      </c>
      <c r="E709" s="652">
        <v>9</v>
      </c>
      <c r="F709" s="640" t="s">
        <v>602</v>
      </c>
      <c r="H709" s="640">
        <f>'Справка 6'!L19</f>
        <v>0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45382</v>
      </c>
      <c r="D710" s="640" t="s">
        <v>630</v>
      </c>
      <c r="E710" s="652">
        <v>9</v>
      </c>
      <c r="F710" s="640" t="s">
        <v>629</v>
      </c>
      <c r="H710" s="640">
        <f>'Справка 6'!L20</f>
        <v>42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45382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45382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45382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45382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45382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45382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45382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45382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45382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45382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45382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45382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45382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45382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45382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45382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45382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45382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45382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45382</v>
      </c>
      <c r="D730" s="640" t="s">
        <v>668</v>
      </c>
      <c r="E730" s="652">
        <v>9</v>
      </c>
      <c r="F730" s="640" t="s">
        <v>667</v>
      </c>
      <c r="H730" s="640">
        <f>'Справка 6'!L43</f>
        <v>42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45382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45382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45382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45382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45382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45382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45382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45382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45382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45382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45382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45382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45382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45382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45382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45382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45382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45382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45382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45382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45382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45382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45382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45382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45382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45382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45382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45382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45382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45382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45382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45382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45382</v>
      </c>
      <c r="D763" s="640" t="s">
        <v>611</v>
      </c>
      <c r="E763" s="652">
        <v>11</v>
      </c>
      <c r="F763" s="640" t="s">
        <v>610</v>
      </c>
      <c r="H763" s="640">
        <f>'Справка 6'!N13</f>
        <v>51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45382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45382</v>
      </c>
      <c r="D765" s="640" t="s">
        <v>617</v>
      </c>
      <c r="E765" s="652">
        <v>11</v>
      </c>
      <c r="F765" s="640" t="s">
        <v>616</v>
      </c>
      <c r="H765" s="640">
        <f>'Справка 6'!N15</f>
        <v>93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45382</v>
      </c>
      <c r="D766" s="640" t="s">
        <v>620</v>
      </c>
      <c r="E766" s="652">
        <v>11</v>
      </c>
      <c r="F766" s="640" t="s">
        <v>619</v>
      </c>
      <c r="H766" s="640">
        <f>'Справка 6'!N16</f>
        <v>56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45382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45382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45382</v>
      </c>
      <c r="D769" s="640" t="s">
        <v>627</v>
      </c>
      <c r="E769" s="652">
        <v>11</v>
      </c>
      <c r="F769" s="640" t="s">
        <v>602</v>
      </c>
      <c r="H769" s="640">
        <f>'Справка 6'!N19</f>
        <v>334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45382</v>
      </c>
      <c r="D770" s="640" t="s">
        <v>630</v>
      </c>
      <c r="E770" s="652">
        <v>11</v>
      </c>
      <c r="F770" s="640" t="s">
        <v>629</v>
      </c>
      <c r="H770" s="640">
        <f>'Справка 6'!N20</f>
        <v>2928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45382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45382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45382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45382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45382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45382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45382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45382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45382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45382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45382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45382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45382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45382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45382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45382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45382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45382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45382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45382</v>
      </c>
      <c r="D790" s="640" t="s">
        <v>668</v>
      </c>
      <c r="E790" s="652">
        <v>11</v>
      </c>
      <c r="F790" s="640" t="s">
        <v>667</v>
      </c>
      <c r="H790" s="640">
        <f>'Справка 6'!N43</f>
        <v>3262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45382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45382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45382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45382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45382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45382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45382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45382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45382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45382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45382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45382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45382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45382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45382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45382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45382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45382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45382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45382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45382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45382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45382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45382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45382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45382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45382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45382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45382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45382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45382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45382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45382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45382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45382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45382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45382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45382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45382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45382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45382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45382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45382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45382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45382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45382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45382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45382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45382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45382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45382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45382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45382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45382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45382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45382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45382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45382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45382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45382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45382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45382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45382</v>
      </c>
      <c r="D853" s="640" t="s">
        <v>611</v>
      </c>
      <c r="E853" s="652">
        <v>14</v>
      </c>
      <c r="F853" s="640" t="s">
        <v>610</v>
      </c>
      <c r="H853" s="640">
        <f>'Справка 6'!Q13</f>
        <v>51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45382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45382</v>
      </c>
      <c r="D855" s="640" t="s">
        <v>617</v>
      </c>
      <c r="E855" s="652">
        <v>14</v>
      </c>
      <c r="F855" s="640" t="s">
        <v>616</v>
      </c>
      <c r="H855" s="640">
        <f>'Справка 6'!Q15</f>
        <v>93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45382</v>
      </c>
      <c r="D856" s="640" t="s">
        <v>620</v>
      </c>
      <c r="E856" s="652">
        <v>14</v>
      </c>
      <c r="F856" s="640" t="s">
        <v>619</v>
      </c>
      <c r="H856" s="640">
        <f>'Справка 6'!Q16</f>
        <v>56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45382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45382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45382</v>
      </c>
      <c r="D859" s="640" t="s">
        <v>627</v>
      </c>
      <c r="E859" s="652">
        <v>14</v>
      </c>
      <c r="F859" s="640" t="s">
        <v>602</v>
      </c>
      <c r="H859" s="640">
        <f>'Справка 6'!Q19</f>
        <v>334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45382</v>
      </c>
      <c r="D860" s="640" t="s">
        <v>630</v>
      </c>
      <c r="E860" s="652">
        <v>14</v>
      </c>
      <c r="F860" s="640" t="s">
        <v>629</v>
      </c>
      <c r="H860" s="640">
        <f>'Справка 6'!Q20</f>
        <v>2928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45382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45382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45382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45382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45382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45382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45382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45382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45382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45382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45382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45382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45382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45382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45382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45382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45382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45382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45382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45382</v>
      </c>
      <c r="D880" s="640" t="s">
        <v>668</v>
      </c>
      <c r="E880" s="652">
        <v>14</v>
      </c>
      <c r="F880" s="640" t="s">
        <v>667</v>
      </c>
      <c r="H880" s="640">
        <f>'Справка 6'!Q43</f>
        <v>3262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45382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45382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45382</v>
      </c>
      <c r="D883" s="640" t="s">
        <v>611</v>
      </c>
      <c r="E883" s="652">
        <v>15</v>
      </c>
      <c r="F883" s="640" t="s">
        <v>610</v>
      </c>
      <c r="H883" s="640">
        <f>'Справка 6'!R13</f>
        <v>2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45382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45382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45382</v>
      </c>
      <c r="D886" s="640" t="s">
        <v>620</v>
      </c>
      <c r="E886" s="652">
        <v>15</v>
      </c>
      <c r="F886" s="640" t="s">
        <v>619</v>
      </c>
      <c r="H886" s="640">
        <f>'Справка 6'!R16</f>
        <v>12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45382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45382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45382</v>
      </c>
      <c r="D889" s="640" t="s">
        <v>627</v>
      </c>
      <c r="E889" s="652">
        <v>15</v>
      </c>
      <c r="F889" s="640" t="s">
        <v>602</v>
      </c>
      <c r="H889" s="640">
        <f>'Справка 6'!R19</f>
        <v>14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45382</v>
      </c>
      <c r="D890" s="640" t="s">
        <v>630</v>
      </c>
      <c r="E890" s="652">
        <v>15</v>
      </c>
      <c r="F890" s="640" t="s">
        <v>629</v>
      </c>
      <c r="H890" s="640">
        <f>'Справка 6'!R20</f>
        <v>20441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45382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45382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45382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45382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45382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45382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45382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45382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45382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45382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45382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45382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45382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45382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45382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45382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45382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45382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45382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45382</v>
      </c>
      <c r="D910" s="640" t="s">
        <v>668</v>
      </c>
      <c r="E910" s="652">
        <v>15</v>
      </c>
      <c r="F910" s="640" t="s">
        <v>667</v>
      </c>
      <c r="H910" s="640">
        <f>'Справка 6'!R43</f>
        <v>20455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45382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45382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45382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45382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45382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45382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45382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45382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45382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45382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45382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45382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100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45382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3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45382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97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45382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45382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67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45382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45382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45382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45382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45382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31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45382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45382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0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45382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45382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45382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0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45382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45382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45382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45382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0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45382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198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45382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198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45382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45382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45382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45382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45382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45382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45382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45382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45382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45382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45382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45382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100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45382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3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45382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97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45382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45382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67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45382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45382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45382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45382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45382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31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45382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45382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0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45382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45382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45382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0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45382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45382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45382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45382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0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45382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198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45382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198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45382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45382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45382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45382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45382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45382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45382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45382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45382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45382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45382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45382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45382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45382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45382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45382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45382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45382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45382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45382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45382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45382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45382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45382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45382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45382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45382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45382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45382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45382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45382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45382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45382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1642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45382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1642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45382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45382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45382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45382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45382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45382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45382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45382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45382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45382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45382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45382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45382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1642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45382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45382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244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45382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45382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45382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244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45382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9653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45382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9653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45382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45382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45382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45382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45382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45382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45382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45382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45382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937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45382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98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45382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474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45382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98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45382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208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45382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54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45382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45382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15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45382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39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45382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45382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45382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10842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45382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12484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45382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45382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45382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45382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45382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45382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45382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45382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45382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45382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45382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45382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45382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45382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45382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45382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45382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244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45382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45382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45382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244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45382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9653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45382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9653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45382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45382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45382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45382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45382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45382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45382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45382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45382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937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45382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98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45382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474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45382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98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45382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208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45382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54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45382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45382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15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45382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39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45382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45382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45382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10842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45382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10842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45382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1642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45382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1642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45382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45382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45382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45382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45382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45382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45382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45382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45382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45382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45382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45382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45382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1642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45382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45382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45382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45382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45382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45382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45382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45382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45382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45382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45382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45382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45382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45382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45382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45382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45382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45382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45382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45382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45382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45382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45382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45382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45382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45382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45382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45382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1642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45382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45382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45382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45382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45382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45382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45382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45382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45382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45382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45382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45382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45382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45382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45382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45382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45382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45382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45382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45382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45382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45382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45382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45382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45382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45382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45382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45382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45382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45382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45382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45382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45382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45382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45382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45382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45382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45382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45382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45382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45382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45382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45382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45382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45382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45382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72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45382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72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45382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45382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45382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45382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45382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45382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45382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45382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45382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45382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45382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72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45382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72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45382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45382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45382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45382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45382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45382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45382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45382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45382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45382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45382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45382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45382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45382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45382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45382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45382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45382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45382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45382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45382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45382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45382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45382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45382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45382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45382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45382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45382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45382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45382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45382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45382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45382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45382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45382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45382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45382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45382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45382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45382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45382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45382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45382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45382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45382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45382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45382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45382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45382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45382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45382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45382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45382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45382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45382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45382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45382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45382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45382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45382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45382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45382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45382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45382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45382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45382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45382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45382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45382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45382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45382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45382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45382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45382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45382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45382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45382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45382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45382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45382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45382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45382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45382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45382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45382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45382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45382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45382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45382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45382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45382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45382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45382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45382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45382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45382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45382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45382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45382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45382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45382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45382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45382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45382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45382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45382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45382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45382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45382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45382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45382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45382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45382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45382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45382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45382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45382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45382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45382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45382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45382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45382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45382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45382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45382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45382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45382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45382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45382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45382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45382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45382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45382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45382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45382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45382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45382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18">
      <selection activeCell="D24" sqref="D24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31.03.2024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2</v>
      </c>
      <c r="D14" s="63">
        <v>2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12</v>
      </c>
      <c r="D17" s="63">
        <v>8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14</v>
      </c>
      <c r="D20" s="77">
        <f>SUM(D12:D19)</f>
        <v>10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20441</v>
      </c>
      <c r="D21" s="79">
        <v>20483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-3442</v>
      </c>
      <c r="H28" s="56">
        <f>SUM(H29:H31)</f>
        <v>-3227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-4093</v>
      </c>
      <c r="H30" s="63">
        <v>-3878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>
        <v>5879</v>
      </c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/>
      <c r="H33" s="63">
        <v>-215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2437</v>
      </c>
      <c r="H34" s="77">
        <f>H28+H32+H33</f>
        <v>-3442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13156</v>
      </c>
      <c r="H37" s="94">
        <f>H26+H18+H34</f>
        <v>7277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1642</v>
      </c>
      <c r="H44" s="63">
        <v>1642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1642</v>
      </c>
      <c r="H50" s="56">
        <f>SUM(H44:H49)</f>
        <v>1642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20455</v>
      </c>
      <c r="D56" s="116">
        <f>D20+D21+D22+D28+D33+D46+D52+D54+D55</f>
        <v>20493</v>
      </c>
      <c r="E56" s="53" t="s">
        <v>204</v>
      </c>
      <c r="F56" s="87" t="s">
        <v>205</v>
      </c>
      <c r="G56" s="93">
        <f>G50+G52+G53+G54+G55</f>
        <v>1642</v>
      </c>
      <c r="H56" s="94">
        <f>H50+H52+H53+H54+H55</f>
        <v>1642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9653</v>
      </c>
      <c r="H60" s="63">
        <v>9751</v>
      </c>
      <c r="M60" s="84"/>
    </row>
    <row r="61" spans="1:8" ht="15.7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1181</v>
      </c>
      <c r="H61" s="56">
        <f>SUM(H62:H68)</f>
        <v>2611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244</v>
      </c>
      <c r="H62" s="63">
        <v>110</v>
      </c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>
        <v>98</v>
      </c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474</v>
      </c>
      <c r="H64" s="63">
        <v>227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0</v>
      </c>
      <c r="E65" s="60" t="s">
        <v>234</v>
      </c>
      <c r="F65" s="64" t="s">
        <v>235</v>
      </c>
      <c r="G65" s="62">
        <v>98</v>
      </c>
      <c r="H65" s="63">
        <v>1858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208</v>
      </c>
      <c r="H66" s="63">
        <v>216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5</v>
      </c>
    </row>
    <row r="68" spans="1:8" ht="15.75">
      <c r="A68" s="60" t="s">
        <v>241</v>
      </c>
      <c r="B68" s="61" t="s">
        <v>242</v>
      </c>
      <c r="C68" s="62">
        <v>100</v>
      </c>
      <c r="D68" s="63">
        <v>76</v>
      </c>
      <c r="E68" s="60" t="s">
        <v>243</v>
      </c>
      <c r="F68" s="64" t="s">
        <v>244</v>
      </c>
      <c r="G68" s="62">
        <v>54</v>
      </c>
      <c r="H68" s="63">
        <v>195</v>
      </c>
    </row>
    <row r="69" spans="1:8" ht="15.75">
      <c r="A69" s="60" t="s">
        <v>245</v>
      </c>
      <c r="B69" s="61" t="s">
        <v>246</v>
      </c>
      <c r="C69" s="62">
        <v>67</v>
      </c>
      <c r="D69" s="63">
        <v>147</v>
      </c>
      <c r="E69" s="81" t="s">
        <v>109</v>
      </c>
      <c r="F69" s="64" t="s">
        <v>247</v>
      </c>
      <c r="G69" s="62">
        <v>8</v>
      </c>
      <c r="H69" s="63">
        <v>8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72</v>
      </c>
      <c r="H70" s="63">
        <v>72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10914</v>
      </c>
      <c r="H71" s="77">
        <f>H59+H60+H61+H69+H70</f>
        <v>12442</v>
      </c>
    </row>
    <row r="72" spans="1:8" ht="15.75">
      <c r="A72" s="60" t="s">
        <v>255</v>
      </c>
      <c r="B72" s="61" t="s">
        <v>256</v>
      </c>
      <c r="C72" s="62"/>
      <c r="D72" s="63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31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/>
      <c r="D75" s="63">
        <v>1</v>
      </c>
      <c r="E75" s="124" t="s">
        <v>192</v>
      </c>
      <c r="F75" s="71" t="s">
        <v>265</v>
      </c>
      <c r="G75" s="111">
        <v>4</v>
      </c>
      <c r="H75" s="112">
        <v>4</v>
      </c>
    </row>
    <row r="76" spans="1:8" ht="15.75">
      <c r="A76" s="74" t="s">
        <v>107</v>
      </c>
      <c r="B76" s="75" t="s">
        <v>266</v>
      </c>
      <c r="C76" s="76">
        <f>SUM(C68:C75)</f>
        <v>198</v>
      </c>
      <c r="D76" s="77">
        <f>SUM(D68:D75)</f>
        <v>255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10918</v>
      </c>
      <c r="H79" s="94">
        <f>H71+H73+H75+H77</f>
        <v>12446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6</v>
      </c>
      <c r="D88" s="63">
        <v>6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371</v>
      </c>
      <c r="D89" s="63">
        <v>607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377</v>
      </c>
      <c r="D92" s="77">
        <f>SUM(D88:D91)</f>
        <v>613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4686</v>
      </c>
      <c r="D93" s="112">
        <v>4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5261</v>
      </c>
      <c r="D94" s="116">
        <f>D65+D76+D85+D92+D93</f>
        <v>872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25716</v>
      </c>
      <c r="D95" s="141">
        <f>D94+D56</f>
        <v>21365</v>
      </c>
      <c r="E95" s="142" t="s">
        <v>302</v>
      </c>
      <c r="F95" s="143" t="s">
        <v>303</v>
      </c>
      <c r="G95" s="140">
        <f>G37+G40+G56+G79</f>
        <v>25716</v>
      </c>
      <c r="H95" s="141">
        <f>H37+H40+H56+H79</f>
        <v>21365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45406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305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80" zoomScalePageLayoutView="0" workbookViewId="0" topLeftCell="A26">
      <selection activeCell="G15" sqref="G1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31.03.2024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1</v>
      </c>
      <c r="D12" s="190">
        <v>2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529</v>
      </c>
      <c r="D13" s="190">
        <v>40</v>
      </c>
      <c r="E13" s="187" t="s">
        <v>319</v>
      </c>
      <c r="F13" s="191" t="s">
        <v>320</v>
      </c>
      <c r="G13" s="189"/>
      <c r="H13" s="190"/>
    </row>
    <row r="14" spans="1:8" ht="15.75">
      <c r="A14" s="187" t="s">
        <v>321</v>
      </c>
      <c r="B14" s="188" t="s">
        <v>322</v>
      </c>
      <c r="C14" s="189">
        <v>42</v>
      </c>
      <c r="D14" s="190">
        <v>42</v>
      </c>
      <c r="E14" s="192" t="s">
        <v>323</v>
      </c>
      <c r="F14" s="191" t="s">
        <v>324</v>
      </c>
      <c r="G14" s="189">
        <v>265</v>
      </c>
      <c r="H14" s="190">
        <v>265</v>
      </c>
    </row>
    <row r="15" spans="1:8" ht="15.75">
      <c r="A15" s="187" t="s">
        <v>325</v>
      </c>
      <c r="B15" s="188" t="s">
        <v>326</v>
      </c>
      <c r="C15" s="189">
        <v>98</v>
      </c>
      <c r="D15" s="190">
        <v>96</v>
      </c>
      <c r="E15" s="192" t="s">
        <v>109</v>
      </c>
      <c r="F15" s="191" t="s">
        <v>327</v>
      </c>
      <c r="G15" s="189">
        <v>6457</v>
      </c>
      <c r="H15" s="190">
        <v>18</v>
      </c>
    </row>
    <row r="16" spans="1:8" ht="15.75">
      <c r="A16" s="187" t="s">
        <v>328</v>
      </c>
      <c r="B16" s="188" t="s">
        <v>329</v>
      </c>
      <c r="C16" s="189">
        <v>13</v>
      </c>
      <c r="D16" s="190">
        <v>13</v>
      </c>
      <c r="E16" s="193" t="s">
        <v>82</v>
      </c>
      <c r="F16" s="194" t="s">
        <v>330</v>
      </c>
      <c r="G16" s="195">
        <f>SUM(G12:G15)</f>
        <v>6722</v>
      </c>
      <c r="H16" s="196">
        <f>SUM(H12:H15)</f>
        <v>283</v>
      </c>
    </row>
    <row r="17" spans="1:8" ht="31.5">
      <c r="A17" s="187" t="s">
        <v>331</v>
      </c>
      <c r="B17" s="188" t="s">
        <v>332</v>
      </c>
      <c r="C17" s="189"/>
      <c r="D17" s="190"/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11</v>
      </c>
      <c r="D19" s="190">
        <v>77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694</v>
      </c>
      <c r="D22" s="196">
        <f>SUM(D12:D18)+D19</f>
        <v>270</v>
      </c>
      <c r="E22" s="187" t="s">
        <v>347</v>
      </c>
      <c r="F22" s="197" t="s">
        <v>348</v>
      </c>
      <c r="G22" s="189"/>
      <c r="H22" s="190"/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148</v>
      </c>
      <c r="D25" s="190">
        <v>137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/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/>
      <c r="D27" s="190"/>
      <c r="E27" s="193" t="s">
        <v>134</v>
      </c>
      <c r="F27" s="198" t="s">
        <v>364</v>
      </c>
      <c r="G27" s="195">
        <f>SUM(G22:G26)</f>
        <v>0</v>
      </c>
      <c r="H27" s="196">
        <f>SUM(H22:H26)</f>
        <v>0</v>
      </c>
    </row>
    <row r="28" spans="1:8" ht="15.75">
      <c r="A28" s="187" t="s">
        <v>109</v>
      </c>
      <c r="B28" s="197" t="s">
        <v>365</v>
      </c>
      <c r="C28" s="189">
        <v>1</v>
      </c>
      <c r="D28" s="190"/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149</v>
      </c>
      <c r="D29" s="196">
        <f>SUM(D25:D28)</f>
        <v>137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843</v>
      </c>
      <c r="D31" s="212">
        <f>D29+D22</f>
        <v>407</v>
      </c>
      <c r="E31" s="173" t="s">
        <v>369</v>
      </c>
      <c r="F31" s="213" t="s">
        <v>370</v>
      </c>
      <c r="G31" s="175">
        <f>G16+G18+G27</f>
        <v>6722</v>
      </c>
      <c r="H31" s="176">
        <f>H16+H18+H27</f>
        <v>283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5879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0</v>
      </c>
      <c r="H33" s="196">
        <f>IF((D31-H31)&gt;0,D31-H31,0)</f>
        <v>124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843</v>
      </c>
      <c r="D36" s="223">
        <f>D31-D34+D35</f>
        <v>407</v>
      </c>
      <c r="E36" s="224" t="s">
        <v>385</v>
      </c>
      <c r="F36" s="204" t="s">
        <v>386</v>
      </c>
      <c r="G36" s="205">
        <f>G35-G34+G31</f>
        <v>6722</v>
      </c>
      <c r="H36" s="206">
        <f>H35-H34+H31</f>
        <v>283</v>
      </c>
    </row>
    <row r="37" spans="1:8" ht="15.75">
      <c r="A37" s="225" t="s">
        <v>387</v>
      </c>
      <c r="B37" s="168" t="s">
        <v>388</v>
      </c>
      <c r="C37" s="211">
        <f>IF((G36-C36)&gt;0,G36-C36,0)</f>
        <v>5879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0</v>
      </c>
      <c r="H37" s="176">
        <f>IF((D36-H36)&gt;0,D36-H36,0)</f>
        <v>124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5879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0</v>
      </c>
      <c r="H42" s="219">
        <f>IF(H37&gt;0,IF(D38+H37&lt;0,0,D38+H37),IF(D37-D38&lt;0,D38-D37,0))</f>
        <v>124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5879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124</v>
      </c>
    </row>
    <row r="45" spans="1:8" ht="15.75">
      <c r="A45" s="232" t="s">
        <v>410</v>
      </c>
      <c r="B45" s="233" t="s">
        <v>411</v>
      </c>
      <c r="C45" s="234">
        <f>C36+C38+C42</f>
        <v>6722</v>
      </c>
      <c r="D45" s="235">
        <f>D36+D38+D42</f>
        <v>407</v>
      </c>
      <c r="E45" s="232" t="s">
        <v>412</v>
      </c>
      <c r="F45" s="236" t="s">
        <v>413</v>
      </c>
      <c r="G45" s="234">
        <f>G42+G36</f>
        <v>6722</v>
      </c>
      <c r="H45" s="235">
        <f>H42+H36</f>
        <v>407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45406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305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31.03.2024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344</v>
      </c>
      <c r="D11" s="63">
        <v>363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-331</v>
      </c>
      <c r="D12" s="63">
        <v>-59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-109</v>
      </c>
      <c r="D14" s="63">
        <v>-160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-476</v>
      </c>
      <c r="D15" s="63">
        <v>-45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-3</v>
      </c>
      <c r="D20" s="63">
        <v>-1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-575</v>
      </c>
      <c r="D21" s="274">
        <f>SUM(D11:D20)</f>
        <v>98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>
        <v>-4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352</v>
      </c>
      <c r="D24" s="63">
        <v>782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348</v>
      </c>
      <c r="D33" s="274">
        <f>SUM(D23:D32)</f>
        <v>782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416</v>
      </c>
      <c r="D37" s="63">
        <v>40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-290</v>
      </c>
      <c r="D38" s="63">
        <v>-448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-134</v>
      </c>
      <c r="D40" s="63">
        <v>-136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-1</v>
      </c>
      <c r="D42" s="63">
        <v>-1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-9</v>
      </c>
      <c r="D43" s="283">
        <f>SUM(D35:D42)</f>
        <v>-545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-236</v>
      </c>
      <c r="D44" s="287">
        <f>D43+D33+D21</f>
        <v>335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613</v>
      </c>
      <c r="D45" s="291">
        <v>136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377</v>
      </c>
      <c r="D46" s="295">
        <f>D45+D44</f>
        <v>471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45406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305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A1" sqref="A1:H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31.03.2024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-4093</v>
      </c>
      <c r="K13" s="229"/>
      <c r="L13" s="338">
        <f aca="true" t="shared" si="0" ref="L13:L34">SUM(C13:K13)</f>
        <v>7277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-4093</v>
      </c>
      <c r="K17" s="347">
        <f t="shared" si="2"/>
        <v>0</v>
      </c>
      <c r="L17" s="338">
        <f t="shared" si="0"/>
        <v>7277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5879</v>
      </c>
      <c r="J18" s="338">
        <f>+'1-Баланс'!G33</f>
        <v>0</v>
      </c>
      <c r="K18" s="229"/>
      <c r="L18" s="338">
        <f t="shared" si="0"/>
        <v>5879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6530</v>
      </c>
      <c r="J31" s="347">
        <f t="shared" si="6"/>
        <v>-4093</v>
      </c>
      <c r="K31" s="347">
        <f t="shared" si="6"/>
        <v>0</v>
      </c>
      <c r="L31" s="338">
        <f t="shared" si="0"/>
        <v>13156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6530</v>
      </c>
      <c r="J34" s="359">
        <f t="shared" si="7"/>
        <v>-4093</v>
      </c>
      <c r="K34" s="359">
        <f t="shared" si="7"/>
        <v>0</v>
      </c>
      <c r="L34" s="360">
        <f t="shared" si="0"/>
        <v>13156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45406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305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2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31.03.2024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45406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305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2">
      <selection activeCell="O16" sqref="O16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31.03.2024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53</v>
      </c>
      <c r="E13" s="424"/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51</v>
      </c>
      <c r="L13" s="424"/>
      <c r="M13" s="424"/>
      <c r="N13" s="425">
        <f t="shared" si="2"/>
        <v>51</v>
      </c>
      <c r="O13" s="424"/>
      <c r="P13" s="424"/>
      <c r="Q13" s="425">
        <f t="shared" si="3"/>
        <v>51</v>
      </c>
      <c r="R13" s="426">
        <f t="shared" si="4"/>
        <v>2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>
        <v>93</v>
      </c>
      <c r="E15" s="424"/>
      <c r="F15" s="424"/>
      <c r="G15" s="425">
        <f t="shared" si="0"/>
        <v>93</v>
      </c>
      <c r="H15" s="424"/>
      <c r="I15" s="424"/>
      <c r="J15" s="425">
        <f t="shared" si="1"/>
        <v>93</v>
      </c>
      <c r="K15" s="424">
        <v>93</v>
      </c>
      <c r="L15" s="424"/>
      <c r="M15" s="424"/>
      <c r="N15" s="425">
        <f t="shared" si="2"/>
        <v>93</v>
      </c>
      <c r="O15" s="424"/>
      <c r="P15" s="424"/>
      <c r="Q15" s="425">
        <f t="shared" si="3"/>
        <v>93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>
        <v>4</v>
      </c>
      <c r="F16" s="424"/>
      <c r="G16" s="425">
        <f t="shared" si="0"/>
        <v>68</v>
      </c>
      <c r="H16" s="424"/>
      <c r="I16" s="424"/>
      <c r="J16" s="425">
        <f t="shared" si="1"/>
        <v>68</v>
      </c>
      <c r="K16" s="424">
        <v>56</v>
      </c>
      <c r="L16" s="424"/>
      <c r="M16" s="424"/>
      <c r="N16" s="425">
        <f t="shared" si="2"/>
        <v>56</v>
      </c>
      <c r="O16" s="424"/>
      <c r="P16" s="424"/>
      <c r="Q16" s="425">
        <f t="shared" si="3"/>
        <v>56</v>
      </c>
      <c r="R16" s="426">
        <f t="shared" si="4"/>
        <v>12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344</v>
      </c>
      <c r="E19" s="431">
        <f>SUM(E11:E18)</f>
        <v>4</v>
      </c>
      <c r="F19" s="431">
        <f>SUM(F11:F18)</f>
        <v>0</v>
      </c>
      <c r="G19" s="425">
        <f t="shared" si="0"/>
        <v>348</v>
      </c>
      <c r="H19" s="431">
        <f>SUM(H11:H18)</f>
        <v>0</v>
      </c>
      <c r="I19" s="431">
        <f>SUM(I11:I18)</f>
        <v>0</v>
      </c>
      <c r="J19" s="425">
        <f t="shared" si="1"/>
        <v>348</v>
      </c>
      <c r="K19" s="431">
        <f>SUM(K11:K18)</f>
        <v>334</v>
      </c>
      <c r="L19" s="431">
        <f>SUM(L11:L18)</f>
        <v>0</v>
      </c>
      <c r="M19" s="431">
        <f>SUM(M11:M18)</f>
        <v>0</v>
      </c>
      <c r="N19" s="425">
        <f t="shared" si="2"/>
        <v>334</v>
      </c>
      <c r="O19" s="431">
        <f>SUM(O11:O18)</f>
        <v>0</v>
      </c>
      <c r="P19" s="431">
        <f>SUM(P11:P18)</f>
        <v>0</v>
      </c>
      <c r="Q19" s="425">
        <f t="shared" si="3"/>
        <v>334</v>
      </c>
      <c r="R19" s="426">
        <f t="shared" si="4"/>
        <v>14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23369</v>
      </c>
      <c r="E20" s="424"/>
      <c r="F20" s="424"/>
      <c r="G20" s="425">
        <f t="shared" si="0"/>
        <v>23369</v>
      </c>
      <c r="H20" s="424"/>
      <c r="I20" s="424"/>
      <c r="J20" s="425">
        <f t="shared" si="1"/>
        <v>23369</v>
      </c>
      <c r="K20" s="424">
        <v>2886</v>
      </c>
      <c r="L20" s="424">
        <v>42</v>
      </c>
      <c r="M20" s="424"/>
      <c r="N20" s="425">
        <f t="shared" si="2"/>
        <v>2928</v>
      </c>
      <c r="O20" s="424"/>
      <c r="P20" s="424"/>
      <c r="Q20" s="425">
        <f t="shared" si="3"/>
        <v>2928</v>
      </c>
      <c r="R20" s="426">
        <f t="shared" si="4"/>
        <v>20441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23713</v>
      </c>
      <c r="E43" s="457">
        <f t="shared" si="15"/>
        <v>4</v>
      </c>
      <c r="F43" s="457">
        <f t="shared" si="15"/>
        <v>0</v>
      </c>
      <c r="G43" s="457">
        <f t="shared" si="15"/>
        <v>23717</v>
      </c>
      <c r="H43" s="457">
        <f t="shared" si="15"/>
        <v>0</v>
      </c>
      <c r="I43" s="457">
        <f t="shared" si="15"/>
        <v>0</v>
      </c>
      <c r="J43" s="457">
        <f t="shared" si="15"/>
        <v>23717</v>
      </c>
      <c r="K43" s="457">
        <f t="shared" si="15"/>
        <v>3220</v>
      </c>
      <c r="L43" s="457">
        <f t="shared" si="15"/>
        <v>42</v>
      </c>
      <c r="M43" s="457">
        <f t="shared" si="15"/>
        <v>0</v>
      </c>
      <c r="N43" s="457">
        <f t="shared" si="15"/>
        <v>3262</v>
      </c>
      <c r="O43" s="457">
        <f t="shared" si="15"/>
        <v>0</v>
      </c>
      <c r="P43" s="457">
        <f t="shared" si="15"/>
        <v>0</v>
      </c>
      <c r="Q43" s="457">
        <f t="shared" si="15"/>
        <v>3262</v>
      </c>
      <c r="R43" s="458">
        <f t="shared" si="15"/>
        <v>20455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45406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305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6">
      <selection activeCell="C88" sqref="C88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31.03.2024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100</v>
      </c>
      <c r="D26" s="487">
        <f>SUM(D27:D29)</f>
        <v>100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>
        <v>3</v>
      </c>
      <c r="D27" s="489">
        <v>3</v>
      </c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97</v>
      </c>
      <c r="D28" s="489">
        <v>97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67</v>
      </c>
      <c r="D30" s="489">
        <v>67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31</v>
      </c>
      <c r="D35" s="487">
        <f>SUM(D36:D39)</f>
        <v>31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/>
      <c r="D37" s="489"/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/>
      <c r="D44" s="489"/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198</v>
      </c>
      <c r="D45" s="510">
        <f>D26+D30+D31+D33+D32+D34+D35+D40</f>
        <v>198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198</v>
      </c>
      <c r="D46" s="514">
        <f>D45+D23+D21+D11</f>
        <v>198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1642</v>
      </c>
      <c r="D54" s="528">
        <f>SUM(D55:D57)</f>
        <v>0</v>
      </c>
      <c r="E54" s="529">
        <f aca="true" t="shared" si="2" ref="E54:E68">C54-D54</f>
        <v>1642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1642</v>
      </c>
      <c r="D55" s="62"/>
      <c r="E55" s="529">
        <f t="shared" si="2"/>
        <v>1642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1642</v>
      </c>
      <c r="D68" s="533">
        <f>D54+D58+D63+D64+D65+D66</f>
        <v>0</v>
      </c>
      <c r="E68" s="534">
        <f t="shared" si="2"/>
        <v>1642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244</v>
      </c>
      <c r="D73" s="549">
        <f>SUM(D74:D76)</f>
        <v>244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244</v>
      </c>
      <c r="D76" s="62">
        <v>244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9653</v>
      </c>
      <c r="D77" s="528">
        <f>D78+D80</f>
        <v>9653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9653</v>
      </c>
      <c r="D78" s="62">
        <v>9653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937</v>
      </c>
      <c r="D87" s="551">
        <f>SUM(D88:D92)+D96</f>
        <v>937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>
        <v>98</v>
      </c>
      <c r="D88" s="62">
        <v>98</v>
      </c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474</v>
      </c>
      <c r="D89" s="62">
        <v>474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98</v>
      </c>
      <c r="D90" s="62">
        <v>98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208</v>
      </c>
      <c r="D91" s="62">
        <v>208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54</v>
      </c>
      <c r="D92" s="528">
        <f>SUM(D93:D95)</f>
        <v>54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15</v>
      </c>
      <c r="D94" s="62">
        <v>15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39</v>
      </c>
      <c r="D95" s="62">
        <v>39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10842</v>
      </c>
      <c r="D98" s="552">
        <f>D87+D82+D77+D73+D97</f>
        <v>10842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12484</v>
      </c>
      <c r="D99" s="556">
        <f>D98+D70+D68</f>
        <v>10842</v>
      </c>
      <c r="E99" s="556">
        <f>E98+E70+E68</f>
        <v>1642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72</v>
      </c>
      <c r="D106" s="302"/>
      <c r="E106" s="302"/>
      <c r="F106" s="569">
        <f>C106+D106-E106</f>
        <v>72</v>
      </c>
    </row>
    <row r="107" spans="1:6" ht="15.75">
      <c r="A107" s="570" t="s">
        <v>838</v>
      </c>
      <c r="B107" s="571" t="s">
        <v>839</v>
      </c>
      <c r="C107" s="572">
        <f>SUM(C104:C106)</f>
        <v>72</v>
      </c>
      <c r="D107" s="572">
        <f>SUM(D104:D106)</f>
        <v>0</v>
      </c>
      <c r="E107" s="572">
        <f>SUM(E104:E106)</f>
        <v>0</v>
      </c>
      <c r="F107" s="573">
        <f>SUM(F104:F106)</f>
        <v>72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45406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305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4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31.03.2024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45406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305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Georgieva</cp:lastModifiedBy>
  <cp:lastPrinted>2024-04-23T21:58:12Z</cp:lastPrinted>
  <dcterms:modified xsi:type="dcterms:W3CDTF">2024-04-23T22:44:44Z</dcterms:modified>
  <cp:category/>
  <cp:version/>
  <cp:contentType/>
  <cp:contentStatus/>
</cp:coreProperties>
</file>