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<sst xmlns="http://schemas.openxmlformats.org/spreadsheetml/2006/main" count="4319" uniqueCount="1000">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</sst>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0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45291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45320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44927</v>
      </c>
    </row>
    <row r="10" spans="1:2" ht="15.75">
      <c r="A10" s="6" t="s">
        <v>7</v>
      </c>
      <c r="B10" s="7">
        <v>45291</v>
      </c>
    </row>
    <row r="11" spans="1:2" ht="15.75">
      <c r="A11" s="6" t="s">
        <v>8</v>
      </c>
      <c r="B11" s="7">
        <v>45320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01.01.2023 г. до 31.12.2023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21365</v>
      </c>
      <c r="D6" s="622">
        <f aca="true" t="shared" si="0" ref="D6:D15">C6-E6</f>
        <v>0</v>
      </c>
      <c r="E6" s="621">
        <f>'1-Баланс'!G95</f>
        <v>21365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7277</v>
      </c>
      <c r="D7" s="622">
        <f t="shared" si="0"/>
        <v>2857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-215</v>
      </c>
      <c r="D8" s="622">
        <f t="shared" si="0"/>
        <v>0</v>
      </c>
      <c r="E8" s="621">
        <f>ABS('2-Отчет за доходите'!C44)-ABS('2-Отчет за доходите'!G44)</f>
        <v>-215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136</v>
      </c>
      <c r="D9" s="622">
        <f t="shared" si="0"/>
        <v>0</v>
      </c>
      <c r="E9" s="621">
        <f>'3-Отчет за паричния поток'!C45</f>
        <v>136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613</v>
      </c>
      <c r="D10" s="622">
        <f t="shared" si="0"/>
        <v>0</v>
      </c>
      <c r="E10" s="621">
        <f>'3-Отчет за паричния поток'!C46</f>
        <v>613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7277</v>
      </c>
      <c r="D11" s="622">
        <f t="shared" si="0"/>
        <v>0</v>
      </c>
      <c r="E11" s="621">
        <f>'4-Отчет за собствения капитал'!L34</f>
        <v>7277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-0.18728222996515678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-0.0295451422289405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-0.01526121521862578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-0.010063187456119822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0.8422597212032281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0.07006267073758637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0.06974128233970754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0.049252771974931706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0.049252771974931706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0.0560191284828966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0.05373274046337468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0.18410135665433344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1.935962621959599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0.6593962087526328</v>
      </c>
    </row>
    <row r="21" spans="1:5" ht="31.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331</v>
      </c>
      <c r="E21" s="638"/>
    </row>
    <row r="22" spans="1:4" ht="63">
      <c r="A22" s="629">
        <v>16</v>
      </c>
      <c r="B22" s="630" t="s">
        <v>947</v>
      </c>
      <c r="C22" s="631" t="s">
        <v>948</v>
      </c>
      <c r="D22" s="639">
        <f>D21/'1-Баланс'!G37</f>
        <v>0.045485777105950254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0.4355400696864111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28.176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45291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45291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45291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2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45291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45291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45291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8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45291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45291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45291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10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45291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20483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45291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45291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45291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45291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45291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45291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45291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45291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45291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45291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45291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45291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45291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45291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45291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45291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45291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45291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45291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45291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45291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45291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45291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45291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45291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45291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45291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45291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45291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20493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45291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45291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45291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45291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45291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45291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45291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45291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76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45291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147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45291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45291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45291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45291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31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45291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45291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1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45291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255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45291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45291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45291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45291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45291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45291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45291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45291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6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45291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607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45291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45291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0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45291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613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45291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4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45291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872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45291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21365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45291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45291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45291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45291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45291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45291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45291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45291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45291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45291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45291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45291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45291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45291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45291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-3227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45291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45291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-3878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45291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45291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0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45291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-215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45291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-3442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45291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7277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45291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45291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1642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45291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0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45291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45291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45291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45291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45291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1642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45291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45291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45291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45291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45291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1642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45291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45291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9751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45291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2611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45291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110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45291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0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45291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227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45291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1858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45291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216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45291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45291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195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45291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8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45291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72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45291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12442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45291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45291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45291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45291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12446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45291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21365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45291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2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45291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176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45291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169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45291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384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45291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52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45291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0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45291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45291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236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45291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45291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45291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1019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45291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331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45291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1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45291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0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45291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12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45291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344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45291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1363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45291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0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45291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45291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45291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1363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45291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0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45291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45291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45291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45291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45291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0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45291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45291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0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45291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1363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45291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45291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0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45291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1048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45291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100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45291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1148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45291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45291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45291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45291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45291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45291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45291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45291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45291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1148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45291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215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45291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45291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45291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1148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45291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215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45291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215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45291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45291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215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45291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1363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45291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1363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45291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-325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45291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45291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-372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45291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-191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45291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45291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45291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45291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-1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45291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-13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45291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461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45291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0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45291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782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45291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45291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45291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45291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45291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45291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45291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45291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45291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782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45291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45291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45291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217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45291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-671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45291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45291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-310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45291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45291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-2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45291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-766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45291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477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45291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136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45291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613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45291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45291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45291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45291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45291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45291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45291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45291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45291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45291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45291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45291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45291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45291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45291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45291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45291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45291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45291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45291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45291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45291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45291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45291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45291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45291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45291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45291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45291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45291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45291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45291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45291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45291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45291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45291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45291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45291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45291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45291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45291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45291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45291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45291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45291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45291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45291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45291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45291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45291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45291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45291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45291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45291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45291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45291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45291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45291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45291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45291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45291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45291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45291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45291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45291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45291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45291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45291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45291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45291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45291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45291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45291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45291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45291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45291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45291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45291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45291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45291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45291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45291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45291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45291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45291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45291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45291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45291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45291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45291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45291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45291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45291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45291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45291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45291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45291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45291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45291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45291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45291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45291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45291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45291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45291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45291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45291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45291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45291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45291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45291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45291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45291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45291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45291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45291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45291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45291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45291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45291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45291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45291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45291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45291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45291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45291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45291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45291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45291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45291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45291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45291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45291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45291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45291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45291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45291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45291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45291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45291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0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45291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45291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45291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45291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45291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45291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45291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45291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45291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45291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45291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45291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45291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651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45291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45291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45291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651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45291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-3878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45291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45291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45291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45291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-3878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45291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-215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45291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45291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45291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45291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45291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45291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45291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45291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45291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45291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45291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45291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45291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-4093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45291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45291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45291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-4093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45291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45291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45291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45291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45291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45291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45291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45291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45291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45291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45291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45291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45291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45291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45291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45291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45291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45291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45291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45291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45291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45291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45291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7492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45291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45291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45291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45291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7492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45291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-215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45291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45291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45291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45291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45291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45291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45291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45291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45291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45291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45291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45291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45291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7277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45291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45291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45291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7277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45291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45291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45291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45291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45291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45291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45291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45291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45291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45291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45291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45291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45291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45291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45291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45291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45291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45291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45291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45291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45291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45291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45291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45291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45291</v>
      </c>
      <c r="D463" s="640" t="s">
        <v>611</v>
      </c>
      <c r="E463" s="652">
        <v>1</v>
      </c>
      <c r="F463" s="640" t="s">
        <v>610</v>
      </c>
      <c r="H463" s="640">
        <f>'Справка 6'!D13</f>
        <v>53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45291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45291</v>
      </c>
      <c r="D465" s="640" t="s">
        <v>617</v>
      </c>
      <c r="E465" s="652">
        <v>1</v>
      </c>
      <c r="F465" s="640" t="s">
        <v>616</v>
      </c>
      <c r="H465" s="640">
        <f>'Справка 6'!D15</f>
        <v>93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45291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45291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45291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45291</v>
      </c>
      <c r="D469" s="640" t="s">
        <v>627</v>
      </c>
      <c r="E469" s="652">
        <v>1</v>
      </c>
      <c r="F469" s="640" t="s">
        <v>602</v>
      </c>
      <c r="H469" s="640">
        <f>'Справка 6'!D19</f>
        <v>344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45291</v>
      </c>
      <c r="D470" s="640" t="s">
        <v>630</v>
      </c>
      <c r="E470" s="652">
        <v>1</v>
      </c>
      <c r="F470" s="640" t="s">
        <v>629</v>
      </c>
      <c r="H470" s="640">
        <f>'Справка 6'!D20</f>
        <v>23445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45291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45291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45291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45291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45291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45291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45291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45291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45291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45291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45291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45291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45291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45291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45291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45291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45291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45291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45291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45291</v>
      </c>
      <c r="D490" s="640" t="s">
        <v>668</v>
      </c>
      <c r="E490" s="652">
        <v>1</v>
      </c>
      <c r="F490" s="640" t="s">
        <v>667</v>
      </c>
      <c r="H490" s="640">
        <f>'Справка 6'!D43</f>
        <v>23789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45291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45291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45291</v>
      </c>
      <c r="D493" s="640" t="s">
        <v>611</v>
      </c>
      <c r="E493" s="652">
        <v>2</v>
      </c>
      <c r="F493" s="640" t="s">
        <v>610</v>
      </c>
      <c r="H493" s="640">
        <f>'Справка 6'!E13</f>
        <v>0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45291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45291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45291</v>
      </c>
      <c r="D496" s="640" t="s">
        <v>620</v>
      </c>
      <c r="E496" s="652">
        <v>2</v>
      </c>
      <c r="F496" s="640" t="s">
        <v>619</v>
      </c>
      <c r="H496" s="640">
        <f>'Справка 6'!E16</f>
        <v>0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45291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45291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45291</v>
      </c>
      <c r="D499" s="640" t="s">
        <v>627</v>
      </c>
      <c r="E499" s="652">
        <v>2</v>
      </c>
      <c r="F499" s="640" t="s">
        <v>602</v>
      </c>
      <c r="H499" s="640">
        <f>'Справка 6'!E19</f>
        <v>0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45291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45291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45291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45291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45291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45291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45291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45291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45291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45291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45291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45291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45291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45291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45291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45291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45291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45291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45291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45291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45291</v>
      </c>
      <c r="D520" s="640" t="s">
        <v>668</v>
      </c>
      <c r="E520" s="652">
        <v>2</v>
      </c>
      <c r="F520" s="640" t="s">
        <v>667</v>
      </c>
      <c r="H520" s="640">
        <f>'Справка 6'!E43</f>
        <v>0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45291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45291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45291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45291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45291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45291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45291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45291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45291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45291</v>
      </c>
      <c r="D530" s="640" t="s">
        <v>630</v>
      </c>
      <c r="E530" s="652">
        <v>3</v>
      </c>
      <c r="F530" s="640" t="s">
        <v>629</v>
      </c>
      <c r="H530" s="640">
        <f>'Справка 6'!F20</f>
        <v>76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45291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45291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45291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45291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45291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45291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45291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45291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45291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45291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45291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45291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45291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45291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45291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45291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45291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45291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45291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45291</v>
      </c>
      <c r="D550" s="640" t="s">
        <v>668</v>
      </c>
      <c r="E550" s="652">
        <v>3</v>
      </c>
      <c r="F550" s="640" t="s">
        <v>667</v>
      </c>
      <c r="H550" s="640">
        <f>'Справка 6'!F43</f>
        <v>76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45291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45291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45291</v>
      </c>
      <c r="D553" s="640" t="s">
        <v>611</v>
      </c>
      <c r="E553" s="652">
        <v>4</v>
      </c>
      <c r="F553" s="640" t="s">
        <v>610</v>
      </c>
      <c r="H553" s="640">
        <f>'Справка 6'!G13</f>
        <v>53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45291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45291</v>
      </c>
      <c r="D555" s="640" t="s">
        <v>617</v>
      </c>
      <c r="E555" s="652">
        <v>4</v>
      </c>
      <c r="F555" s="640" t="s">
        <v>616</v>
      </c>
      <c r="H555" s="640">
        <f>'Справка 6'!G15</f>
        <v>93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45291</v>
      </c>
      <c r="D556" s="640" t="s">
        <v>620</v>
      </c>
      <c r="E556" s="652">
        <v>4</v>
      </c>
      <c r="F556" s="640" t="s">
        <v>619</v>
      </c>
      <c r="H556" s="640">
        <f>'Справка 6'!G16</f>
        <v>64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45291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45291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45291</v>
      </c>
      <c r="D559" s="640" t="s">
        <v>627</v>
      </c>
      <c r="E559" s="652">
        <v>4</v>
      </c>
      <c r="F559" s="640" t="s">
        <v>602</v>
      </c>
      <c r="H559" s="640">
        <f>'Справка 6'!G19</f>
        <v>344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45291</v>
      </c>
      <c r="D560" s="640" t="s">
        <v>630</v>
      </c>
      <c r="E560" s="652">
        <v>4</v>
      </c>
      <c r="F560" s="640" t="s">
        <v>629</v>
      </c>
      <c r="H560" s="640">
        <f>'Справка 6'!G20</f>
        <v>23369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45291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45291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45291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45291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45291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45291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45291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45291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45291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45291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45291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45291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45291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45291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45291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45291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45291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45291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45291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45291</v>
      </c>
      <c r="D580" s="640" t="s">
        <v>668</v>
      </c>
      <c r="E580" s="652">
        <v>4</v>
      </c>
      <c r="F580" s="640" t="s">
        <v>667</v>
      </c>
      <c r="H580" s="640">
        <f>'Справка 6'!G43</f>
        <v>23713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45291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45291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45291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45291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45291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45291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45291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45291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45291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45291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45291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45291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45291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45291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45291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45291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45291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45291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45291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45291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45291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45291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45291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45291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45291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45291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45291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45291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45291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45291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45291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45291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45291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45291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45291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45291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45291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45291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45291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45291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45291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45291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45291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45291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45291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45291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45291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45291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45291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45291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45291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45291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45291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45291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45291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45291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45291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45291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45291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45291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45291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45291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45291</v>
      </c>
      <c r="D643" s="640" t="s">
        <v>611</v>
      </c>
      <c r="E643" s="652">
        <v>7</v>
      </c>
      <c r="F643" s="640" t="s">
        <v>610</v>
      </c>
      <c r="H643" s="640">
        <f>'Справка 6'!J13</f>
        <v>53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45291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45291</v>
      </c>
      <c r="D645" s="640" t="s">
        <v>617</v>
      </c>
      <c r="E645" s="652">
        <v>7</v>
      </c>
      <c r="F645" s="640" t="s">
        <v>616</v>
      </c>
      <c r="H645" s="640">
        <f>'Справка 6'!J15</f>
        <v>93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45291</v>
      </c>
      <c r="D646" s="640" t="s">
        <v>620</v>
      </c>
      <c r="E646" s="652">
        <v>7</v>
      </c>
      <c r="F646" s="640" t="s">
        <v>619</v>
      </c>
      <c r="H646" s="640">
        <f>'Справка 6'!J16</f>
        <v>64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45291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45291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45291</v>
      </c>
      <c r="D649" s="640" t="s">
        <v>627</v>
      </c>
      <c r="E649" s="652">
        <v>7</v>
      </c>
      <c r="F649" s="640" t="s">
        <v>602</v>
      </c>
      <c r="H649" s="640">
        <f>'Справка 6'!J19</f>
        <v>344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45291</v>
      </c>
      <c r="D650" s="640" t="s">
        <v>630</v>
      </c>
      <c r="E650" s="652">
        <v>7</v>
      </c>
      <c r="F650" s="640" t="s">
        <v>629</v>
      </c>
      <c r="H650" s="640">
        <f>'Справка 6'!J20</f>
        <v>23369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45291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45291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45291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45291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45291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45291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45291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45291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45291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45291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45291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45291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45291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45291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45291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45291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45291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45291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45291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45291</v>
      </c>
      <c r="D670" s="640" t="s">
        <v>668</v>
      </c>
      <c r="E670" s="652">
        <v>7</v>
      </c>
      <c r="F670" s="640" t="s">
        <v>667</v>
      </c>
      <c r="H670" s="640">
        <f>'Справка 6'!J43</f>
        <v>23713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45291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45291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45291</v>
      </c>
      <c r="D673" s="640" t="s">
        <v>611</v>
      </c>
      <c r="E673" s="652">
        <v>8</v>
      </c>
      <c r="F673" s="640" t="s">
        <v>610</v>
      </c>
      <c r="H673" s="640">
        <f>'Справка 6'!K13</f>
        <v>49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45291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45291</v>
      </c>
      <c r="D675" s="640" t="s">
        <v>617</v>
      </c>
      <c r="E675" s="652">
        <v>8</v>
      </c>
      <c r="F675" s="640" t="s">
        <v>616</v>
      </c>
      <c r="H675" s="640">
        <f>'Справка 6'!K15</f>
        <v>93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45291</v>
      </c>
      <c r="D676" s="640" t="s">
        <v>620</v>
      </c>
      <c r="E676" s="652">
        <v>8</v>
      </c>
      <c r="F676" s="640" t="s">
        <v>619</v>
      </c>
      <c r="H676" s="640">
        <f>'Справка 6'!K16</f>
        <v>54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45291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45291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45291</v>
      </c>
      <c r="D679" s="640" t="s">
        <v>627</v>
      </c>
      <c r="E679" s="652">
        <v>8</v>
      </c>
      <c r="F679" s="640" t="s">
        <v>602</v>
      </c>
      <c r="H679" s="640">
        <f>'Справка 6'!K19</f>
        <v>330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45291</v>
      </c>
      <c r="D680" s="640" t="s">
        <v>630</v>
      </c>
      <c r="E680" s="652">
        <v>8</v>
      </c>
      <c r="F680" s="640" t="s">
        <v>629</v>
      </c>
      <c r="H680" s="640">
        <f>'Справка 6'!K20</f>
        <v>2721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45291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45291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45291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45291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45291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45291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45291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45291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45291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45291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45291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45291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45291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45291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45291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45291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45291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45291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45291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45291</v>
      </c>
      <c r="D700" s="640" t="s">
        <v>668</v>
      </c>
      <c r="E700" s="652">
        <v>8</v>
      </c>
      <c r="F700" s="640" t="s">
        <v>667</v>
      </c>
      <c r="H700" s="640">
        <f>'Справка 6'!K43</f>
        <v>3051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45291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45291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45291</v>
      </c>
      <c r="D703" s="640" t="s">
        <v>611</v>
      </c>
      <c r="E703" s="652">
        <v>9</v>
      </c>
      <c r="F703" s="640" t="s">
        <v>610</v>
      </c>
      <c r="H703" s="640">
        <f>'Справка 6'!L13</f>
        <v>2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45291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45291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45291</v>
      </c>
      <c r="D706" s="640" t="s">
        <v>620</v>
      </c>
      <c r="E706" s="652">
        <v>9</v>
      </c>
      <c r="F706" s="640" t="s">
        <v>619</v>
      </c>
      <c r="H706" s="640">
        <f>'Справка 6'!L16</f>
        <v>2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45291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45291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45291</v>
      </c>
      <c r="D709" s="640" t="s">
        <v>627</v>
      </c>
      <c r="E709" s="652">
        <v>9</v>
      </c>
      <c r="F709" s="640" t="s">
        <v>602</v>
      </c>
      <c r="H709" s="640">
        <f>'Справка 6'!L19</f>
        <v>4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45291</v>
      </c>
      <c r="D710" s="640" t="s">
        <v>630</v>
      </c>
      <c r="E710" s="652">
        <v>9</v>
      </c>
      <c r="F710" s="640" t="s">
        <v>629</v>
      </c>
      <c r="H710" s="640">
        <f>'Справка 6'!L20</f>
        <v>165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45291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45291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45291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45291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45291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45291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45291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45291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45291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45291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45291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45291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45291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45291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45291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45291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45291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45291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45291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45291</v>
      </c>
      <c r="D730" s="640" t="s">
        <v>668</v>
      </c>
      <c r="E730" s="652">
        <v>9</v>
      </c>
      <c r="F730" s="640" t="s">
        <v>667</v>
      </c>
      <c r="H730" s="640">
        <f>'Справка 6'!L43</f>
        <v>169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45291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45291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45291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45291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45291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45291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45291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45291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45291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45291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45291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45291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45291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45291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45291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45291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45291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45291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45291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45291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45291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45291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45291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45291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45291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45291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45291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45291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45291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45291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45291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45291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45291</v>
      </c>
      <c r="D763" s="640" t="s">
        <v>611</v>
      </c>
      <c r="E763" s="652">
        <v>11</v>
      </c>
      <c r="F763" s="640" t="s">
        <v>610</v>
      </c>
      <c r="H763" s="640">
        <f>'Справка 6'!N13</f>
        <v>51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45291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45291</v>
      </c>
      <c r="D765" s="640" t="s">
        <v>617</v>
      </c>
      <c r="E765" s="652">
        <v>11</v>
      </c>
      <c r="F765" s="640" t="s">
        <v>616</v>
      </c>
      <c r="H765" s="640">
        <f>'Справка 6'!N15</f>
        <v>93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45291</v>
      </c>
      <c r="D766" s="640" t="s">
        <v>620</v>
      </c>
      <c r="E766" s="652">
        <v>11</v>
      </c>
      <c r="F766" s="640" t="s">
        <v>619</v>
      </c>
      <c r="H766" s="640">
        <f>'Справка 6'!N16</f>
        <v>56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45291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45291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45291</v>
      </c>
      <c r="D769" s="640" t="s">
        <v>627</v>
      </c>
      <c r="E769" s="652">
        <v>11</v>
      </c>
      <c r="F769" s="640" t="s">
        <v>602</v>
      </c>
      <c r="H769" s="640">
        <f>'Справка 6'!N19</f>
        <v>334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45291</v>
      </c>
      <c r="D770" s="640" t="s">
        <v>630</v>
      </c>
      <c r="E770" s="652">
        <v>11</v>
      </c>
      <c r="F770" s="640" t="s">
        <v>629</v>
      </c>
      <c r="H770" s="640">
        <f>'Справка 6'!N20</f>
        <v>2886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45291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45291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45291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45291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45291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45291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45291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45291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45291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45291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45291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45291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45291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45291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45291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45291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45291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45291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45291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45291</v>
      </c>
      <c r="D790" s="640" t="s">
        <v>668</v>
      </c>
      <c r="E790" s="652">
        <v>11</v>
      </c>
      <c r="F790" s="640" t="s">
        <v>667</v>
      </c>
      <c r="H790" s="640">
        <f>'Справка 6'!N43</f>
        <v>3220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45291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45291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45291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45291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45291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45291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45291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45291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45291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45291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45291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45291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45291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45291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45291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45291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45291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45291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45291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45291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45291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45291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45291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45291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45291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45291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45291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45291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45291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45291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45291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45291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45291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45291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45291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45291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45291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45291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45291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45291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45291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45291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45291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45291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45291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45291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45291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45291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45291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45291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45291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45291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45291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45291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45291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45291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45291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45291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45291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45291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45291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45291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45291</v>
      </c>
      <c r="D853" s="640" t="s">
        <v>611</v>
      </c>
      <c r="E853" s="652">
        <v>14</v>
      </c>
      <c r="F853" s="640" t="s">
        <v>610</v>
      </c>
      <c r="H853" s="640">
        <f>'Справка 6'!Q13</f>
        <v>51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45291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45291</v>
      </c>
      <c r="D855" s="640" t="s">
        <v>617</v>
      </c>
      <c r="E855" s="652">
        <v>14</v>
      </c>
      <c r="F855" s="640" t="s">
        <v>616</v>
      </c>
      <c r="H855" s="640">
        <f>'Справка 6'!Q15</f>
        <v>93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45291</v>
      </c>
      <c r="D856" s="640" t="s">
        <v>620</v>
      </c>
      <c r="E856" s="652">
        <v>14</v>
      </c>
      <c r="F856" s="640" t="s">
        <v>619</v>
      </c>
      <c r="H856" s="640">
        <f>'Справка 6'!Q16</f>
        <v>56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45291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45291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45291</v>
      </c>
      <c r="D859" s="640" t="s">
        <v>627</v>
      </c>
      <c r="E859" s="652">
        <v>14</v>
      </c>
      <c r="F859" s="640" t="s">
        <v>602</v>
      </c>
      <c r="H859" s="640">
        <f>'Справка 6'!Q19</f>
        <v>334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45291</v>
      </c>
      <c r="D860" s="640" t="s">
        <v>630</v>
      </c>
      <c r="E860" s="652">
        <v>14</v>
      </c>
      <c r="F860" s="640" t="s">
        <v>629</v>
      </c>
      <c r="H860" s="640">
        <f>'Справка 6'!Q20</f>
        <v>2886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45291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45291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45291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45291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45291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45291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45291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45291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45291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45291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45291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45291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45291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45291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45291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45291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45291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45291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45291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45291</v>
      </c>
      <c r="D880" s="640" t="s">
        <v>668</v>
      </c>
      <c r="E880" s="652">
        <v>14</v>
      </c>
      <c r="F880" s="640" t="s">
        <v>667</v>
      </c>
      <c r="H880" s="640">
        <f>'Справка 6'!Q43</f>
        <v>3220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45291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45291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45291</v>
      </c>
      <c r="D883" s="640" t="s">
        <v>611</v>
      </c>
      <c r="E883" s="652">
        <v>15</v>
      </c>
      <c r="F883" s="640" t="s">
        <v>610</v>
      </c>
      <c r="H883" s="640">
        <f>'Справка 6'!R13</f>
        <v>2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45291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45291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45291</v>
      </c>
      <c r="D886" s="640" t="s">
        <v>620</v>
      </c>
      <c r="E886" s="652">
        <v>15</v>
      </c>
      <c r="F886" s="640" t="s">
        <v>619</v>
      </c>
      <c r="H886" s="640">
        <f>'Справка 6'!R16</f>
        <v>8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45291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45291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45291</v>
      </c>
      <c r="D889" s="640" t="s">
        <v>627</v>
      </c>
      <c r="E889" s="652">
        <v>15</v>
      </c>
      <c r="F889" s="640" t="s">
        <v>602</v>
      </c>
      <c r="H889" s="640">
        <f>'Справка 6'!R19</f>
        <v>10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45291</v>
      </c>
      <c r="D890" s="640" t="s">
        <v>630</v>
      </c>
      <c r="E890" s="652">
        <v>15</v>
      </c>
      <c r="F890" s="640" t="s">
        <v>629</v>
      </c>
      <c r="H890" s="640">
        <f>'Справка 6'!R20</f>
        <v>20483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45291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45291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45291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45291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45291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45291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45291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45291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45291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45291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45291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45291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45291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45291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45291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45291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45291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45291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45291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45291</v>
      </c>
      <c r="D910" s="640" t="s">
        <v>668</v>
      </c>
      <c r="E910" s="652">
        <v>15</v>
      </c>
      <c r="F910" s="640" t="s">
        <v>667</v>
      </c>
      <c r="H910" s="640">
        <f>'Справка 6'!R43</f>
        <v>20493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45291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45291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45291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45291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45291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45291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45291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45291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45291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45291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45291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45291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76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45291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2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45291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74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45291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45291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147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45291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45291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45291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45291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45291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31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45291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45291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0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45291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45291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45291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1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45291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45291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45291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45291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1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45291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255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45291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255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45291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45291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45291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45291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45291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45291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45291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45291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45291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45291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45291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45291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76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45291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2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45291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74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45291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45291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147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45291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45291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45291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45291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45291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31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45291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45291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0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45291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45291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45291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1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45291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45291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45291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45291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1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45291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255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45291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255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45291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45291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45291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45291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45291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45291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45291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45291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45291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45291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45291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45291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45291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45291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45291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45291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45291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45291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45291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45291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45291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45291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45291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45291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45291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45291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45291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45291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45291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45291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45291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45291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45291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1593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45291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1593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45291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45291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45291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0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45291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0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45291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45291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45291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45291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45291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45291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45291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45291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45291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1593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45291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45291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159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45291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45291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45291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159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45291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9751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45291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9751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45291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45291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45291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45291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45291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45291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45291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45291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45291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2501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45291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0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45291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227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45291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1858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45291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216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45291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195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45291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45291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19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45291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176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45291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45291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8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45291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12419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45291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14012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45291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45291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45291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45291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45291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45291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45291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45291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45291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45291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45291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45291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45291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45291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45291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45291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45291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159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45291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45291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45291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159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45291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9751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45291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9751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45291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45291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45291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45291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45291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45291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45291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45291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45291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2501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45291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0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45291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227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45291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1858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45291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216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45291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195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45291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45291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19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45291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176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45291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45291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8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45291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12419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45291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12419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45291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1593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45291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1593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45291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45291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45291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0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45291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0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45291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45291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45291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45291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45291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45291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45291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45291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45291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1593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45291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45291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45291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45291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45291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45291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45291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45291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45291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45291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45291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45291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45291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45291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45291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45291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45291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45291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45291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45291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45291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45291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45291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45291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45291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45291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45291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45291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1593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45291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45291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45291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45291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45291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45291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45291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45291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45291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45291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45291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45291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45291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45291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45291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45291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45291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45291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45291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45291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45291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45291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45291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45291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45291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45291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45291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45291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45291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45291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45291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45291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45291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45291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45291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45291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45291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45291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45291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45291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45291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45291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45291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45291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45291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45291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72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45291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72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45291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45291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45291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45291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45291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45291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45291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45291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45291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45291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45291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72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45291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72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45291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45291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45291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45291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45291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45291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45291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45291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45291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45291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45291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45291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45291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45291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45291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45291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45291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45291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45291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45291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45291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45291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45291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45291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45291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45291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45291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45291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45291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45291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45291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45291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45291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45291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45291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45291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45291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45291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45291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45291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45291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45291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45291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45291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45291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45291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45291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45291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45291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45291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45291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45291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45291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45291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45291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45291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45291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45291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45291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45291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45291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45291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45291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45291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45291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45291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45291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45291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45291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45291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45291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45291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45291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45291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45291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45291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45291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45291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45291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45291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45291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45291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45291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45291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45291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45291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45291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45291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45291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45291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45291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45291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45291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45291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45291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45291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45291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45291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45291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45291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45291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45291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45291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45291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45291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45291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45291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45291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45291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45291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45291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45291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45291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45291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45291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45291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45291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45291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45291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45291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45291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45291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45291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45291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45291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45291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45291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45291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45291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45291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45291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45291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45291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45291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45291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45291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45291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45291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B1">
      <selection activeCell="E3" sqref="E3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36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6" t="str">
        <f>CONCATENATE("на ",UPPER(pdeName))</f>
        <v>на ЕУРОТЕРРА БЪЛГАРИЯ АД</v>
      </c>
      <c r="B4" s="666"/>
      <c r="C4" s="666"/>
      <c r="D4" s="666"/>
      <c r="H4" s="26"/>
    </row>
    <row r="5" spans="1:8" s="23" customFormat="1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H5" s="31"/>
    </row>
    <row r="6" spans="1:8" s="23" customFormat="1" ht="15.75">
      <c r="A6" s="666" t="str">
        <f>CONCATENATE("към ",TEXT(endDate,"dd.mm.yyyy")," г.")</f>
        <v>към 31.12.2023 г.</v>
      </c>
      <c r="B6" s="666"/>
      <c r="C6" s="666"/>
      <c r="D6" s="66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2</v>
      </c>
      <c r="D14" s="63">
        <v>4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8</v>
      </c>
      <c r="D17" s="63">
        <v>10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10</v>
      </c>
      <c r="D20" s="77">
        <f>SUM(D12:D19)</f>
        <v>14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20483</v>
      </c>
      <c r="D21" s="79">
        <v>20724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-3227</v>
      </c>
      <c r="H28" s="56">
        <f>SUM(H29:H31)</f>
        <v>-2132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-3878</v>
      </c>
      <c r="H30" s="63">
        <v>-2783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-215</v>
      </c>
      <c r="H33" s="63">
        <v>-1095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-3442</v>
      </c>
      <c r="H34" s="77">
        <f>H28+H32+H33</f>
        <v>-3227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7277</v>
      </c>
      <c r="H37" s="94">
        <f>H26+H18+H34</f>
        <v>7492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1642</v>
      </c>
      <c r="H44" s="63">
        <v>1563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/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1642</v>
      </c>
      <c r="H50" s="56">
        <f>SUM(H44:H49)</f>
        <v>1563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20493</v>
      </c>
      <c r="D56" s="116">
        <f>D20+D21+D22+D28+D33+D46+D52+D54+D55</f>
        <v>20738</v>
      </c>
      <c r="E56" s="53" t="s">
        <v>204</v>
      </c>
      <c r="F56" s="87" t="s">
        <v>205</v>
      </c>
      <c r="G56" s="93">
        <f>G50+G52+G53+G54+G55</f>
        <v>1642</v>
      </c>
      <c r="H56" s="94">
        <f>H50+H52+H53+H54+H55</f>
        <v>1563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9751</v>
      </c>
      <c r="H60" s="63">
        <v>10045</v>
      </c>
      <c r="M60" s="84"/>
    </row>
    <row r="61" spans="1:8" ht="15.75">
      <c r="A61" s="60" t="s">
        <v>217</v>
      </c>
      <c r="B61" s="61" t="s">
        <v>218</v>
      </c>
      <c r="C61" s="62"/>
      <c r="D61" s="63"/>
      <c r="E61" s="65" t="s">
        <v>219</v>
      </c>
      <c r="F61" s="64" t="s">
        <v>220</v>
      </c>
      <c r="G61" s="55">
        <f>SUM(G62:G68)</f>
        <v>2611</v>
      </c>
      <c r="H61" s="56">
        <f>SUM(H62:H68)</f>
        <v>1823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>
        <v>110</v>
      </c>
      <c r="H62" s="63">
        <v>307</v>
      </c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227</v>
      </c>
      <c r="H64" s="63">
        <v>217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0</v>
      </c>
      <c r="E65" s="60" t="s">
        <v>234</v>
      </c>
      <c r="F65" s="64" t="s">
        <v>235</v>
      </c>
      <c r="G65" s="62">
        <v>1858</v>
      </c>
      <c r="H65" s="63">
        <v>1076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216</v>
      </c>
      <c r="H66" s="63">
        <v>146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5</v>
      </c>
    </row>
    <row r="68" spans="1:8" ht="15.75">
      <c r="A68" s="60" t="s">
        <v>241</v>
      </c>
      <c r="B68" s="61" t="s">
        <v>242</v>
      </c>
      <c r="C68" s="62">
        <v>76</v>
      </c>
      <c r="D68" s="63">
        <v>105</v>
      </c>
      <c r="E68" s="60" t="s">
        <v>243</v>
      </c>
      <c r="F68" s="64" t="s">
        <v>244</v>
      </c>
      <c r="G68" s="62">
        <v>195</v>
      </c>
      <c r="H68" s="63">
        <v>72</v>
      </c>
    </row>
    <row r="69" spans="1:8" ht="15.75">
      <c r="A69" s="60" t="s">
        <v>245</v>
      </c>
      <c r="B69" s="61" t="s">
        <v>246</v>
      </c>
      <c r="C69" s="62">
        <v>147</v>
      </c>
      <c r="D69" s="63">
        <v>49</v>
      </c>
      <c r="E69" s="81" t="s">
        <v>109</v>
      </c>
      <c r="F69" s="64" t="s">
        <v>247</v>
      </c>
      <c r="G69" s="62">
        <v>8</v>
      </c>
      <c r="H69" s="63">
        <v>7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72</v>
      </c>
      <c r="H70" s="63">
        <v>131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12442</v>
      </c>
      <c r="H71" s="77">
        <f>H59+H60+H61+H69+H70</f>
        <v>12006</v>
      </c>
    </row>
    <row r="72" spans="1:8" ht="15.75">
      <c r="A72" s="60" t="s">
        <v>255</v>
      </c>
      <c r="B72" s="61" t="s">
        <v>256</v>
      </c>
      <c r="C72" s="62"/>
      <c r="D72" s="63"/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31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>
        <v>1</v>
      </c>
      <c r="D75" s="63">
        <v>1</v>
      </c>
      <c r="E75" s="124" t="s">
        <v>192</v>
      </c>
      <c r="F75" s="71" t="s">
        <v>265</v>
      </c>
      <c r="G75" s="111">
        <v>4</v>
      </c>
      <c r="H75" s="112">
        <v>4</v>
      </c>
    </row>
    <row r="76" spans="1:8" ht="15.75">
      <c r="A76" s="74" t="s">
        <v>107</v>
      </c>
      <c r="B76" s="75" t="s">
        <v>266</v>
      </c>
      <c r="C76" s="76">
        <f>SUM(C68:C75)</f>
        <v>255</v>
      </c>
      <c r="D76" s="77">
        <f>SUM(D68:D75)</f>
        <v>186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12446</v>
      </c>
      <c r="H79" s="94">
        <f>H71+H73+H75+H77</f>
        <v>12010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6</v>
      </c>
      <c r="D88" s="63">
        <v>2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607</v>
      </c>
      <c r="D89" s="63">
        <v>134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613</v>
      </c>
      <c r="D92" s="77">
        <f>SUM(D88:D91)</f>
        <v>136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4</v>
      </c>
      <c r="D93" s="112">
        <v>5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872</v>
      </c>
      <c r="D94" s="116">
        <f>D65+D76+D85+D92+D93</f>
        <v>327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21365</v>
      </c>
      <c r="D95" s="141">
        <f>D94+D56</f>
        <v>21065</v>
      </c>
      <c r="E95" s="142" t="s">
        <v>302</v>
      </c>
      <c r="F95" s="143" t="s">
        <v>303</v>
      </c>
      <c r="G95" s="140">
        <f>G37+G40+G56+G79</f>
        <v>21365</v>
      </c>
      <c r="H95" s="141">
        <f>H37+H40+H56+H79</f>
        <v>21065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7">
        <f>pdeReportingDate</f>
        <v>45320</v>
      </c>
      <c r="C98" s="667"/>
      <c r="D98" s="667"/>
      <c r="E98" s="667"/>
      <c r="F98" s="667"/>
      <c r="G98" s="667"/>
      <c r="H98" s="66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2" t="str">
        <f>authorName</f>
        <v>Елена Георгиева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305</v>
      </c>
      <c r="C103" s="661"/>
      <c r="D103" s="661"/>
      <c r="E103" s="661"/>
      <c r="M103" s="84"/>
    </row>
    <row r="104" spans="1:5" ht="21.75" customHeight="1">
      <c r="A104" s="153"/>
      <c r="B104" s="661" t="s">
        <v>305</v>
      </c>
      <c r="C104" s="661"/>
      <c r="D104" s="661"/>
      <c r="E104" s="661"/>
    </row>
    <row r="105" spans="1:13" ht="21.75" customHeight="1">
      <c r="A105" s="153"/>
      <c r="B105" s="661" t="s">
        <v>305</v>
      </c>
      <c r="C105" s="661"/>
      <c r="D105" s="661"/>
      <c r="E105" s="661"/>
      <c r="M105" s="84"/>
    </row>
    <row r="106" spans="1:5" ht="21.75" customHeight="1">
      <c r="A106" s="153"/>
      <c r="B106" s="661" t="s">
        <v>305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306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157"/>
      <c r="F4" s="160"/>
      <c r="G4" s="161"/>
      <c r="H4" s="162"/>
    </row>
    <row r="5" spans="1:8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159"/>
      <c r="F5" s="163"/>
      <c r="G5" s="151"/>
      <c r="H5" s="23"/>
    </row>
    <row r="6" spans="1:8" ht="15.75">
      <c r="A6" s="666" t="str">
        <f>CONCATENATE("към ",TEXT(endDate,"dd.mm.yyyy")," г.")</f>
        <v>към 31.12.2023 г.</v>
      </c>
      <c r="B6" s="666"/>
      <c r="C6" s="666"/>
      <c r="D6" s="66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2</v>
      </c>
      <c r="D12" s="190">
        <v>2</v>
      </c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176</v>
      </c>
      <c r="D13" s="190">
        <v>393</v>
      </c>
      <c r="E13" s="187" t="s">
        <v>319</v>
      </c>
      <c r="F13" s="191" t="s">
        <v>320</v>
      </c>
      <c r="G13" s="189"/>
      <c r="H13" s="190">
        <v>6</v>
      </c>
    </row>
    <row r="14" spans="1:8" ht="15.75">
      <c r="A14" s="187" t="s">
        <v>321</v>
      </c>
      <c r="B14" s="188" t="s">
        <v>322</v>
      </c>
      <c r="C14" s="189">
        <v>169</v>
      </c>
      <c r="D14" s="190">
        <v>168</v>
      </c>
      <c r="E14" s="192" t="s">
        <v>323</v>
      </c>
      <c r="F14" s="191" t="s">
        <v>324</v>
      </c>
      <c r="G14" s="189">
        <v>1048</v>
      </c>
      <c r="H14" s="190">
        <v>503</v>
      </c>
    </row>
    <row r="15" spans="1:8" ht="15.75">
      <c r="A15" s="187" t="s">
        <v>325</v>
      </c>
      <c r="B15" s="188" t="s">
        <v>326</v>
      </c>
      <c r="C15" s="189">
        <v>384</v>
      </c>
      <c r="D15" s="190">
        <v>379</v>
      </c>
      <c r="E15" s="192" t="s">
        <v>109</v>
      </c>
      <c r="F15" s="191" t="s">
        <v>327</v>
      </c>
      <c r="G15" s="189">
        <v>100</v>
      </c>
      <c r="H15" s="190">
        <v>130</v>
      </c>
    </row>
    <row r="16" spans="1:8" ht="15.75">
      <c r="A16" s="187" t="s">
        <v>328</v>
      </c>
      <c r="B16" s="188" t="s">
        <v>329</v>
      </c>
      <c r="C16" s="189">
        <v>52</v>
      </c>
      <c r="D16" s="190">
        <v>34</v>
      </c>
      <c r="E16" s="193" t="s">
        <v>82</v>
      </c>
      <c r="F16" s="194" t="s">
        <v>330</v>
      </c>
      <c r="G16" s="195">
        <f>SUM(G12:G15)</f>
        <v>1148</v>
      </c>
      <c r="H16" s="196">
        <f>SUM(H12:H15)</f>
        <v>639</v>
      </c>
    </row>
    <row r="17" spans="1:8" ht="31.5">
      <c r="A17" s="187" t="s">
        <v>331</v>
      </c>
      <c r="B17" s="188" t="s">
        <v>332</v>
      </c>
      <c r="C17" s="189"/>
      <c r="D17" s="190">
        <v>47</v>
      </c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236</v>
      </c>
      <c r="D19" s="190">
        <v>318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1019</v>
      </c>
      <c r="D22" s="196">
        <f>SUM(D12:D18)+D19</f>
        <v>1341</v>
      </c>
      <c r="E22" s="187" t="s">
        <v>347</v>
      </c>
      <c r="F22" s="197" t="s">
        <v>348</v>
      </c>
      <c r="G22" s="189"/>
      <c r="H22" s="190"/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331</v>
      </c>
      <c r="D25" s="190">
        <v>378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>
        <v>1</v>
      </c>
      <c r="D26" s="190"/>
      <c r="E26" s="187" t="s">
        <v>360</v>
      </c>
      <c r="F26" s="197" t="s">
        <v>361</v>
      </c>
      <c r="G26" s="189"/>
      <c r="H26" s="190"/>
    </row>
    <row r="27" spans="1:8" ht="31.5">
      <c r="A27" s="187" t="s">
        <v>362</v>
      </c>
      <c r="B27" s="197" t="s">
        <v>363</v>
      </c>
      <c r="C27" s="189"/>
      <c r="D27" s="190">
        <v>2</v>
      </c>
      <c r="E27" s="193" t="s">
        <v>134</v>
      </c>
      <c r="F27" s="198" t="s">
        <v>364</v>
      </c>
      <c r="G27" s="195">
        <f>SUM(G22:G26)</f>
        <v>0</v>
      </c>
      <c r="H27" s="196">
        <f>SUM(H22:H26)</f>
        <v>0</v>
      </c>
    </row>
    <row r="28" spans="1:8" ht="15.75">
      <c r="A28" s="187" t="s">
        <v>109</v>
      </c>
      <c r="B28" s="197" t="s">
        <v>365</v>
      </c>
      <c r="C28" s="189">
        <v>12</v>
      </c>
      <c r="D28" s="190">
        <v>13</v>
      </c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344</v>
      </c>
      <c r="D29" s="196">
        <f>SUM(D25:D28)</f>
        <v>393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1363</v>
      </c>
      <c r="D31" s="212">
        <f>D29+D22</f>
        <v>1734</v>
      </c>
      <c r="E31" s="173" t="s">
        <v>369</v>
      </c>
      <c r="F31" s="213" t="s">
        <v>370</v>
      </c>
      <c r="G31" s="175">
        <f>G16+G18+G27</f>
        <v>1148</v>
      </c>
      <c r="H31" s="176">
        <f>H16+H18+H27</f>
        <v>639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0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215</v>
      </c>
      <c r="H33" s="196">
        <f>IF((D31-H31)&gt;0,D31-H31,0)</f>
        <v>1095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1363</v>
      </c>
      <c r="D36" s="223">
        <f>D31-D34+D35</f>
        <v>1734</v>
      </c>
      <c r="E36" s="224" t="s">
        <v>385</v>
      </c>
      <c r="F36" s="204" t="s">
        <v>386</v>
      </c>
      <c r="G36" s="205">
        <f>G35-G34+G31</f>
        <v>1148</v>
      </c>
      <c r="H36" s="206">
        <f>H35-H34+H31</f>
        <v>639</v>
      </c>
    </row>
    <row r="37" spans="1:8" ht="15.75">
      <c r="A37" s="225" t="s">
        <v>387</v>
      </c>
      <c r="B37" s="168" t="s">
        <v>388</v>
      </c>
      <c r="C37" s="211">
        <f>IF((G36-C36)&gt;0,G36-C36,0)</f>
        <v>0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215</v>
      </c>
      <c r="H37" s="176">
        <f>IF((D36-H36)&gt;0,D36-H36,0)</f>
        <v>1095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215</v>
      </c>
      <c r="H42" s="219">
        <f>IF(H37&gt;0,IF(D38+H37&lt;0,0,D38+H37),IF(D37-D38&lt;0,D38-D37,0))</f>
        <v>1095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215</v>
      </c>
      <c r="H44" s="206">
        <f>IF(D42=0,IF(H42-H43&gt;0,H42-H43+D43,0),IF(D42-D43&lt;0,D43-D42+H43,0))</f>
        <v>1095</v>
      </c>
    </row>
    <row r="45" spans="1:8" ht="15.75">
      <c r="A45" s="232" t="s">
        <v>410</v>
      </c>
      <c r="B45" s="233" t="s">
        <v>411</v>
      </c>
      <c r="C45" s="234">
        <f>C36+C38+C42</f>
        <v>1363</v>
      </c>
      <c r="D45" s="235">
        <f>D36+D38+D42</f>
        <v>1734</v>
      </c>
      <c r="E45" s="232" t="s">
        <v>412</v>
      </c>
      <c r="F45" s="236" t="s">
        <v>413</v>
      </c>
      <c r="G45" s="234">
        <f>G42+G36</f>
        <v>1363</v>
      </c>
      <c r="H45" s="235">
        <f>H42+H36</f>
        <v>1734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7">
        <f>pdeReportingDate</f>
        <v>45320</v>
      </c>
      <c r="C50" s="667"/>
      <c r="D50" s="667"/>
      <c r="E50" s="667"/>
      <c r="F50" s="667"/>
      <c r="G50" s="667"/>
      <c r="H50" s="66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2" t="str">
        <f>authorName</f>
        <v>Елена Георгиева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305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305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305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305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415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6" t="str">
        <f>CONCATENATE("на ",UPPER(pdeName))</f>
        <v>на ЕУРОТЕРРА БЪЛГАРИЯ АД</v>
      </c>
      <c r="B4" s="666"/>
      <c r="C4" s="160"/>
      <c r="D4" s="249"/>
      <c r="E4" s="23"/>
    </row>
    <row r="5" spans="1:5" ht="15.75" customHeight="1">
      <c r="A5" s="666" t="str">
        <f>CONCATENATE("ЕИК по БУЛСТАТ: ",pdeBulstat)</f>
        <v>ЕИК по БУЛСТАТ: 131104838</v>
      </c>
      <c r="B5" s="666"/>
      <c r="C5" s="163"/>
      <c r="D5" s="151"/>
      <c r="E5" s="245"/>
    </row>
    <row r="6" spans="1:5" ht="15.75">
      <c r="A6" s="666" t="str">
        <f>CONCATENATE("към ",TEXT(endDate,"dd.mm.yyyy")," г.")</f>
        <v>към 31.12.2023 г.</v>
      </c>
      <c r="B6" s="66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1363</v>
      </c>
      <c r="D11" s="63">
        <v>830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-325</v>
      </c>
      <c r="D12" s="63">
        <v>-480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-372</v>
      </c>
      <c r="D14" s="63">
        <v>-326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-191</v>
      </c>
      <c r="D15" s="63">
        <v>-338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>
        <v>-1</v>
      </c>
      <c r="D19" s="63">
        <v>-1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-13</v>
      </c>
      <c r="D20" s="63">
        <v>-22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461</v>
      </c>
      <c r="D21" s="274">
        <f>SUM(D11:D20)</f>
        <v>-337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/>
      <c r="D23" s="63">
        <v>-4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782</v>
      </c>
      <c r="D24" s="63">
        <v>98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782</v>
      </c>
      <c r="D33" s="274">
        <f>SUM(D23:D32)</f>
        <v>94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217</v>
      </c>
      <c r="D37" s="63">
        <v>517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-671</v>
      </c>
      <c r="D38" s="63">
        <v>-626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-310</v>
      </c>
      <c r="D40" s="63">
        <v>-339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-2</v>
      </c>
      <c r="D42" s="63">
        <v>-3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-766</v>
      </c>
      <c r="D43" s="283">
        <f>SUM(D35:D42)</f>
        <v>-451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477</v>
      </c>
      <c r="D44" s="287">
        <f>D43+D33+D21</f>
        <v>-694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136</v>
      </c>
      <c r="D45" s="291">
        <v>830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613</v>
      </c>
      <c r="D46" s="295">
        <f>D45+D44</f>
        <v>136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7">
        <f>pdeReportingDate</f>
        <v>45320</v>
      </c>
      <c r="C54" s="667"/>
      <c r="D54" s="667"/>
      <c r="E54" s="667"/>
      <c r="F54" s="308"/>
      <c r="G54" s="308"/>
      <c r="H54" s="308"/>
      <c r="M54" s="84"/>
    </row>
    <row r="55" spans="1:13" s="21" customFormat="1" ht="15.75">
      <c r="A55" s="148"/>
      <c r="B55" s="667"/>
      <c r="C55" s="667"/>
      <c r="D55" s="667"/>
      <c r="E55" s="667"/>
      <c r="F55" s="149"/>
      <c r="G55" s="149"/>
      <c r="H55" s="149"/>
      <c r="M55" s="84"/>
    </row>
    <row r="56" spans="1:8" s="21" customFormat="1" ht="15.75">
      <c r="A56" s="150" t="s">
        <v>304</v>
      </c>
      <c r="B56" s="662" t="str">
        <f>authorName</f>
        <v>Елена Георгиева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16</v>
      </c>
      <c r="B58" s="662"/>
      <c r="C58" s="662"/>
      <c r="D58" s="662"/>
      <c r="E58" s="662"/>
      <c r="F58" s="151"/>
      <c r="G58" s="151"/>
      <c r="H58" s="151"/>
    </row>
    <row r="59" spans="1:8" s="156" customFormat="1" ht="15.75" customHeight="1">
      <c r="A59" s="153"/>
      <c r="B59" s="661" t="s">
        <v>305</v>
      </c>
      <c r="C59" s="661"/>
      <c r="D59" s="661"/>
      <c r="E59" s="661"/>
      <c r="F59" s="20"/>
      <c r="G59" s="19"/>
      <c r="H59" s="21"/>
    </row>
    <row r="60" spans="1:8" ht="15.75" customHeight="1">
      <c r="A60" s="153"/>
      <c r="B60" s="661" t="s">
        <v>305</v>
      </c>
      <c r="C60" s="661"/>
      <c r="D60" s="661"/>
      <c r="E60" s="661"/>
      <c r="F60" s="20"/>
      <c r="G60" s="19"/>
      <c r="H60" s="21"/>
    </row>
    <row r="61" spans="1:8" ht="15.75" customHeight="1">
      <c r="A61" s="153"/>
      <c r="B61" s="661" t="s">
        <v>305</v>
      </c>
      <c r="C61" s="661"/>
      <c r="D61" s="661"/>
      <c r="E61" s="661"/>
      <c r="F61" s="20"/>
      <c r="G61" s="19"/>
      <c r="H61" s="21"/>
    </row>
    <row r="62" spans="1:8" ht="15.75" customHeight="1">
      <c r="A62" s="153"/>
      <c r="B62" s="661" t="s">
        <v>305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A1" sqref="A1:H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2" t="s">
        <v>493</v>
      </c>
      <c r="B1" s="672"/>
      <c r="C1" s="672"/>
      <c r="D1" s="672"/>
      <c r="E1" s="672"/>
      <c r="F1" s="672"/>
      <c r="G1" s="672"/>
      <c r="H1" s="672"/>
      <c r="I1" s="312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666"/>
      <c r="F4" s="666"/>
      <c r="G4" s="666"/>
      <c r="H4" s="666"/>
      <c r="I4" s="312"/>
      <c r="K4" s="160"/>
      <c r="L4" s="149"/>
    </row>
    <row r="5" spans="1:12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666"/>
      <c r="F5" s="666"/>
      <c r="G5" s="666"/>
      <c r="H5" s="666"/>
      <c r="I5" s="317"/>
      <c r="K5" s="163"/>
      <c r="L5" s="151"/>
    </row>
    <row r="6" spans="1:12" ht="15.75">
      <c r="A6" s="666" t="str">
        <f>CONCATENATE("към ",TEXT(endDate,"dd.mm.yyyy")," г.")</f>
        <v>към 31.12.2023 г.</v>
      </c>
      <c r="B6" s="666"/>
      <c r="C6" s="666"/>
      <c r="D6" s="666"/>
      <c r="E6" s="666"/>
      <c r="F6" s="666"/>
      <c r="G6" s="666"/>
      <c r="H6" s="66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4" t="s">
        <v>495</v>
      </c>
      <c r="B8" s="675" t="s">
        <v>496</v>
      </c>
      <c r="C8" s="670" t="s">
        <v>497</v>
      </c>
      <c r="D8" s="670" t="s">
        <v>498</v>
      </c>
      <c r="E8" s="670"/>
      <c r="F8" s="670"/>
      <c r="G8" s="670"/>
      <c r="H8" s="670"/>
      <c r="I8" s="670" t="s">
        <v>499</v>
      </c>
      <c r="J8" s="670"/>
      <c r="K8" s="670" t="s">
        <v>500</v>
      </c>
      <c r="L8" s="670" t="s">
        <v>501</v>
      </c>
      <c r="M8" s="323"/>
      <c r="N8" s="324"/>
    </row>
    <row r="9" spans="1:14" s="325" customFormat="1" ht="31.5" customHeight="1">
      <c r="A9" s="674"/>
      <c r="B9" s="675"/>
      <c r="C9" s="670"/>
      <c r="D9" s="671" t="s">
        <v>502</v>
      </c>
      <c r="E9" s="671" t="s">
        <v>503</v>
      </c>
      <c r="F9" s="671" t="s">
        <v>504</v>
      </c>
      <c r="G9" s="671"/>
      <c r="H9" s="671"/>
      <c r="I9" s="671" t="s">
        <v>505</v>
      </c>
      <c r="J9" s="671" t="s">
        <v>506</v>
      </c>
      <c r="K9" s="670"/>
      <c r="L9" s="670"/>
      <c r="M9" s="327" t="s">
        <v>507</v>
      </c>
      <c r="N9" s="324"/>
    </row>
    <row r="10" spans="1:14" s="325" customFormat="1" ht="31.5">
      <c r="A10" s="674"/>
      <c r="B10" s="675"/>
      <c r="C10" s="670"/>
      <c r="D10" s="671"/>
      <c r="E10" s="671"/>
      <c r="F10" s="326" t="s">
        <v>508</v>
      </c>
      <c r="G10" s="326" t="s">
        <v>509</v>
      </c>
      <c r="H10" s="326" t="s">
        <v>510</v>
      </c>
      <c r="I10" s="671"/>
      <c r="J10" s="671"/>
      <c r="K10" s="671"/>
      <c r="L10" s="671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-3878</v>
      </c>
      <c r="K13" s="229"/>
      <c r="L13" s="338">
        <f aca="true" t="shared" si="0" ref="L13:L34">SUM(C13:K13)</f>
        <v>7492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-3878</v>
      </c>
      <c r="K17" s="347">
        <f t="shared" si="2"/>
        <v>0</v>
      </c>
      <c r="L17" s="338">
        <f t="shared" si="0"/>
        <v>7492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-215</v>
      </c>
      <c r="K18" s="229"/>
      <c r="L18" s="338">
        <f t="shared" si="0"/>
        <v>-215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651</v>
      </c>
      <c r="J31" s="347">
        <f t="shared" si="6"/>
        <v>-4093</v>
      </c>
      <c r="K31" s="347">
        <f t="shared" si="6"/>
        <v>0</v>
      </c>
      <c r="L31" s="338">
        <f t="shared" si="0"/>
        <v>7277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651</v>
      </c>
      <c r="J34" s="359">
        <f t="shared" si="7"/>
        <v>-4093</v>
      </c>
      <c r="K34" s="359">
        <f t="shared" si="7"/>
        <v>0</v>
      </c>
      <c r="L34" s="360">
        <f t="shared" si="0"/>
        <v>7277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7">
        <f>pdeReportingDate</f>
        <v>45320</v>
      </c>
      <c r="C38" s="667"/>
      <c r="D38" s="667"/>
      <c r="E38" s="667"/>
      <c r="F38" s="667"/>
      <c r="G38" s="667"/>
      <c r="H38" s="66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2" t="str">
        <f>authorName</f>
        <v>Елена Георгиева</v>
      </c>
      <c r="C40" s="662"/>
      <c r="D40" s="662"/>
      <c r="E40" s="662"/>
      <c r="F40" s="662"/>
      <c r="G40" s="662"/>
      <c r="H40" s="662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3"/>
      <c r="C42" s="663"/>
      <c r="D42" s="663"/>
      <c r="E42" s="663"/>
      <c r="F42" s="663"/>
      <c r="G42" s="663"/>
      <c r="H42" s="663"/>
      <c r="M42" s="345"/>
    </row>
    <row r="43" spans="1:13" ht="15.75" customHeight="1">
      <c r="A43" s="153"/>
      <c r="B43" s="661" t="s">
        <v>305</v>
      </c>
      <c r="C43" s="661"/>
      <c r="D43" s="661"/>
      <c r="E43" s="661"/>
      <c r="F43" s="20"/>
      <c r="G43" s="19"/>
      <c r="H43" s="21"/>
      <c r="M43" s="345"/>
    </row>
    <row r="44" spans="1:13" ht="15.75" customHeight="1">
      <c r="A44" s="153"/>
      <c r="B44" s="661" t="s">
        <v>305</v>
      </c>
      <c r="C44" s="661"/>
      <c r="D44" s="661"/>
      <c r="E44" s="661"/>
      <c r="F44" s="20"/>
      <c r="G44" s="19"/>
      <c r="H44" s="21"/>
      <c r="M44" s="345"/>
    </row>
    <row r="45" spans="1:13" ht="15.75" customHeight="1">
      <c r="A45" s="153"/>
      <c r="B45" s="661" t="s">
        <v>305</v>
      </c>
      <c r="C45" s="661"/>
      <c r="D45" s="661"/>
      <c r="E45" s="661"/>
      <c r="F45" s="20"/>
      <c r="G45" s="19"/>
      <c r="H45" s="21"/>
      <c r="M45" s="345"/>
    </row>
    <row r="46" spans="1:13" ht="15.75" customHeight="1">
      <c r="A46" s="153"/>
      <c r="B46" s="661" t="s">
        <v>305</v>
      </c>
      <c r="C46" s="661"/>
      <c r="D46" s="661"/>
      <c r="E46" s="661"/>
      <c r="F46" s="20"/>
      <c r="G46" s="19"/>
      <c r="H46" s="21"/>
      <c r="M46" s="345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45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45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O14" sqref="O14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2" t="s">
        <v>556</v>
      </c>
      <c r="B1" s="672"/>
      <c r="C1" s="672"/>
      <c r="D1" s="672"/>
      <c r="E1" s="672"/>
    </row>
    <row r="2" spans="2:5" ht="15.75">
      <c r="B2" s="369"/>
      <c r="C2" s="370"/>
      <c r="D2" s="244"/>
      <c r="E2" s="371"/>
    </row>
    <row r="3" spans="1:5" ht="15.75">
      <c r="A3" s="666" t="str">
        <f>CONCATENATE("на ",UPPER(pdeName))</f>
        <v>на ЕУРОТЕРРА БЪЛГАРИЯ АД</v>
      </c>
      <c r="B3" s="666"/>
      <c r="C3" s="666"/>
      <c r="D3" s="666"/>
      <c r="E3" s="371"/>
    </row>
    <row r="4" spans="1:4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</row>
    <row r="5" spans="1:6" ht="15.75" customHeight="1">
      <c r="A5" s="666" t="str">
        <f>CONCATENATE("към ",TEXT(endDate,"dd.mm.yyyy")," г.")</f>
        <v>към 31.12.2023 г.</v>
      </c>
      <c r="B5" s="666"/>
      <c r="C5" s="666"/>
      <c r="D5" s="666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7">
        <f>pdeReportingDate</f>
        <v>45320</v>
      </c>
      <c r="C151" s="667"/>
      <c r="D151" s="667"/>
      <c r="E151" s="667"/>
      <c r="F151" s="667"/>
      <c r="G151" s="667"/>
      <c r="H151" s="667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2" t="str">
        <f>authorName</f>
        <v>Елена Георгиева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3"/>
      <c r="C155" s="663"/>
      <c r="D155" s="663"/>
      <c r="E155" s="663"/>
      <c r="F155" s="663"/>
      <c r="G155" s="663"/>
      <c r="H155" s="663"/>
    </row>
    <row r="156" spans="1:8" ht="15.75" customHeight="1">
      <c r="A156" s="153"/>
      <c r="B156" s="661" t="s">
        <v>305</v>
      </c>
      <c r="C156" s="661"/>
      <c r="D156" s="661"/>
      <c r="E156" s="661"/>
      <c r="F156" s="20"/>
      <c r="G156" s="19"/>
      <c r="H156" s="21"/>
    </row>
    <row r="157" spans="1:8" ht="15.75" customHeight="1">
      <c r="A157" s="153"/>
      <c r="B157" s="661" t="s">
        <v>305</v>
      </c>
      <c r="C157" s="661"/>
      <c r="D157" s="661"/>
      <c r="E157" s="661"/>
      <c r="F157" s="20"/>
      <c r="G157" s="19"/>
      <c r="H157" s="21"/>
    </row>
    <row r="158" spans="1:8" ht="15.75" customHeight="1">
      <c r="A158" s="153"/>
      <c r="B158" s="661" t="s">
        <v>305</v>
      </c>
      <c r="C158" s="661"/>
      <c r="D158" s="661"/>
      <c r="E158" s="661"/>
      <c r="F158" s="20"/>
      <c r="G158" s="19"/>
      <c r="H158" s="21"/>
    </row>
    <row r="159" spans="1:8" ht="15.75" customHeight="1">
      <c r="A159" s="153"/>
      <c r="B159" s="661" t="s">
        <v>305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3">
      <selection activeCell="K28" sqref="K28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4" t="s">
        <v>584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6" t="str">
        <f>CONCATENATE("на ",UPPER(pdeName))</f>
        <v>на ЕУРОТЕРРА БЪЛГАРИЯ АД</v>
      </c>
      <c r="B3" s="666"/>
      <c r="C3" s="666"/>
      <c r="D3" s="666"/>
      <c r="E3" s="666"/>
      <c r="F3" s="666"/>
      <c r="G3" s="666"/>
      <c r="H3" s="666"/>
      <c r="I3" s="666"/>
      <c r="J3" s="666"/>
      <c r="K3" s="408"/>
      <c r="P3" s="160"/>
      <c r="Q3" s="149"/>
    </row>
    <row r="4" spans="1:18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666"/>
      <c r="F4" s="666"/>
      <c r="G4" s="666"/>
      <c r="H4" s="666"/>
      <c r="I4" s="666"/>
      <c r="J4" s="666"/>
      <c r="L4" s="21"/>
      <c r="P4" s="163"/>
      <c r="Q4" s="151"/>
      <c r="R4" s="159"/>
    </row>
    <row r="5" spans="1:18" ht="15.75" customHeight="1">
      <c r="A5" s="666" t="str">
        <f>CONCATENATE("към ",TEXT(endDate,"dd.mm.yyyy")," г.")</f>
        <v>към 31.12.2023 г.</v>
      </c>
      <c r="B5" s="666"/>
      <c r="C5" s="666"/>
      <c r="D5" s="666"/>
      <c r="E5" s="666"/>
      <c r="F5" s="666"/>
      <c r="G5" s="666"/>
      <c r="H5" s="666"/>
      <c r="I5" s="666"/>
      <c r="J5" s="666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9" t="s">
        <v>495</v>
      </c>
      <c r="B7" s="679"/>
      <c r="C7" s="680" t="s">
        <v>39</v>
      </c>
      <c r="D7" s="676" t="s">
        <v>585</v>
      </c>
      <c r="E7" s="676"/>
      <c r="F7" s="676"/>
      <c r="G7" s="676"/>
      <c r="H7" s="676" t="s">
        <v>586</v>
      </c>
      <c r="I7" s="676"/>
      <c r="J7" s="676" t="s">
        <v>587</v>
      </c>
      <c r="K7" s="676" t="s">
        <v>588</v>
      </c>
      <c r="L7" s="676"/>
      <c r="M7" s="676"/>
      <c r="N7" s="676"/>
      <c r="O7" s="676" t="s">
        <v>586</v>
      </c>
      <c r="P7" s="676"/>
      <c r="Q7" s="676" t="s">
        <v>589</v>
      </c>
      <c r="R7" s="677" t="s">
        <v>590</v>
      </c>
    </row>
    <row r="8" spans="1:18" s="381" customFormat="1" ht="66.75" customHeight="1">
      <c r="A8" s="679"/>
      <c r="B8" s="679"/>
      <c r="C8" s="680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6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6"/>
      <c r="R8" s="677"/>
    </row>
    <row r="9" spans="1:18" s="381" customFormat="1" ht="16.5" customHeight="1">
      <c r="A9" s="678" t="s">
        <v>600</v>
      </c>
      <c r="B9" s="678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53</v>
      </c>
      <c r="E13" s="424"/>
      <c r="F13" s="424"/>
      <c r="G13" s="425">
        <f t="shared" si="0"/>
        <v>53</v>
      </c>
      <c r="H13" s="424"/>
      <c r="I13" s="424"/>
      <c r="J13" s="425">
        <f t="shared" si="1"/>
        <v>53</v>
      </c>
      <c r="K13" s="424">
        <v>49</v>
      </c>
      <c r="L13" s="424">
        <v>2</v>
      </c>
      <c r="M13" s="424"/>
      <c r="N13" s="425">
        <f t="shared" si="2"/>
        <v>51</v>
      </c>
      <c r="O13" s="424"/>
      <c r="P13" s="424"/>
      <c r="Q13" s="425">
        <f t="shared" si="3"/>
        <v>51</v>
      </c>
      <c r="R13" s="426">
        <f t="shared" si="4"/>
        <v>2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>
        <v>93</v>
      </c>
      <c r="E15" s="424"/>
      <c r="F15" s="424"/>
      <c r="G15" s="425">
        <f t="shared" si="0"/>
        <v>93</v>
      </c>
      <c r="H15" s="424"/>
      <c r="I15" s="424"/>
      <c r="J15" s="425">
        <f t="shared" si="1"/>
        <v>93</v>
      </c>
      <c r="K15" s="424">
        <v>93</v>
      </c>
      <c r="L15" s="424"/>
      <c r="M15" s="424"/>
      <c r="N15" s="425">
        <f t="shared" si="2"/>
        <v>93</v>
      </c>
      <c r="O15" s="424"/>
      <c r="P15" s="424"/>
      <c r="Q15" s="425">
        <f t="shared" si="3"/>
        <v>93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/>
      <c r="F16" s="424"/>
      <c r="G16" s="425">
        <f t="shared" si="0"/>
        <v>64</v>
      </c>
      <c r="H16" s="424"/>
      <c r="I16" s="424"/>
      <c r="J16" s="425">
        <f t="shared" si="1"/>
        <v>64</v>
      </c>
      <c r="K16" s="424">
        <v>54</v>
      </c>
      <c r="L16" s="424">
        <v>2</v>
      </c>
      <c r="M16" s="424"/>
      <c r="N16" s="425">
        <f t="shared" si="2"/>
        <v>56</v>
      </c>
      <c r="O16" s="424"/>
      <c r="P16" s="424"/>
      <c r="Q16" s="425">
        <f t="shared" si="3"/>
        <v>56</v>
      </c>
      <c r="R16" s="426">
        <f t="shared" si="4"/>
        <v>8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344</v>
      </c>
      <c r="E19" s="431">
        <f>SUM(E11:E18)</f>
        <v>0</v>
      </c>
      <c r="F19" s="431">
        <f>SUM(F11:F18)</f>
        <v>0</v>
      </c>
      <c r="G19" s="425">
        <f t="shared" si="0"/>
        <v>344</v>
      </c>
      <c r="H19" s="431">
        <f>SUM(H11:H18)</f>
        <v>0</v>
      </c>
      <c r="I19" s="431">
        <f>SUM(I11:I18)</f>
        <v>0</v>
      </c>
      <c r="J19" s="425">
        <f t="shared" si="1"/>
        <v>344</v>
      </c>
      <c r="K19" s="431">
        <f>SUM(K11:K18)</f>
        <v>330</v>
      </c>
      <c r="L19" s="431">
        <f>SUM(L11:L18)</f>
        <v>4</v>
      </c>
      <c r="M19" s="431">
        <f>SUM(M11:M18)</f>
        <v>0</v>
      </c>
      <c r="N19" s="425">
        <f t="shared" si="2"/>
        <v>334</v>
      </c>
      <c r="O19" s="431">
        <f>SUM(O11:O18)</f>
        <v>0</v>
      </c>
      <c r="P19" s="431">
        <f>SUM(P11:P18)</f>
        <v>0</v>
      </c>
      <c r="Q19" s="425">
        <f t="shared" si="3"/>
        <v>334</v>
      </c>
      <c r="R19" s="426">
        <f t="shared" si="4"/>
        <v>10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23445</v>
      </c>
      <c r="E20" s="424"/>
      <c r="F20" s="424">
        <v>76</v>
      </c>
      <c r="G20" s="425">
        <f t="shared" si="0"/>
        <v>23369</v>
      </c>
      <c r="H20" s="424"/>
      <c r="I20" s="424"/>
      <c r="J20" s="425">
        <f t="shared" si="1"/>
        <v>23369</v>
      </c>
      <c r="K20" s="424">
        <v>2721</v>
      </c>
      <c r="L20" s="424">
        <v>165</v>
      </c>
      <c r="M20" s="424"/>
      <c r="N20" s="425">
        <f t="shared" si="2"/>
        <v>2886</v>
      </c>
      <c r="O20" s="424"/>
      <c r="P20" s="424"/>
      <c r="Q20" s="425">
        <f t="shared" si="3"/>
        <v>2886</v>
      </c>
      <c r="R20" s="426">
        <f t="shared" si="4"/>
        <v>20483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23789</v>
      </c>
      <c r="E43" s="457">
        <f t="shared" si="15"/>
        <v>0</v>
      </c>
      <c r="F43" s="457">
        <f t="shared" si="15"/>
        <v>76</v>
      </c>
      <c r="G43" s="457">
        <f t="shared" si="15"/>
        <v>23713</v>
      </c>
      <c r="H43" s="457">
        <f t="shared" si="15"/>
        <v>0</v>
      </c>
      <c r="I43" s="457">
        <f t="shared" si="15"/>
        <v>0</v>
      </c>
      <c r="J43" s="457">
        <f t="shared" si="15"/>
        <v>23713</v>
      </c>
      <c r="K43" s="457">
        <f t="shared" si="15"/>
        <v>3051</v>
      </c>
      <c r="L43" s="457">
        <f t="shared" si="15"/>
        <v>169</v>
      </c>
      <c r="M43" s="457">
        <f t="shared" si="15"/>
        <v>0</v>
      </c>
      <c r="N43" s="457">
        <f t="shared" si="15"/>
        <v>3220</v>
      </c>
      <c r="O43" s="457">
        <f t="shared" si="15"/>
        <v>0</v>
      </c>
      <c r="P43" s="457">
        <f t="shared" si="15"/>
        <v>0</v>
      </c>
      <c r="Q43" s="457">
        <f t="shared" si="15"/>
        <v>3220</v>
      </c>
      <c r="R43" s="458">
        <f t="shared" si="15"/>
        <v>20493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7">
        <f>pdeReportingDate</f>
        <v>45320</v>
      </c>
      <c r="D46" s="667"/>
      <c r="E46" s="667"/>
      <c r="F46" s="667"/>
      <c r="G46" s="667"/>
      <c r="H46" s="667"/>
      <c r="I46" s="667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2" t="str">
        <f>authorName</f>
        <v>Елена Георгиева</v>
      </c>
      <c r="D48" s="662"/>
      <c r="E48" s="662"/>
      <c r="F48" s="662"/>
      <c r="G48" s="662"/>
      <c r="H48" s="662"/>
      <c r="I48" s="662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3"/>
      <c r="D50" s="663"/>
      <c r="E50" s="663"/>
      <c r="F50" s="663"/>
      <c r="G50" s="663"/>
      <c r="H50" s="663"/>
      <c r="I50" s="663"/>
    </row>
    <row r="51" spans="2:9" ht="15.75" customHeight="1">
      <c r="B51" s="153"/>
      <c r="C51" s="661" t="s">
        <v>305</v>
      </c>
      <c r="D51" s="661"/>
      <c r="E51" s="661"/>
      <c r="F51" s="661"/>
      <c r="G51" s="20"/>
      <c r="H51" s="19"/>
      <c r="I51" s="21"/>
    </row>
    <row r="52" spans="2:9" ht="15.75" customHeight="1">
      <c r="B52" s="153"/>
      <c r="C52" s="661" t="s">
        <v>305</v>
      </c>
      <c r="D52" s="661"/>
      <c r="E52" s="661"/>
      <c r="F52" s="661"/>
      <c r="G52" s="20"/>
      <c r="H52" s="19"/>
      <c r="I52" s="21"/>
    </row>
    <row r="53" spans="2:9" ht="15.75" customHeight="1">
      <c r="B53" s="153"/>
      <c r="C53" s="661" t="s">
        <v>305</v>
      </c>
      <c r="D53" s="661"/>
      <c r="E53" s="661"/>
      <c r="F53" s="661"/>
      <c r="G53" s="20"/>
      <c r="H53" s="19"/>
      <c r="I53" s="21"/>
    </row>
    <row r="54" spans="2:9" ht="15.75" customHeight="1">
      <c r="B54" s="153"/>
      <c r="C54" s="661" t="s">
        <v>305</v>
      </c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2:9" ht="15.75">
      <c r="B57" s="153"/>
      <c r="C57" s="661"/>
      <c r="D57" s="661"/>
      <c r="E57" s="661"/>
      <c r="F57" s="661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00">
      <selection activeCell="D76" sqref="D76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4" t="s">
        <v>670</v>
      </c>
      <c r="B1" s="664"/>
      <c r="C1" s="664"/>
      <c r="D1" s="664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6" t="str">
        <f>CONCATENATE("на ",UPPER(pdeName))</f>
        <v>на ЕУРОТЕРРА БЪЛГАРИЯ АД</v>
      </c>
      <c r="B3" s="666"/>
      <c r="C3" s="666"/>
      <c r="D3" s="244"/>
      <c r="E3" s="158"/>
      <c r="F3" s="158"/>
    </row>
    <row r="4" spans="1:6" ht="15.75" customHeight="1">
      <c r="A4" s="666" t="str">
        <f>CONCATENATE("ЕИК по БУЛСТАТ: ",pdeBulstat)</f>
        <v>ЕИК по БУЛСТАТ: 131104838</v>
      </c>
      <c r="B4" s="666"/>
      <c r="C4" s="666"/>
      <c r="D4" s="158"/>
      <c r="E4" s="158"/>
      <c r="F4" s="158"/>
    </row>
    <row r="5" spans="1:5" ht="15.75" customHeight="1">
      <c r="A5" s="686" t="str">
        <f>CONCATENATE("към ",TEXT(endDate,"dd.mm.yyyy")," г.")</f>
        <v>към 31.12.2023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1" t="s">
        <v>495</v>
      </c>
      <c r="B8" s="682" t="s">
        <v>39</v>
      </c>
      <c r="C8" s="687" t="s">
        <v>672</v>
      </c>
      <c r="D8" s="684" t="s">
        <v>673</v>
      </c>
      <c r="E8" s="684"/>
      <c r="F8" s="470"/>
    </row>
    <row r="9" spans="1:6" s="381" customFormat="1" ht="15.75">
      <c r="A9" s="681"/>
      <c r="B9" s="682"/>
      <c r="C9" s="687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76</v>
      </c>
      <c r="D26" s="487">
        <f>SUM(D27:D29)</f>
        <v>76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>
        <v>2</v>
      </c>
      <c r="D27" s="489">
        <v>2</v>
      </c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74</v>
      </c>
      <c r="D28" s="489">
        <v>74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147</v>
      </c>
      <c r="D30" s="489">
        <v>147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/>
      <c r="D33" s="489"/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31</v>
      </c>
      <c r="D35" s="487">
        <f>SUM(D36:D39)</f>
        <v>31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/>
      <c r="D37" s="489"/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1</v>
      </c>
      <c r="D40" s="487">
        <f>SUM(D41:D44)</f>
        <v>1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>
        <v>1</v>
      </c>
      <c r="D44" s="489">
        <v>1</v>
      </c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255</v>
      </c>
      <c r="D45" s="510">
        <f>D26+D30+D31+D33+D32+D34+D35+D40</f>
        <v>255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255</v>
      </c>
      <c r="D46" s="514">
        <f>D45+D23+D21+D11</f>
        <v>255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1" t="s">
        <v>495</v>
      </c>
      <c r="B50" s="682" t="s">
        <v>39</v>
      </c>
      <c r="C50" s="683" t="s">
        <v>743</v>
      </c>
      <c r="D50" s="683" t="s">
        <v>744</v>
      </c>
      <c r="E50" s="683"/>
      <c r="F50" s="684" t="s">
        <v>745</v>
      </c>
    </row>
    <row r="51" spans="1:6" s="381" customFormat="1" ht="18" customHeight="1">
      <c r="A51" s="681"/>
      <c r="B51" s="682"/>
      <c r="C51" s="683"/>
      <c r="D51" s="522" t="s">
        <v>674</v>
      </c>
      <c r="E51" s="522" t="s">
        <v>675</v>
      </c>
      <c r="F51" s="684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15.75">
      <c r="A54" s="485" t="s">
        <v>747</v>
      </c>
      <c r="B54" s="486" t="s">
        <v>748</v>
      </c>
      <c r="C54" s="528">
        <f>SUM(C55:C57)</f>
        <v>1593</v>
      </c>
      <c r="D54" s="528">
        <f>SUM(D55:D57)</f>
        <v>0</v>
      </c>
      <c r="E54" s="529">
        <f aca="true" t="shared" si="2" ref="E54:E68">C54-D54</f>
        <v>1593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1593</v>
      </c>
      <c r="D55" s="62"/>
      <c r="E55" s="529">
        <f t="shared" si="2"/>
        <v>1593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/>
      <c r="D59" s="62"/>
      <c r="E59" s="529">
        <f t="shared" si="2"/>
        <v>0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1593</v>
      </c>
      <c r="D68" s="533">
        <f>D54+D58+D63+D64+D65+D66</f>
        <v>0</v>
      </c>
      <c r="E68" s="534">
        <f t="shared" si="2"/>
        <v>1593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15.75">
      <c r="A73" s="485" t="s">
        <v>747</v>
      </c>
      <c r="B73" s="486" t="s">
        <v>777</v>
      </c>
      <c r="C73" s="549">
        <f>SUM(C74:C76)</f>
        <v>159</v>
      </c>
      <c r="D73" s="549">
        <f>SUM(D74:D76)</f>
        <v>159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>
        <v>159</v>
      </c>
      <c r="D76" s="62">
        <v>159</v>
      </c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9751</v>
      </c>
      <c r="D77" s="528">
        <f>D78+D80</f>
        <v>9751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9751</v>
      </c>
      <c r="D78" s="62">
        <v>9751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2501</v>
      </c>
      <c r="D87" s="551">
        <f>SUM(D88:D92)+D96</f>
        <v>2501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/>
      <c r="D88" s="62"/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227</v>
      </c>
      <c r="D89" s="62">
        <v>227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1858</v>
      </c>
      <c r="D90" s="62">
        <v>1858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216</v>
      </c>
      <c r="D91" s="62">
        <v>216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195</v>
      </c>
      <c r="D92" s="528">
        <f>SUM(D93:D95)</f>
        <v>195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19</v>
      </c>
      <c r="D94" s="62">
        <v>19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176</v>
      </c>
      <c r="D95" s="62">
        <v>176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8</v>
      </c>
      <c r="D97" s="62">
        <v>8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12419</v>
      </c>
      <c r="D98" s="552">
        <f>D87+D82+D77+D73+D97</f>
        <v>12419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14012</v>
      </c>
      <c r="D99" s="556">
        <f>D98+D70+D68</f>
        <v>12419</v>
      </c>
      <c r="E99" s="556">
        <f>E98+E70+E68</f>
        <v>1593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72</v>
      </c>
      <c r="D106" s="302"/>
      <c r="E106" s="302"/>
      <c r="F106" s="569">
        <f>C106+D106-E106</f>
        <v>72</v>
      </c>
    </row>
    <row r="107" spans="1:6" ht="15.75">
      <c r="A107" s="570" t="s">
        <v>838</v>
      </c>
      <c r="B107" s="571" t="s">
        <v>839</v>
      </c>
      <c r="C107" s="572">
        <f>SUM(C104:C106)</f>
        <v>72</v>
      </c>
      <c r="D107" s="572">
        <f>SUM(D104:D106)</f>
        <v>0</v>
      </c>
      <c r="E107" s="572">
        <f>SUM(E104:E106)</f>
        <v>0</v>
      </c>
      <c r="F107" s="573">
        <f>SUM(F104:F106)</f>
        <v>72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5" t="s">
        <v>840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7">
        <f>pdeReportingDate</f>
        <v>45320</v>
      </c>
      <c r="C111" s="667"/>
      <c r="D111" s="667"/>
      <c r="E111" s="667"/>
      <c r="F111" s="667"/>
      <c r="G111" s="149"/>
      <c r="H111" s="149"/>
    </row>
    <row r="112" spans="1:8" ht="15.75">
      <c r="A112" s="148"/>
      <c r="B112" s="667"/>
      <c r="C112" s="667"/>
      <c r="D112" s="667"/>
      <c r="E112" s="667"/>
      <c r="F112" s="667"/>
      <c r="G112" s="149"/>
      <c r="H112" s="149"/>
    </row>
    <row r="113" spans="1:8" ht="15.75">
      <c r="A113" s="150" t="s">
        <v>304</v>
      </c>
      <c r="B113" s="662" t="str">
        <f>authorName</f>
        <v>Елена Георгиева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16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305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305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305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305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E14" sqref="E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2" t="s">
        <v>841</v>
      </c>
      <c r="B1" s="672"/>
      <c r="C1" s="672"/>
      <c r="D1" s="6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6" t="str">
        <f>CONCATENATE("на ",UPPER(pdeName))</f>
        <v>на ЕУРОТЕРРА БЪЛГАРИЯ АД</v>
      </c>
      <c r="B3" s="666"/>
      <c r="C3" s="666"/>
      <c r="D3" s="6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6" t="str">
        <f>CONCATENATE("към ",TEXT(endDate,"dd.mm.yyyy")," г.")</f>
        <v>към 31.12.2023 г.</v>
      </c>
      <c r="B5" s="666"/>
      <c r="C5" s="666"/>
      <c r="D5" s="666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95" t="s">
        <v>495</v>
      </c>
      <c r="B8" s="696" t="s">
        <v>39</v>
      </c>
      <c r="C8" s="697" t="s">
        <v>842</v>
      </c>
      <c r="D8" s="697"/>
      <c r="E8" s="697"/>
      <c r="F8" s="691" t="s">
        <v>843</v>
      </c>
      <c r="G8" s="691"/>
      <c r="H8" s="691"/>
      <c r="I8" s="691"/>
    </row>
    <row r="9" spans="1:9" s="380" customFormat="1" ht="24" customHeight="1">
      <c r="A9" s="695"/>
      <c r="B9" s="696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95"/>
      <c r="B10" s="696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88" t="s">
        <v>877</v>
      </c>
      <c r="B29" s="688"/>
      <c r="C29" s="688"/>
      <c r="D29" s="688"/>
      <c r="E29" s="688"/>
      <c r="F29" s="688"/>
      <c r="G29" s="688"/>
      <c r="H29" s="688"/>
      <c r="I29" s="688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7">
        <f>pdeReportingDate</f>
        <v>45320</v>
      </c>
      <c r="C31" s="667"/>
      <c r="D31" s="667"/>
      <c r="E31" s="667"/>
      <c r="F31" s="667"/>
      <c r="G31" s="612"/>
      <c r="H31" s="612"/>
      <c r="I31" s="612"/>
    </row>
    <row r="32" spans="1:9" s="519" customFormat="1" ht="15.75">
      <c r="A32" s="148"/>
      <c r="B32" s="667"/>
      <c r="C32" s="667"/>
      <c r="D32" s="667"/>
      <c r="E32" s="667"/>
      <c r="F32" s="667"/>
      <c r="G32" s="612"/>
      <c r="H32" s="612"/>
      <c r="I32" s="612"/>
    </row>
    <row r="33" spans="1:9" s="519" customFormat="1" ht="15.75">
      <c r="A33" s="150" t="s">
        <v>304</v>
      </c>
      <c r="B33" s="662" t="str">
        <f>authorName</f>
        <v>Елена Георгиева</v>
      </c>
      <c r="C33" s="662"/>
      <c r="D33" s="662"/>
      <c r="E33" s="662"/>
      <c r="F33" s="662"/>
      <c r="G33" s="612"/>
      <c r="H33" s="612"/>
      <c r="I33" s="612"/>
    </row>
    <row r="34" spans="1:9" s="519" customFormat="1" ht="15.75">
      <c r="A34" s="150"/>
      <c r="B34" s="689"/>
      <c r="C34" s="689"/>
      <c r="D34" s="689"/>
      <c r="E34" s="689"/>
      <c r="F34" s="689"/>
      <c r="G34" s="689"/>
      <c r="H34" s="689"/>
      <c r="I34" s="689"/>
    </row>
    <row r="35" spans="1:9" s="519" customFormat="1" ht="15.75">
      <c r="A35" s="150" t="s">
        <v>16</v>
      </c>
      <c r="B35" s="690"/>
      <c r="C35" s="690"/>
      <c r="D35" s="690"/>
      <c r="E35" s="690"/>
      <c r="F35" s="690"/>
      <c r="G35" s="690"/>
      <c r="H35" s="690"/>
      <c r="I35" s="690"/>
    </row>
    <row r="36" spans="1:9" s="519" customFormat="1" ht="15.75" customHeight="1">
      <c r="A36" s="153"/>
      <c r="B36" s="661" t="s">
        <v>305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305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305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305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Georgieva</cp:lastModifiedBy>
  <cp:lastPrinted>2024-01-29T14:48:12Z</cp:lastPrinted>
  <dcterms:modified xsi:type="dcterms:W3CDTF">2024-03-11T12:51:22Z</dcterms:modified>
  <cp:category/>
  <cp:version/>
  <cp:contentType/>
  <cp:contentStatus/>
</cp:coreProperties>
</file>