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105" windowWidth="19440" windowHeight="12570" tabRatio="819" firstSheet="1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5"/>
  <c r="G13"/>
  <c r="G14"/>
  <c r="C20" i="6"/>
  <c r="C42"/>
  <c r="C37"/>
  <c r="C11"/>
  <c r="C12"/>
  <c r="C15"/>
  <c r="C14"/>
  <c r="C38" l="1"/>
  <c r="G32" i="4"/>
  <c r="C69"/>
  <c r="C71"/>
  <c r="H15" i="5"/>
  <c r="H14"/>
  <c r="AA3" i="1" l="1"/>
  <c r="B56" i="6" s="1"/>
  <c r="AA2" i="1"/>
  <c r="B151" i="11" s="1"/>
  <c r="AA1" i="1"/>
  <c r="A3" i="14" s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B100" i="4"/>
  <c r="E148" i="11"/>
  <c r="H1324" i="2" s="1"/>
  <c r="C148" i="11"/>
  <c r="H1304" i="2" s="1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 s="1"/>
  <c r="C131" i="11"/>
  <c r="H1303" i="2" s="1"/>
  <c r="F130" i="11"/>
  <c r="F129"/>
  <c r="F128"/>
  <c r="F127"/>
  <c r="F126"/>
  <c r="F125"/>
  <c r="F124"/>
  <c r="F123"/>
  <c r="F122"/>
  <c r="F121"/>
  <c r="F120"/>
  <c r="F119"/>
  <c r="F118"/>
  <c r="F117"/>
  <c r="F116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E97"/>
  <c r="H1321" i="2" s="1"/>
  <c r="C97" i="11"/>
  <c r="H1301" i="2" s="1"/>
  <c r="F96" i="11"/>
  <c r="F95"/>
  <c r="F94"/>
  <c r="F93"/>
  <c r="F92"/>
  <c r="F91"/>
  <c r="F90"/>
  <c r="F89"/>
  <c r="F88"/>
  <c r="F87"/>
  <c r="F86"/>
  <c r="F85"/>
  <c r="F84"/>
  <c r="F83"/>
  <c r="F82"/>
  <c r="E78"/>
  <c r="H1319" i="2" s="1"/>
  <c r="C78" i="11"/>
  <c r="H1299" i="2" s="1"/>
  <c r="F77" i="11"/>
  <c r="F76"/>
  <c r="F75"/>
  <c r="F74"/>
  <c r="F73"/>
  <c r="F72"/>
  <c r="F71"/>
  <c r="F70"/>
  <c r="F69"/>
  <c r="F68"/>
  <c r="F67"/>
  <c r="F66"/>
  <c r="F65"/>
  <c r="F64"/>
  <c r="F63"/>
  <c r="E61"/>
  <c r="H1318" i="2" s="1"/>
  <c r="C61" i="11"/>
  <c r="H1298" i="2"/>
  <c r="F60" i="11"/>
  <c r="F59"/>
  <c r="F58"/>
  <c r="F57"/>
  <c r="F56"/>
  <c r="F55"/>
  <c r="F54"/>
  <c r="F53"/>
  <c r="F52"/>
  <c r="F51"/>
  <c r="F50"/>
  <c r="F49"/>
  <c r="F48"/>
  <c r="F47"/>
  <c r="F46"/>
  <c r="E44"/>
  <c r="H1317" i="2" s="1"/>
  <c r="C44" i="11"/>
  <c r="F43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F26"/>
  <c r="F25"/>
  <c r="F24"/>
  <c r="F23"/>
  <c r="F22"/>
  <c r="F21"/>
  <c r="F20"/>
  <c r="F19"/>
  <c r="F18"/>
  <c r="F17"/>
  <c r="F16"/>
  <c r="F15"/>
  <c r="F14"/>
  <c r="F13"/>
  <c r="F12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F92"/>
  <c r="D92"/>
  <c r="D87" s="1"/>
  <c r="H1081" i="2" s="1"/>
  <c r="C92" i="9"/>
  <c r="C87" s="1"/>
  <c r="E91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F68" s="1"/>
  <c r="H1151" i="2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/>
  <c r="H984" i="2" s="1"/>
  <c r="E19" i="9"/>
  <c r="H983" i="2" s="1"/>
  <c r="D18" i="9"/>
  <c r="H950" i="2" s="1"/>
  <c r="C18" i="9"/>
  <c r="H918" i="2" s="1"/>
  <c r="E17" i="9"/>
  <c r="H981" i="2" s="1"/>
  <c r="E16" i="9"/>
  <c r="H980" i="2"/>
  <c r="E15" i="9"/>
  <c r="H979" i="2" s="1"/>
  <c r="E14" i="9"/>
  <c r="D13"/>
  <c r="H945" i="2" s="1"/>
  <c r="C13" i="9"/>
  <c r="H913" i="2" s="1"/>
  <c r="E11" i="9"/>
  <c r="H976" i="2" s="1"/>
  <c r="N41" i="8"/>
  <c r="H789" i="2" s="1"/>
  <c r="G41" i="8"/>
  <c r="J41" s="1"/>
  <c r="N39"/>
  <c r="Q39" s="1"/>
  <c r="H877" i="2" s="1"/>
  <c r="G39" i="8"/>
  <c r="J39" s="1"/>
  <c r="N38"/>
  <c r="H786" i="2" s="1"/>
  <c r="G38" i="8"/>
  <c r="H576" i="2" s="1"/>
  <c r="J38" i="8"/>
  <c r="H666" i="2" s="1"/>
  <c r="N37" i="8"/>
  <c r="H785" i="2" s="1"/>
  <c r="Q37" i="8"/>
  <c r="H875" i="2" s="1"/>
  <c r="G37" i="8"/>
  <c r="H575" i="2" s="1"/>
  <c r="N36" i="8"/>
  <c r="H784" i="2" s="1"/>
  <c r="G36" i="8"/>
  <c r="J36" s="1"/>
  <c r="N35"/>
  <c r="H783" i="2" s="1"/>
  <c r="Q35" i="8"/>
  <c r="H873" i="2" s="1"/>
  <c r="G35" i="8"/>
  <c r="J35" s="1"/>
  <c r="P34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/>
  <c r="D34" i="8"/>
  <c r="H482" i="2" s="1"/>
  <c r="N33" i="8"/>
  <c r="H781" i="2" s="1"/>
  <c r="G33" i="8"/>
  <c r="H571" i="2" s="1"/>
  <c r="J33" i="8"/>
  <c r="H661" i="2" s="1"/>
  <c r="N32" i="8"/>
  <c r="Q32" s="1"/>
  <c r="H870" i="2" s="1"/>
  <c r="G32" i="8"/>
  <c r="J32" s="1"/>
  <c r="N31"/>
  <c r="Q31" s="1"/>
  <c r="H869" i="2" s="1"/>
  <c r="G31" i="8"/>
  <c r="J31" s="1"/>
  <c r="N30"/>
  <c r="H778" i="2" s="1"/>
  <c r="G30" i="8"/>
  <c r="J30" s="1"/>
  <c r="H658" i="2" s="1"/>
  <c r="H568"/>
  <c r="P29" i="8"/>
  <c r="P40" s="1"/>
  <c r="O29"/>
  <c r="H807" i="2" s="1"/>
  <c r="M29" i="8"/>
  <c r="L29"/>
  <c r="H717" i="2" s="1"/>
  <c r="K29" i="8"/>
  <c r="H687" i="2" s="1"/>
  <c r="I29" i="8"/>
  <c r="I40" s="1"/>
  <c r="H29"/>
  <c r="H597" i="2" s="1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H775" i="2" s="1"/>
  <c r="G26" i="8"/>
  <c r="J26" s="1"/>
  <c r="N25"/>
  <c r="H774" i="2" s="1"/>
  <c r="Q25" i="8"/>
  <c r="H864" i="2" s="1"/>
  <c r="G25" i="8"/>
  <c r="H564" i="2" s="1"/>
  <c r="N24" i="8"/>
  <c r="Q24" s="1"/>
  <c r="H863" i="2" s="1"/>
  <c r="G24" i="8"/>
  <c r="J24" s="1"/>
  <c r="N23"/>
  <c r="Q23" s="1"/>
  <c r="G23"/>
  <c r="J23" s="1"/>
  <c r="H652" i="2" s="1"/>
  <c r="N22" i="8"/>
  <c r="Q22" s="1"/>
  <c r="G22"/>
  <c r="J22" s="1"/>
  <c r="N21"/>
  <c r="G21"/>
  <c r="J21" s="1"/>
  <c r="N20"/>
  <c r="H770" i="2" s="1"/>
  <c r="G20" i="8"/>
  <c r="J20" s="1"/>
  <c r="H65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 s="1"/>
  <c r="F19" i="8"/>
  <c r="E19"/>
  <c r="H499" i="2" s="1"/>
  <c r="D19" i="8"/>
  <c r="H469" i="2" s="1"/>
  <c r="N18" i="8"/>
  <c r="H768" i="2" s="1"/>
  <c r="G18" i="8"/>
  <c r="J18" s="1"/>
  <c r="N17"/>
  <c r="Q17" s="1"/>
  <c r="H857" i="2" s="1"/>
  <c r="G17" i="8"/>
  <c r="H557" i="2" s="1"/>
  <c r="N16" i="8"/>
  <c r="H766" i="2" s="1"/>
  <c r="G16" i="8"/>
  <c r="J16" s="1"/>
  <c r="N15"/>
  <c r="H765" i="2" s="1"/>
  <c r="G15" i="8"/>
  <c r="H555" i="2" s="1"/>
  <c r="N14" i="8"/>
  <c r="H764" i="2" s="1"/>
  <c r="G14" i="8"/>
  <c r="J14" s="1"/>
  <c r="N13"/>
  <c r="Q13" s="1"/>
  <c r="H853" i="2" s="1"/>
  <c r="G13" i="8"/>
  <c r="H553" i="2" s="1"/>
  <c r="N12" i="8"/>
  <c r="H762" i="2" s="1"/>
  <c r="G12" i="8"/>
  <c r="J12" s="1"/>
  <c r="N11"/>
  <c r="Q11" s="1"/>
  <c r="H851" i="2" s="1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/>
  <c r="H211" i="2" s="1"/>
  <c r="D33" i="6"/>
  <c r="C33"/>
  <c r="H202" i="2" s="1"/>
  <c r="D21" i="6"/>
  <c r="C21"/>
  <c r="H191" i="2" s="1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H31" s="1"/>
  <c r="H36" s="1"/>
  <c r="G16"/>
  <c r="G31" s="1"/>
  <c r="D92" i="4"/>
  <c r="C9" i="14" s="1"/>
  <c r="D9" s="1"/>
  <c r="C92" i="4"/>
  <c r="H69" i="2" s="1"/>
  <c r="D79" i="4"/>
  <c r="D85" s="1"/>
  <c r="C79"/>
  <c r="H58" i="2" s="1"/>
  <c r="D76" i="4"/>
  <c r="C76"/>
  <c r="H57" i="2" s="1"/>
  <c r="D65" i="4"/>
  <c r="C65"/>
  <c r="H48" i="2" s="1"/>
  <c r="H61" i="4"/>
  <c r="H71" s="1"/>
  <c r="H79" s="1"/>
  <c r="G61"/>
  <c r="H110" i="2" s="1"/>
  <c r="D52" i="4"/>
  <c r="C52"/>
  <c r="H38" i="2" s="1"/>
  <c r="H50" i="4"/>
  <c r="H56" s="1"/>
  <c r="G50"/>
  <c r="H102" i="2" s="1"/>
  <c r="D40" i="4"/>
  <c r="C40"/>
  <c r="H27" i="2" s="1"/>
  <c r="D35" i="4"/>
  <c r="C35"/>
  <c r="D33"/>
  <c r="C33"/>
  <c r="H21" i="2"/>
  <c r="H28" i="4"/>
  <c r="H34" s="1"/>
  <c r="G28"/>
  <c r="G34" s="1"/>
  <c r="H93" i="2" s="1"/>
  <c r="D28" i="4"/>
  <c r="C28"/>
  <c r="H18" i="2" s="1"/>
  <c r="H22" i="4"/>
  <c r="H26" s="1"/>
  <c r="G22"/>
  <c r="G26" s="1"/>
  <c r="D20"/>
  <c r="C20"/>
  <c r="H11" i="2" s="1"/>
  <c r="H18" i="4"/>
  <c r="C13" i="7" s="1"/>
  <c r="G18" i="4"/>
  <c r="H79" i="2" s="1"/>
  <c r="G27" i="8"/>
  <c r="K40"/>
  <c r="C85" i="4"/>
  <c r="H64" i="2" s="1"/>
  <c r="D21" i="9"/>
  <c r="H953" i="2" s="1"/>
  <c r="H560"/>
  <c r="H1172"/>
  <c r="F87" i="9"/>
  <c r="H1167" i="2" s="1"/>
  <c r="H771"/>
  <c r="Q21" i="8"/>
  <c r="H861" i="2" s="1"/>
  <c r="H773"/>
  <c r="Q26" i="8"/>
  <c r="H865" i="2" s="1"/>
  <c r="H563"/>
  <c r="H1121"/>
  <c r="O40" i="8"/>
  <c r="H818" i="2" s="1"/>
  <c r="H772"/>
  <c r="H565"/>
  <c r="E15" i="14"/>
  <c r="D15" s="1"/>
  <c r="H1296" i="2"/>
  <c r="H1130"/>
  <c r="E17" i="7"/>
  <c r="H266" i="2" s="1"/>
  <c r="C78"/>
  <c r="C86"/>
  <c r="C94"/>
  <c r="C102"/>
  <c r="C110"/>
  <c r="C118"/>
  <c r="C127"/>
  <c r="C135"/>
  <c r="C139"/>
  <c r="C143"/>
  <c r="C147"/>
  <c r="C151"/>
  <c r="C155"/>
  <c r="C159"/>
  <c r="C163"/>
  <c r="C167"/>
  <c r="C171"/>
  <c r="C175"/>
  <c r="C179"/>
  <c r="C69"/>
  <c r="C65"/>
  <c r="C61"/>
  <c r="C57"/>
  <c r="C53"/>
  <c r="C49"/>
  <c r="C45"/>
  <c r="C41"/>
  <c r="C37"/>
  <c r="C33"/>
  <c r="C29"/>
  <c r="C25"/>
  <c r="C21"/>
  <c r="C17"/>
  <c r="C13"/>
  <c r="C9"/>
  <c r="C5"/>
  <c r="A5" i="10"/>
  <c r="C1334" i="2"/>
  <c r="C1330"/>
  <c r="C1326"/>
  <c r="C1322"/>
  <c r="C1318"/>
  <c r="C1314"/>
  <c r="C1312"/>
  <c r="C1310"/>
  <c r="C1308"/>
  <c r="C1306"/>
  <c r="C1304"/>
  <c r="C1302"/>
  <c r="C1300"/>
  <c r="C1298"/>
  <c r="C1296"/>
  <c r="C1293"/>
  <c r="C1291"/>
  <c r="C1289"/>
  <c r="C1287"/>
  <c r="C1285"/>
  <c r="C1283"/>
  <c r="C1281"/>
  <c r="C1279"/>
  <c r="C1277"/>
  <c r="C1275"/>
  <c r="C1273"/>
  <c r="C1271"/>
  <c r="C1269"/>
  <c r="C1267"/>
  <c r="C1265"/>
  <c r="C1263"/>
  <c r="C1261"/>
  <c r="C1259"/>
  <c r="C1257"/>
  <c r="C1255"/>
  <c r="C1253"/>
  <c r="C1251"/>
  <c r="C1249"/>
  <c r="C1247"/>
  <c r="C1245"/>
  <c r="C1243"/>
  <c r="C1241"/>
  <c r="C1239"/>
  <c r="C1237"/>
  <c r="C1235"/>
  <c r="C1233"/>
  <c r="C1231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B153" i="11"/>
  <c r="B113" i="9"/>
  <c r="B52" i="5"/>
  <c r="B40" i="7"/>
  <c r="H218" i="2" l="1"/>
  <c r="C17" i="7"/>
  <c r="H222" i="2" s="1"/>
  <c r="F17" i="7"/>
  <c r="H288" i="2" s="1"/>
  <c r="D46" i="4"/>
  <c r="D31" i="5"/>
  <c r="J27" i="8"/>
  <c r="M40"/>
  <c r="H82" i="2"/>
  <c r="C79" i="11"/>
  <c r="H1300" i="2" s="1"/>
  <c r="L26" i="7"/>
  <c r="H429" i="2" s="1"/>
  <c r="E73" i="9"/>
  <c r="H1110" i="2" s="1"/>
  <c r="F40" i="8"/>
  <c r="H548" i="2" s="1"/>
  <c r="Q30" i="8"/>
  <c r="H868" i="2" s="1"/>
  <c r="Q33" i="8"/>
  <c r="H871" i="2" s="1"/>
  <c r="F27" i="11"/>
  <c r="H1326" i="2" s="1"/>
  <c r="F44" i="11"/>
  <c r="H1327" i="2" s="1"/>
  <c r="F148" i="11"/>
  <c r="H1334" i="2" s="1"/>
  <c r="C10" i="14"/>
  <c r="O42" i="8"/>
  <c r="H820" i="2" s="1"/>
  <c r="I27" i="10"/>
  <c r="H1294" i="2" s="1"/>
  <c r="E149" i="11"/>
  <c r="H1325" i="2" s="1"/>
  <c r="N27" i="8"/>
  <c r="Q27" s="1"/>
  <c r="H866" i="2" s="1"/>
  <c r="L40" i="8"/>
  <c r="H728" i="2" s="1"/>
  <c r="E13" i="14"/>
  <c r="D13" s="1"/>
  <c r="E31" i="7"/>
  <c r="E34" s="1"/>
  <c r="H283" i="2" s="1"/>
  <c r="D17" i="7"/>
  <c r="H244" i="2" s="1"/>
  <c r="H655"/>
  <c r="R26" i="8"/>
  <c r="H895" i="2" s="1"/>
  <c r="D40" i="8"/>
  <c r="H488" i="2" s="1"/>
  <c r="N34" i="8"/>
  <c r="H747" i="2"/>
  <c r="J25" i="8"/>
  <c r="K17" i="7"/>
  <c r="H398" i="2" s="1"/>
  <c r="G34" i="8"/>
  <c r="F131" i="11"/>
  <c r="H1333" i="2" s="1"/>
  <c r="I17" i="7"/>
  <c r="J17"/>
  <c r="H376" i="2" s="1"/>
  <c r="M17" i="7"/>
  <c r="C149" i="11"/>
  <c r="H1305" i="2" s="1"/>
  <c r="E79" i="11"/>
  <c r="H1320" i="2" s="1"/>
  <c r="E35" i="9"/>
  <c r="H996" i="2" s="1"/>
  <c r="H1086"/>
  <c r="H562"/>
  <c r="L23" i="7"/>
  <c r="H426" i="2" s="1"/>
  <c r="G29" i="8"/>
  <c r="R33"/>
  <c r="H901" i="2" s="1"/>
  <c r="C46" i="4"/>
  <c r="H1137" i="2"/>
  <c r="E12" i="14"/>
  <c r="D12" s="1"/>
  <c r="F61" i="11"/>
  <c r="H1328" i="2" s="1"/>
  <c r="E14" i="14"/>
  <c r="D14" s="1"/>
  <c r="E82" i="9"/>
  <c r="H1119" i="2" s="1"/>
  <c r="L14" i="7"/>
  <c r="H417" i="2" s="1"/>
  <c r="L18" i="7"/>
  <c r="H421" i="2" s="1"/>
  <c r="K31" i="7"/>
  <c r="G17"/>
  <c r="H310" i="2" s="1"/>
  <c r="F98" i="9"/>
  <c r="H561" i="2"/>
  <c r="E58" i="9"/>
  <c r="H1098" i="2" s="1"/>
  <c r="H627"/>
  <c r="H17" i="7"/>
  <c r="E54" i="9"/>
  <c r="H1094" i="2" s="1"/>
  <c r="N29" i="8"/>
  <c r="E40"/>
  <c r="F42"/>
  <c r="H550" i="2" s="1"/>
  <c r="I18" i="10"/>
  <c r="H1286" i="2" s="1"/>
  <c r="G56" i="4"/>
  <c r="H107" i="2" s="1"/>
  <c r="F107" i="9"/>
  <c r="H1195" i="2" s="1"/>
  <c r="C21" i="9"/>
  <c r="H921" i="2" s="1"/>
  <c r="K42" i="8"/>
  <c r="H700" i="2" s="1"/>
  <c r="E42" i="8"/>
  <c r="H520" i="2" s="1"/>
  <c r="H529"/>
  <c r="J31" i="7"/>
  <c r="J34" s="1"/>
  <c r="H393" i="2" s="1"/>
  <c r="C1230"/>
  <c r="C1232"/>
  <c r="C1234"/>
  <c r="C1236"/>
  <c r="C1238"/>
  <c r="C1240"/>
  <c r="C1242"/>
  <c r="C1244"/>
  <c r="C1246"/>
  <c r="C1248"/>
  <c r="C1250"/>
  <c r="C1252"/>
  <c r="C1254"/>
  <c r="C1256"/>
  <c r="C1258"/>
  <c r="C1260"/>
  <c r="C1262"/>
  <c r="C1264"/>
  <c r="C1266"/>
  <c r="C1268"/>
  <c r="C1270"/>
  <c r="C1272"/>
  <c r="C1274"/>
  <c r="C1276"/>
  <c r="C1278"/>
  <c r="C1280"/>
  <c r="C1282"/>
  <c r="C1284"/>
  <c r="C1286"/>
  <c r="C1288"/>
  <c r="C1290"/>
  <c r="C1292"/>
  <c r="C1294"/>
  <c r="C1297"/>
  <c r="C1299"/>
  <c r="C1301"/>
  <c r="C1303"/>
  <c r="C1305"/>
  <c r="C1307"/>
  <c r="C1309"/>
  <c r="C1311"/>
  <c r="C1313"/>
  <c r="C1316"/>
  <c r="C1320"/>
  <c r="C1324"/>
  <c r="C1328"/>
  <c r="C1332"/>
  <c r="A5" i="8"/>
  <c r="C3" i="2"/>
  <c r="C7"/>
  <c r="C11"/>
  <c r="C15"/>
  <c r="C19"/>
  <c r="C23"/>
  <c r="C27"/>
  <c r="C31"/>
  <c r="C35"/>
  <c r="C39"/>
  <c r="C43"/>
  <c r="C47"/>
  <c r="C51"/>
  <c r="C55"/>
  <c r="C59"/>
  <c r="C63"/>
  <c r="C67"/>
  <c r="C71"/>
  <c r="C177"/>
  <c r="C173"/>
  <c r="C169"/>
  <c r="C165"/>
  <c r="C161"/>
  <c r="C157"/>
  <c r="C153"/>
  <c r="C149"/>
  <c r="C145"/>
  <c r="C141"/>
  <c r="C137"/>
  <c r="C131"/>
  <c r="C122"/>
  <c r="C114"/>
  <c r="C106"/>
  <c r="C98"/>
  <c r="C90"/>
  <c r="C82"/>
  <c r="C74"/>
  <c r="Q15" i="8"/>
  <c r="H855" i="2" s="1"/>
  <c r="C1315"/>
  <c r="C1317"/>
  <c r="C1319"/>
  <c r="C1321"/>
  <c r="C1323"/>
  <c r="C1325"/>
  <c r="C1327"/>
  <c r="C1329"/>
  <c r="C1331"/>
  <c r="C1333"/>
  <c r="C1335"/>
  <c r="A5" i="9"/>
  <c r="A6" i="4"/>
  <c r="C4" i="2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3"/>
  <c r="C129"/>
  <c r="C124"/>
  <c r="C120"/>
  <c r="C116"/>
  <c r="C112"/>
  <c r="C108"/>
  <c r="C104"/>
  <c r="C100"/>
  <c r="C96"/>
  <c r="C92"/>
  <c r="C88"/>
  <c r="C84"/>
  <c r="C80"/>
  <c r="C76"/>
  <c r="D45" i="9"/>
  <c r="D46" s="1"/>
  <c r="H975" i="2" s="1"/>
  <c r="E26" i="9"/>
  <c r="H987" i="2" s="1"/>
  <c r="C134"/>
  <c r="C132"/>
  <c r="C130"/>
  <c r="C128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H161"/>
  <c r="G71" i="4"/>
  <c r="H120" i="2" s="1"/>
  <c r="Q14" i="8"/>
  <c r="H854" i="2" s="1"/>
  <c r="D42" i="8"/>
  <c r="H490" i="2" s="1"/>
  <c r="H33" i="5"/>
  <c r="B111" i="9"/>
  <c r="D68"/>
  <c r="H1065" i="2" s="1"/>
  <c r="E13" i="9"/>
  <c r="H977" i="2" s="1"/>
  <c r="G19" i="8"/>
  <c r="H559" i="2" s="1"/>
  <c r="L19" i="7"/>
  <c r="H422" i="2" s="1"/>
  <c r="C31" i="5"/>
  <c r="G33" s="1"/>
  <c r="H171" i="2" s="1"/>
  <c r="H87"/>
  <c r="C45" i="9"/>
  <c r="H942" i="2" s="1"/>
  <c r="E40" i="9"/>
  <c r="H1001" i="2" s="1"/>
  <c r="L42" i="8"/>
  <c r="H730" i="2" s="1"/>
  <c r="N19" i="8"/>
  <c r="H769" i="2" s="1"/>
  <c r="G36" i="5"/>
  <c r="H174" i="2" s="1"/>
  <c r="H170"/>
  <c r="D33" i="5"/>
  <c r="E7" i="14"/>
  <c r="L13" i="7"/>
  <c r="H416" i="2" s="1"/>
  <c r="D94" i="4"/>
  <c r="H653" i="2"/>
  <c r="R24" i="8"/>
  <c r="H893" i="2" s="1"/>
  <c r="H638"/>
  <c r="I42" i="8"/>
  <c r="H640" i="2" s="1"/>
  <c r="G37" i="4"/>
  <c r="C7" i="14" s="1"/>
  <c r="H86" i="2"/>
  <c r="H862"/>
  <c r="R23" i="8"/>
  <c r="H892" i="2" s="1"/>
  <c r="R22" i="8"/>
  <c r="H1297" i="2"/>
  <c r="G40" i="8"/>
  <c r="H37" i="4"/>
  <c r="H95" s="1"/>
  <c r="J15" i="8"/>
  <c r="H767" i="2"/>
  <c r="H40" i="8"/>
  <c r="H837" i="2"/>
  <c r="R30" i="8"/>
  <c r="H898" i="2" s="1"/>
  <c r="Q36" i="8"/>
  <c r="H874" i="2" s="1"/>
  <c r="J37" i="8"/>
  <c r="Q41"/>
  <c r="H879" i="2" s="1"/>
  <c r="H978"/>
  <c r="E18" i="9"/>
  <c r="H982" i="2" s="1"/>
  <c r="F78" i="11"/>
  <c r="H1329" i="2" s="1"/>
  <c r="F97" i="11"/>
  <c r="H1331" i="2" s="1"/>
  <c r="F114" i="11"/>
  <c r="H1332" i="2" s="1"/>
  <c r="Q20" i="8"/>
  <c r="D56" i="4"/>
  <c r="C94"/>
  <c r="H71" i="2" s="1"/>
  <c r="C68" i="9"/>
  <c r="Q12" i="8"/>
  <c r="H852" i="2" s="1"/>
  <c r="D44" i="6"/>
  <c r="D46" s="1"/>
  <c r="D15" i="12"/>
  <c r="D36" i="5"/>
  <c r="H37" s="1"/>
  <c r="B54" i="6"/>
  <c r="B31" i="10"/>
  <c r="B50" i="5"/>
  <c r="F31" i="7"/>
  <c r="H302" i="2" s="1"/>
  <c r="C31" i="7"/>
  <c r="L17"/>
  <c r="H420" i="2" s="1"/>
  <c r="B38" i="7"/>
  <c r="C45" i="8"/>
  <c r="B98" i="4"/>
  <c r="C56"/>
  <c r="H33" i="2"/>
  <c r="R35" i="8"/>
  <c r="H903" i="2" s="1"/>
  <c r="H663"/>
  <c r="H664"/>
  <c r="H644"/>
  <c r="R14" i="8"/>
  <c r="H884" i="2" s="1"/>
  <c r="R21" i="8"/>
  <c r="H891" i="2" s="1"/>
  <c r="H651"/>
  <c r="H659"/>
  <c r="R31" i="8"/>
  <c r="H899" i="2" s="1"/>
  <c r="H669"/>
  <c r="F79" i="11"/>
  <c r="H1330" i="2" s="1"/>
  <c r="H758"/>
  <c r="M42" i="8"/>
  <c r="H760" i="2" s="1"/>
  <c r="N40" i="8"/>
  <c r="H656" i="2"/>
  <c r="R27" i="8"/>
  <c r="H896" i="2" s="1"/>
  <c r="H848"/>
  <c r="P42" i="8"/>
  <c r="H850" i="2" s="1"/>
  <c r="H660"/>
  <c r="R32" i="8"/>
  <c r="H900" i="2" s="1"/>
  <c r="H667"/>
  <c r="R39" i="8"/>
  <c r="H907" i="2" s="1"/>
  <c r="H569"/>
  <c r="H780"/>
  <c r="H698"/>
  <c r="H518"/>
  <c r="H776"/>
  <c r="H566"/>
  <c r="H22"/>
  <c r="Q38" i="8"/>
  <c r="H573" i="2"/>
  <c r="H577"/>
  <c r="H354"/>
  <c r="D3" i="12"/>
  <c r="H761" i="2"/>
  <c r="H554"/>
  <c r="H556"/>
  <c r="H779"/>
  <c r="H570"/>
  <c r="H574"/>
  <c r="H787"/>
  <c r="H1043"/>
  <c r="H579"/>
  <c r="D98" i="9"/>
  <c r="H1092" i="2" s="1"/>
  <c r="E92" i="9"/>
  <c r="H1038" i="2"/>
  <c r="C98" i="9"/>
  <c r="E77"/>
  <c r="J17" i="8"/>
  <c r="Q18"/>
  <c r="H858" i="2" s="1"/>
  <c r="H648"/>
  <c r="H558"/>
  <c r="Q16" i="8"/>
  <c r="H856" i="2" s="1"/>
  <c r="H646"/>
  <c r="H763"/>
  <c r="J13" i="8"/>
  <c r="R12"/>
  <c r="H882" i="2" s="1"/>
  <c r="H642"/>
  <c r="H552"/>
  <c r="J11" i="8"/>
  <c r="C44" i="6"/>
  <c r="I31" i="7"/>
  <c r="C47" i="8"/>
  <c r="B33" i="10"/>
  <c r="D31" i="7" l="1"/>
  <c r="H258" i="2" s="1"/>
  <c r="R36" i="8"/>
  <c r="H904" i="2" s="1"/>
  <c r="D95" i="4"/>
  <c r="H280" i="2"/>
  <c r="H777"/>
  <c r="Q29" i="8"/>
  <c r="K34" i="7"/>
  <c r="H415" i="2" s="1"/>
  <c r="H412"/>
  <c r="H572"/>
  <c r="J34" i="8"/>
  <c r="Q34"/>
  <c r="H872" i="2" s="1"/>
  <c r="H782"/>
  <c r="F34" i="7"/>
  <c r="H305" i="2" s="1"/>
  <c r="R41" i="8"/>
  <c r="H909" i="2" s="1"/>
  <c r="G31" i="7"/>
  <c r="H332" i="2"/>
  <c r="H31" i="7"/>
  <c r="H1178" i="2"/>
  <c r="F99" i="9"/>
  <c r="H1179" i="2" s="1"/>
  <c r="M31" i="7"/>
  <c r="H442" i="2"/>
  <c r="R25" i="8"/>
  <c r="H894" i="2" s="1"/>
  <c r="H654"/>
  <c r="H567"/>
  <c r="J29" i="8"/>
  <c r="H657" i="2" s="1"/>
  <c r="N42" i="8"/>
  <c r="H790" i="2" s="1"/>
  <c r="C33" i="5"/>
  <c r="H144" i="2" s="1"/>
  <c r="E21" i="9"/>
  <c r="H985" i="2" s="1"/>
  <c r="H390"/>
  <c r="E45" i="9"/>
  <c r="H1006" i="2" s="1"/>
  <c r="H974"/>
  <c r="G79" i="4"/>
  <c r="G95" s="1"/>
  <c r="E6" i="14" s="1"/>
  <c r="J19" i="8"/>
  <c r="H649" i="2" s="1"/>
  <c r="G42" i="8"/>
  <c r="H580" i="2" s="1"/>
  <c r="C99" i="9"/>
  <c r="H1050" i="2" s="1"/>
  <c r="C36" i="5"/>
  <c r="H147" i="2" s="1"/>
  <c r="H143"/>
  <c r="D18" i="12"/>
  <c r="H94" i="2"/>
  <c r="C46" i="9"/>
  <c r="H943" i="2" s="1"/>
  <c r="Q19" i="8"/>
  <c r="R19" s="1"/>
  <c r="D7" i="14"/>
  <c r="H578" i="2"/>
  <c r="J40" i="8"/>
  <c r="H668" i="2" s="1"/>
  <c r="H665"/>
  <c r="R37" i="8"/>
  <c r="H905" i="2" s="1"/>
  <c r="H42" i="8"/>
  <c r="H610" i="2" s="1"/>
  <c r="H608"/>
  <c r="R15" i="8"/>
  <c r="H885" i="2" s="1"/>
  <c r="H645"/>
  <c r="F149" i="11"/>
  <c r="H1335" i="2" s="1"/>
  <c r="C11" i="14"/>
  <c r="D4" i="12"/>
  <c r="R20" i="8"/>
  <c r="H890" i="2" s="1"/>
  <c r="H860"/>
  <c r="D99" i="9"/>
  <c r="H1093" i="2" s="1"/>
  <c r="E68" i="9"/>
  <c r="H1108" i="2" s="1"/>
  <c r="H1022"/>
  <c r="D37" i="5"/>
  <c r="H42" s="1"/>
  <c r="H45" s="1"/>
  <c r="D42"/>
  <c r="H236" i="2"/>
  <c r="C34" i="7"/>
  <c r="H239" i="2" s="1"/>
  <c r="H876"/>
  <c r="R38" i="8"/>
  <c r="H906" i="2" s="1"/>
  <c r="H41"/>
  <c r="C95" i="4"/>
  <c r="H788" i="2"/>
  <c r="Q40" i="8"/>
  <c r="H1129" i="2"/>
  <c r="E87" i="9"/>
  <c r="H1124" i="2" s="1"/>
  <c r="H1049"/>
  <c r="H1114"/>
  <c r="H647"/>
  <c r="R17" i="8"/>
  <c r="H887" i="2" s="1"/>
  <c r="R18" i="8"/>
  <c r="H888" i="2" s="1"/>
  <c r="R16" i="8"/>
  <c r="H886" i="2" s="1"/>
  <c r="R13" i="8"/>
  <c r="H883" i="2" s="1"/>
  <c r="H643"/>
  <c r="H641"/>
  <c r="R11" i="8"/>
  <c r="H881" i="2" s="1"/>
  <c r="H212"/>
  <c r="C46" i="6"/>
  <c r="H368" i="2"/>
  <c r="I34" i="7"/>
  <c r="H371" i="2" s="1"/>
  <c r="D34" i="7" l="1"/>
  <c r="H261" i="2" s="1"/>
  <c r="H324"/>
  <c r="G34" i="7"/>
  <c r="H327" i="2" s="1"/>
  <c r="L31" i="7"/>
  <c r="H434" i="2" s="1"/>
  <c r="H34" i="7"/>
  <c r="H349" i="2" s="1"/>
  <c r="H346"/>
  <c r="H662"/>
  <c r="R34" i="8"/>
  <c r="H902" i="2" s="1"/>
  <c r="R29" i="8"/>
  <c r="H897" i="2" s="1"/>
  <c r="H867"/>
  <c r="H456"/>
  <c r="M34" i="7"/>
  <c r="H459" i="2" s="1"/>
  <c r="D5" i="12"/>
  <c r="D19" s="1"/>
  <c r="E46" i="9"/>
  <c r="H1007" i="2" s="1"/>
  <c r="H859"/>
  <c r="D8" i="12"/>
  <c r="D10"/>
  <c r="D13"/>
  <c r="D12"/>
  <c r="H124" i="2"/>
  <c r="D11" i="12"/>
  <c r="D44" i="5"/>
  <c r="C42"/>
  <c r="C45" s="1"/>
  <c r="H156" i="2" s="1"/>
  <c r="C37" i="5"/>
  <c r="H148" i="2" s="1"/>
  <c r="G37" i="5"/>
  <c r="H125" i="2"/>
  <c r="H44" i="5"/>
  <c r="J42" i="8"/>
  <c r="H670" i="2" s="1"/>
  <c r="D45" i="5"/>
  <c r="H878" i="2"/>
  <c r="R40" i="8"/>
  <c r="H908" i="2" s="1"/>
  <c r="C6" i="14"/>
  <c r="D6" s="1"/>
  <c r="H72" i="2"/>
  <c r="D6" i="12"/>
  <c r="D16"/>
  <c r="Q42" i="8"/>
  <c r="H880" i="2" s="1"/>
  <c r="E98" i="9"/>
  <c r="E99" s="1"/>
  <c r="H1136" i="2" s="1"/>
  <c r="H889"/>
  <c r="R42" i="8"/>
  <c r="H910" i="2" s="1"/>
  <c r="H214"/>
  <c r="E10" i="14"/>
  <c r="D10" s="1"/>
  <c r="L34" i="7" l="1"/>
  <c r="E11" i="14" s="1"/>
  <c r="D11" s="1"/>
  <c r="D20" i="12"/>
  <c r="G42" i="5"/>
  <c r="G44" s="1"/>
  <c r="H178" i="2" s="1"/>
  <c r="H175"/>
  <c r="H153"/>
  <c r="D21" i="12"/>
  <c r="H1135" i="2"/>
  <c r="H437" l="1"/>
  <c r="H176"/>
  <c r="C44" i="5"/>
  <c r="E8" i="14" s="1"/>
  <c r="D8" s="1"/>
  <c r="G45" i="5"/>
  <c r="H179" i="2" s="1"/>
  <c r="D22" i="12"/>
  <c r="D23"/>
  <c r="D24"/>
  <c r="H155" i="2" l="1"/>
</calcChain>
</file>

<file path=xl/sharedStrings.xml><?xml version="1.0" encoding="utf-8"?>
<sst xmlns="http://schemas.openxmlformats.org/spreadsheetml/2006/main" count="4316" uniqueCount="1001">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</sst>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zoomScaleSheetLayoutView="85" workbookViewId="0">
      <selection activeCell="B31" sqref="B31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43830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44000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43830</v>
      </c>
    </row>
    <row r="11" spans="1:27">
      <c r="A11" s="7" t="s">
        <v>977</v>
      </c>
      <c r="B11" s="578">
        <v>44000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&#10;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31.12.2019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24081</v>
      </c>
      <c r="D6" s="675">
        <f t="shared" ref="D6:D15" si="0">C6-E6</f>
        <v>0</v>
      </c>
      <c r="E6" s="674">
        <f>'1-Баланс'!G95</f>
        <v>24081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9295</v>
      </c>
      <c r="D7" s="675">
        <f t="shared" si="0"/>
        <v>4875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651</v>
      </c>
      <c r="D8" s="675">
        <f t="shared" si="0"/>
        <v>0</v>
      </c>
      <c r="E8" s="674">
        <f>ABS('2-Отчет за доходите'!C44)-ABS('2-Отчет за доходите'!G44)</f>
        <v>651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107</v>
      </c>
      <c r="D9" s="675">
        <f t="shared" si="0"/>
        <v>0</v>
      </c>
      <c r="E9" s="674">
        <f>'3-Отчет за паричния поток'!C45</f>
        <v>107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334</v>
      </c>
      <c r="D10" s="675">
        <f t="shared" si="0"/>
        <v>0</v>
      </c>
      <c r="E10" s="674">
        <f>'3-Отчет за паричния поток'!C46</f>
        <v>334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9295</v>
      </c>
      <c r="D11" s="675">
        <f t="shared" si="0"/>
        <v>0</v>
      </c>
      <c r="E11" s="674">
        <f>'4-Отчет за собствения капитал'!L34</f>
        <v>9295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0.11612557973599714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7.0037654653039266E-2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4.4028134722034359E-2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2.7033761056434534E-2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1.1313029447357805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1.1277350680070963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0.38911886457717326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0.19751626256652868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0.19751626256652868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0.24994426858085514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0.23279764129396618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0.58485931219294329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1.5907477138246369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0.6140110460529048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1069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0.1150080688542227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0.22053842039579247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11.953112368633791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43830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43830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43830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43830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43830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43830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43830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43830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43830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43830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21184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43830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43830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43830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43830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43830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43830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43830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43830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43830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43830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43830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43830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43830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43830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43830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43830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43830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43830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43830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43830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43830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43830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989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43830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43830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43830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43830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989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43830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43830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43830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22174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43830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43830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43830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1244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43830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43830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43830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43830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1244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43830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28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43830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136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43830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43830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43830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111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43830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30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43830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43830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19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43830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324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43830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43830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43830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43830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43830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43830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43830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43830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5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43830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329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43830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43830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43830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334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43830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43830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1907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43830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24081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43830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43830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43830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43830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43830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43830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43830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43830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43830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43830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43830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43830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43830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43830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43830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-2075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43830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43830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-2075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43830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43830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651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43830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43830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-1424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43830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9295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43830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43830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705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43830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12390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43830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43830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43830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43830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43830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13095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43830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43830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43830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43830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43830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13095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43830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43830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1155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43830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305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43830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8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43830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43830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43830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168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43830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43830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43830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118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43830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26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43830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177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43830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1663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43830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43830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28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43830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43830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1691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43830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24081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43830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3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43830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390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43830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168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43830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299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43830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29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43830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3366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43830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43830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266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43830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43830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43830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4521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43830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418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43830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43830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2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43830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17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43830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437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43830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4958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43830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651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43830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43830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43830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4958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43830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651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43830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43830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43830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43830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43830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651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43830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43830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651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43830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5609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43830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43830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2450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43830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2196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43830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960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43830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5606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43830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43830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43830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3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43830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43830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43830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43830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43830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43830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5609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43830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43830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43830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43830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5609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43830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43830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43830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43830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43830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5609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43830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3224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43830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-422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43830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43830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-322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43830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-521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43830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-21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43830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43830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43830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-2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43830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-26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43830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1910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43830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43830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880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43830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43830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43830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43830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43830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43830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43830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43830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43830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880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43830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43830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43830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1342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43830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-2488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43830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43830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-414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43830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43830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-1003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43830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-2563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43830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227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43830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107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43830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334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43830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334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43830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43830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43830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43830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43830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43830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43830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43830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43830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43830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43830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43830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43830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43830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43830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43830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43830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43830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43830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43830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43830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43830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43830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43830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43830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43830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43830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43830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43830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43830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43830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43830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43830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43830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43830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43830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43830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43830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43830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43830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43830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43830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43830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43830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43830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43830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43830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43830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43830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43830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43830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43830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43830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43830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43830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43830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43830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43830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43830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43830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43830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43830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43830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43830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43830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43830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43830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43830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43830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43830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43830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43830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43830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43830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43830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43830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43830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43830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43830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43830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43830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43830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43830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43830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43830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43830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43830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43830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43830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43830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43830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43830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43830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43830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43830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43830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43830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43830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43830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43830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43830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43830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43830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43830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43830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43830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43830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43830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43830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43830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43830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43830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43830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43830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43830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43830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43830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43830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43830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43830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43830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43830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43830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43830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43830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43830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43830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43830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43830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43830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43830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43830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43830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43830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43830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43830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43830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43830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43830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651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43830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43830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43830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43830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43830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43830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43830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43830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43830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43830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43830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43830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43830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651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43830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43830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43830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651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43830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-2075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43830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43830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43830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43830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-2075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43830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43830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43830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43830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43830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43830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43830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43830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43830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43830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43830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43830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43830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43830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-2075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43830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43830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43830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-2075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43830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43830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43830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43830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43830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43830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43830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43830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43830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43830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43830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43830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43830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43830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43830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43830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43830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43830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43830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43830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43830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43830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43830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8644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43830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43830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43830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43830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8644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43830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651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43830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43830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43830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43830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43830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43830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43830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43830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43830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43830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43830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43830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43830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9295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43830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43830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43830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9295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43830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43830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43830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43830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43830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43830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43830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43830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43830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43830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43830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43830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43830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43830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43830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43830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43830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43830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43830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43830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43830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43830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43830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43830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43830</v>
      </c>
      <c r="D463" s="105" t="s">
        <v>529</v>
      </c>
      <c r="E463" s="496">
        <v>1</v>
      </c>
      <c r="F463" s="105" t="s">
        <v>528</v>
      </c>
      <c r="H463" s="105">
        <f>'Справка 6'!D13</f>
        <v>29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43830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43830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43830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43830</v>
      </c>
      <c r="D467" s="105" t="s">
        <v>540</v>
      </c>
      <c r="E467" s="496">
        <v>1</v>
      </c>
      <c r="F467" s="105" t="s">
        <v>539</v>
      </c>
      <c r="H467" s="105">
        <f>'Справка 6'!D17</f>
        <v>4060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43830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43830</v>
      </c>
      <c r="D469" s="105" t="s">
        <v>545</v>
      </c>
      <c r="E469" s="496">
        <v>1</v>
      </c>
      <c r="F469" s="105" t="s">
        <v>828</v>
      </c>
      <c r="H469" s="105">
        <f>'Справка 6'!D19</f>
        <v>4223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43830</v>
      </c>
      <c r="D470" s="105" t="s">
        <v>547</v>
      </c>
      <c r="E470" s="496">
        <v>1</v>
      </c>
      <c r="F470" s="105" t="s">
        <v>546</v>
      </c>
      <c r="H470" s="105">
        <f>'Справка 6'!D20</f>
        <v>23756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43830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43830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43830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43830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43830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43830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43830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43830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43830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43830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43830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43830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43830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43830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43830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43830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43830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43830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43830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43830</v>
      </c>
      <c r="D490" s="105" t="s">
        <v>583</v>
      </c>
      <c r="E490" s="496">
        <v>1</v>
      </c>
      <c r="F490" s="105" t="s">
        <v>582</v>
      </c>
      <c r="H490" s="105">
        <f>'Справка 6'!D42</f>
        <v>27979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43830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43830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43830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43830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43830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43830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43830</v>
      </c>
      <c r="D497" s="105" t="s">
        <v>540</v>
      </c>
      <c r="E497" s="496">
        <v>2</v>
      </c>
      <c r="F497" s="105" t="s">
        <v>539</v>
      </c>
      <c r="H497" s="105">
        <f>'Справка 6'!E17</f>
        <v>17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43830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43830</v>
      </c>
      <c r="D499" s="105" t="s">
        <v>545</v>
      </c>
      <c r="E499" s="496">
        <v>2</v>
      </c>
      <c r="F499" s="105" t="s">
        <v>828</v>
      </c>
      <c r="H499" s="105">
        <f>'Справка 6'!E19</f>
        <v>17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43830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43830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43830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43830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43830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43830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43830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43830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43830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43830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43830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43830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43830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43830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43830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43830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43830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43830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43830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43830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43830</v>
      </c>
      <c r="D520" s="105" t="s">
        <v>583</v>
      </c>
      <c r="E520" s="496">
        <v>2</v>
      </c>
      <c r="F520" s="105" t="s">
        <v>582</v>
      </c>
      <c r="H520" s="105">
        <f>'Справка 6'!E42</f>
        <v>17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43830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43830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43830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43830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43830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43830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43830</v>
      </c>
      <c r="D527" s="105" t="s">
        <v>540</v>
      </c>
      <c r="E527" s="496">
        <v>3</v>
      </c>
      <c r="F527" s="105" t="s">
        <v>539</v>
      </c>
      <c r="H527" s="105">
        <f>'Справка 6'!F17</f>
        <v>4077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43830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43830</v>
      </c>
      <c r="D529" s="105" t="s">
        <v>545</v>
      </c>
      <c r="E529" s="496">
        <v>3</v>
      </c>
      <c r="F529" s="105" t="s">
        <v>828</v>
      </c>
      <c r="H529" s="105">
        <f>'Справка 6'!F19</f>
        <v>4077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43830</v>
      </c>
      <c r="D530" s="105" t="s">
        <v>547</v>
      </c>
      <c r="E530" s="496">
        <v>3</v>
      </c>
      <c r="F530" s="105" t="s">
        <v>546</v>
      </c>
      <c r="H530" s="105">
        <f>'Справка 6'!F20</f>
        <v>348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43830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43830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43830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43830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43830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43830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43830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43830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43830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43830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43830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43830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43830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43830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43830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43830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43830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43830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43830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43830</v>
      </c>
      <c r="D550" s="105" t="s">
        <v>583</v>
      </c>
      <c r="E550" s="496">
        <v>3</v>
      </c>
      <c r="F550" s="105" t="s">
        <v>582</v>
      </c>
      <c r="H550" s="105">
        <f>'Справка 6'!F42</f>
        <v>4425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43830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43830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43830</v>
      </c>
      <c r="D553" s="105" t="s">
        <v>529</v>
      </c>
      <c r="E553" s="496">
        <v>4</v>
      </c>
      <c r="F553" s="105" t="s">
        <v>528</v>
      </c>
      <c r="H553" s="105">
        <f>'Справка 6'!G13</f>
        <v>29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43830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43830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43830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43830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43830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43830</v>
      </c>
      <c r="D559" s="105" t="s">
        <v>545</v>
      </c>
      <c r="E559" s="496">
        <v>4</v>
      </c>
      <c r="F559" s="105" t="s">
        <v>828</v>
      </c>
      <c r="H559" s="105">
        <f>'Справка 6'!G19</f>
        <v>163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43830</v>
      </c>
      <c r="D560" s="105" t="s">
        <v>547</v>
      </c>
      <c r="E560" s="496">
        <v>4</v>
      </c>
      <c r="F560" s="105" t="s">
        <v>546</v>
      </c>
      <c r="H560" s="105">
        <f>'Справка 6'!G20</f>
        <v>23408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43830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43830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43830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43830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43830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43830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43830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43830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43830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43830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43830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43830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43830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43830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43830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43830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43830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43830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43830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43830</v>
      </c>
      <c r="D580" s="105" t="s">
        <v>583</v>
      </c>
      <c r="E580" s="496">
        <v>4</v>
      </c>
      <c r="F580" s="105" t="s">
        <v>582</v>
      </c>
      <c r="H580" s="105">
        <f>'Справка 6'!G42</f>
        <v>23571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43830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43830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43830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43830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43830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43830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43830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43830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43830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43830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43830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43830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43830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43830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43830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43830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43830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43830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43830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43830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43830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43830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43830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43830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43830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43830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43830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43830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43830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43830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43830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43830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43830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43830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43830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43830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43830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43830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43830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43830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43830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43830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43830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43830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43830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43830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43830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43830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43830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43830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43830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43830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43830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43830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43830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43830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43830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43830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43830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43830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43830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43830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43830</v>
      </c>
      <c r="D643" s="105" t="s">
        <v>529</v>
      </c>
      <c r="E643" s="496">
        <v>7</v>
      </c>
      <c r="F643" s="105" t="s">
        <v>528</v>
      </c>
      <c r="H643" s="105">
        <f>'Справка 6'!J13</f>
        <v>29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43830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43830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43830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43830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43830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43830</v>
      </c>
      <c r="D649" s="105" t="s">
        <v>545</v>
      </c>
      <c r="E649" s="496">
        <v>7</v>
      </c>
      <c r="F649" s="105" t="s">
        <v>828</v>
      </c>
      <c r="H649" s="105">
        <f>'Справка 6'!J19</f>
        <v>163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43830</v>
      </c>
      <c r="D650" s="105" t="s">
        <v>547</v>
      </c>
      <c r="E650" s="496">
        <v>7</v>
      </c>
      <c r="F650" s="105" t="s">
        <v>546</v>
      </c>
      <c r="H650" s="105">
        <f>'Справка 6'!J20</f>
        <v>23408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43830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43830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43830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43830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43830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43830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43830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43830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43830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43830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43830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43830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43830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43830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43830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43830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43830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43830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43830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43830</v>
      </c>
      <c r="D670" s="105" t="s">
        <v>583</v>
      </c>
      <c r="E670" s="496">
        <v>7</v>
      </c>
      <c r="F670" s="105" t="s">
        <v>582</v>
      </c>
      <c r="H670" s="105">
        <f>'Справка 6'!J42</f>
        <v>23571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43830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43830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43830</v>
      </c>
      <c r="D673" s="105" t="s">
        <v>529</v>
      </c>
      <c r="E673" s="496">
        <v>8</v>
      </c>
      <c r="F673" s="105" t="s">
        <v>528</v>
      </c>
      <c r="H673" s="105">
        <f>'Справка 6'!K13</f>
        <v>28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43830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43830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43830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43830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43830</v>
      </c>
      <c r="D678" s="105" t="s">
        <v>543</v>
      </c>
      <c r="E678" s="496">
        <v>8</v>
      </c>
      <c r="F678" s="105" t="s">
        <v>542</v>
      </c>
      <c r="H678" s="105">
        <f>'Справка 6'!K18</f>
        <v>131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43830</v>
      </c>
      <c r="D679" s="105" t="s">
        <v>545</v>
      </c>
      <c r="E679" s="496">
        <v>8</v>
      </c>
      <c r="F679" s="105" t="s">
        <v>828</v>
      </c>
      <c r="H679" s="105">
        <f>'Справка 6'!K19</f>
        <v>159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43830</v>
      </c>
      <c r="D680" s="105" t="s">
        <v>547</v>
      </c>
      <c r="E680" s="496">
        <v>8</v>
      </c>
      <c r="F680" s="105" t="s">
        <v>546</v>
      </c>
      <c r="H680" s="105">
        <f>'Справка 6'!K20</f>
        <v>2059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43830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43830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43830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43830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43830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43830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43830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43830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43830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43830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43830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43830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43830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43830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43830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43830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43830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43830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43830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43830</v>
      </c>
      <c r="D700" s="105" t="s">
        <v>583</v>
      </c>
      <c r="E700" s="496">
        <v>8</v>
      </c>
      <c r="F700" s="105" t="s">
        <v>582</v>
      </c>
      <c r="H700" s="105">
        <f>'Справка 6'!K42</f>
        <v>2218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43830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43830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43830</v>
      </c>
      <c r="D703" s="105" t="s">
        <v>529</v>
      </c>
      <c r="E703" s="496">
        <v>9</v>
      </c>
      <c r="F703" s="105" t="s">
        <v>528</v>
      </c>
      <c r="H703" s="105">
        <f>'Справка 6'!L13</f>
        <v>1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43830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43830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43830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43830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43830</v>
      </c>
      <c r="D708" s="105" t="s">
        <v>543</v>
      </c>
      <c r="E708" s="496">
        <v>9</v>
      </c>
      <c r="F708" s="105" t="s">
        <v>542</v>
      </c>
      <c r="H708" s="105">
        <f>'Справка 6'!L18</f>
        <v>2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43830</v>
      </c>
      <c r="D709" s="105" t="s">
        <v>545</v>
      </c>
      <c r="E709" s="496">
        <v>9</v>
      </c>
      <c r="F709" s="105" t="s">
        <v>828</v>
      </c>
      <c r="H709" s="105">
        <f>'Справка 6'!L19</f>
        <v>3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43830</v>
      </c>
      <c r="D710" s="105" t="s">
        <v>547</v>
      </c>
      <c r="E710" s="496">
        <v>9</v>
      </c>
      <c r="F710" s="105" t="s">
        <v>546</v>
      </c>
      <c r="H710" s="105">
        <f>'Справка 6'!L20</f>
        <v>165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43830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43830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43830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43830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43830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43830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43830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43830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43830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43830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43830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43830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43830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43830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43830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43830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43830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43830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43830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43830</v>
      </c>
      <c r="D730" s="105" t="s">
        <v>583</v>
      </c>
      <c r="E730" s="496">
        <v>9</v>
      </c>
      <c r="F730" s="105" t="s">
        <v>582</v>
      </c>
      <c r="H730" s="105">
        <f>'Справка 6'!L42</f>
        <v>168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43830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43830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43830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43830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43830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43830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43830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43830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43830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43830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43830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43830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43830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43830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43830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43830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43830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43830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43830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43830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43830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43830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43830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43830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43830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43830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43830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43830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43830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43830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43830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43830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43830</v>
      </c>
      <c r="D763" s="105" t="s">
        <v>529</v>
      </c>
      <c r="E763" s="496">
        <v>11</v>
      </c>
      <c r="F763" s="105" t="s">
        <v>528</v>
      </c>
      <c r="H763" s="105">
        <f>'Справка 6'!N13</f>
        <v>29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43830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43830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43830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43830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43830</v>
      </c>
      <c r="D768" s="105" t="s">
        <v>543</v>
      </c>
      <c r="E768" s="496">
        <v>11</v>
      </c>
      <c r="F768" s="105" t="s">
        <v>542</v>
      </c>
      <c r="H768" s="105">
        <f>'Справка 6'!N18</f>
        <v>133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43830</v>
      </c>
      <c r="D769" s="105" t="s">
        <v>545</v>
      </c>
      <c r="E769" s="496">
        <v>11</v>
      </c>
      <c r="F769" s="105" t="s">
        <v>828</v>
      </c>
      <c r="H769" s="105">
        <f>'Справка 6'!N19</f>
        <v>162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43830</v>
      </c>
      <c r="D770" s="105" t="s">
        <v>547</v>
      </c>
      <c r="E770" s="496">
        <v>11</v>
      </c>
      <c r="F770" s="105" t="s">
        <v>546</v>
      </c>
      <c r="H770" s="105">
        <f>'Справка 6'!N20</f>
        <v>2224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43830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43830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43830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43830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43830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43830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43830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43830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43830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43830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43830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43830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43830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43830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43830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43830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43830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43830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43830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43830</v>
      </c>
      <c r="D790" s="105" t="s">
        <v>583</v>
      </c>
      <c r="E790" s="496">
        <v>11</v>
      </c>
      <c r="F790" s="105" t="s">
        <v>582</v>
      </c>
      <c r="H790" s="105">
        <f>'Справка 6'!N42</f>
        <v>2386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43830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43830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43830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43830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43830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43830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43830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43830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43830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43830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43830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43830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43830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43830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43830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43830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43830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43830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43830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43830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43830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43830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43830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43830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43830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43830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43830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43830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43830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43830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43830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43830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43830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43830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43830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43830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43830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43830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43830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43830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43830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43830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43830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43830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43830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43830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43830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43830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43830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43830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43830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43830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43830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43830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43830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43830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43830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43830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43830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43830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43830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43830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43830</v>
      </c>
      <c r="D853" s="105" t="s">
        <v>529</v>
      </c>
      <c r="E853" s="496">
        <v>14</v>
      </c>
      <c r="F853" s="105" t="s">
        <v>528</v>
      </c>
      <c r="H853" s="105">
        <f>'Справка 6'!Q13</f>
        <v>29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43830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43830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43830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43830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43830</v>
      </c>
      <c r="D858" s="105" t="s">
        <v>543</v>
      </c>
      <c r="E858" s="496">
        <v>14</v>
      </c>
      <c r="F858" s="105" t="s">
        <v>542</v>
      </c>
      <c r="H858" s="105">
        <f>'Справка 6'!Q18</f>
        <v>133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43830</v>
      </c>
      <c r="D859" s="105" t="s">
        <v>545</v>
      </c>
      <c r="E859" s="496">
        <v>14</v>
      </c>
      <c r="F859" s="105" t="s">
        <v>828</v>
      </c>
      <c r="H859" s="105">
        <f>'Справка 6'!Q19</f>
        <v>162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43830</v>
      </c>
      <c r="D860" s="105" t="s">
        <v>547</v>
      </c>
      <c r="E860" s="496">
        <v>14</v>
      </c>
      <c r="F860" s="105" t="s">
        <v>546</v>
      </c>
      <c r="H860" s="105">
        <f>'Справка 6'!Q20</f>
        <v>2224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43830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43830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43830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43830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43830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43830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43830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43830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43830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43830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43830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43830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43830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43830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43830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43830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43830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43830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43830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43830</v>
      </c>
      <c r="D880" s="105" t="s">
        <v>583</v>
      </c>
      <c r="E880" s="496">
        <v>14</v>
      </c>
      <c r="F880" s="105" t="s">
        <v>582</v>
      </c>
      <c r="H880" s="105">
        <f>'Справка 6'!Q42</f>
        <v>2386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43830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43830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43830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43830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43830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43830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43830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43830</v>
      </c>
      <c r="D888" s="105" t="s">
        <v>543</v>
      </c>
      <c r="E888" s="496">
        <v>15</v>
      </c>
      <c r="F888" s="105" t="s">
        <v>542</v>
      </c>
      <c r="H888" s="105">
        <f>'Справка 6'!R18</f>
        <v>1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43830</v>
      </c>
      <c r="D889" s="105" t="s">
        <v>545</v>
      </c>
      <c r="E889" s="496">
        <v>15</v>
      </c>
      <c r="F889" s="105" t="s">
        <v>828</v>
      </c>
      <c r="H889" s="105">
        <f>'Справка 6'!R19</f>
        <v>1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43830</v>
      </c>
      <c r="D890" s="105" t="s">
        <v>547</v>
      </c>
      <c r="E890" s="496">
        <v>15</v>
      </c>
      <c r="F890" s="105" t="s">
        <v>546</v>
      </c>
      <c r="H890" s="105">
        <f>'Справка 6'!R20</f>
        <v>21184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43830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43830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43830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43830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43830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43830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43830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43830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43830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43830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43830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43830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43830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43830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43830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43830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43830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43830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43830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43830</v>
      </c>
      <c r="D910" s="105" t="s">
        <v>583</v>
      </c>
      <c r="E910" s="496">
        <v>15</v>
      </c>
      <c r="F910" s="105" t="s">
        <v>582</v>
      </c>
      <c r="H910" s="105">
        <f>'Справка 6'!R42</f>
        <v>21185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43830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43830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989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43830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989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43830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43830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43830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43830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43830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43830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43830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989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43830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43830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28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43830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43830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28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43830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43830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136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43830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43830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43830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111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43830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43830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30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43830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30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43830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43830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43830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43830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19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43830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43830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43830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43830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19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43830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324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43830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1313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43830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43830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989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43830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989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43830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43830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43830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43830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43830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43830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43830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989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43830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43830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28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43830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43830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28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43830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43830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136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43830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43830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43830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111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43830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43830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30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43830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30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43830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43830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43830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43830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19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43830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43830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43830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43830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19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43830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324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43830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1313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43830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43830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43830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43830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43830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43830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43830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43830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43830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43830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43830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43830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43830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43830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43830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43830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43830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43830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43830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43830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43830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43830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43830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43830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43830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43830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43830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43830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43830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43830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43830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43830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43830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705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43830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705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43830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43830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43830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12390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43830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12390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43830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43830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43830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43830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43830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43830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43830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43830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43830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13095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43830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43830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43830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43830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43830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43830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43830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43830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43830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43830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43830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1155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43830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43830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43830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906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43830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249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43830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297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43830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43830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6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43830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168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43830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43830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118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43830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43830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113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43830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5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43830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43830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34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43830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1486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43830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14581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43830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43830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43830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43830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43830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43830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43830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43830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43830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43830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43830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43830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43830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43830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43830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43830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43830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43830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43830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43830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43830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43830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43830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43830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43830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43830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1155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43830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43830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43830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906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43830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249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43830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297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43830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43830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6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43830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168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43830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43830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118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43830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43830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113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43830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5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43830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43830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34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43830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1486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43830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1486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43830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705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43830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705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43830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43830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43830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12390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43830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12390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43830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43830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43830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43830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43830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43830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43830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43830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43830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13095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43830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43830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43830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43830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43830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43830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43830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43830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43830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43830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43830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43830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43830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43830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43830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43830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43830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43830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43830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43830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43830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43830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43830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43830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43830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43830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43830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43830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13095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43830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43830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43830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43830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43830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43830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43830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43830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43830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43830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43830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43830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43830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43830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43830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43830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43830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43830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43830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43830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43830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43830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43830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43830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43830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43830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43830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43830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43830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43830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43830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43830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43830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43830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43830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43830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43830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43830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43830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43830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43830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43830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43830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43830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43830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43830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57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43830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57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43830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43830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43830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120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43830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120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43830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43830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43830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43830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43830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43830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43830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177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43830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177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43830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43830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43830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43830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43830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43830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43830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43830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43830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43830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43830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43830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43830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43830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43830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43830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43830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43830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43830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43830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43830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43830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43830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43830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43830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43830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43830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43830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43830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43830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43830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43830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43830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43830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43830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43830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43830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43830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43830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43830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43830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43830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43830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43830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43830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43830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43830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43830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43830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43830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43830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43830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43830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43830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43830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43830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43830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43830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43830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43830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43830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43830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43830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43830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43830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43830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43830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43830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43830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43830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43830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43830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43830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43830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43830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43830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43830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43830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43830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43830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43830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43830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43830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43830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43830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43830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43830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43830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43830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43830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43830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43830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43830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43830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43830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43830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43830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43830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43830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43830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43830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43830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43830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43830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43830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43830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43830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43830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43830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43830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43830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43830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43830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43830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43830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43830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43830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43830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43830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43830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43830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43830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43830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43830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43830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43830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43830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43830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43830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43830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43830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43830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43830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43830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43830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43830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43830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43830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topLeftCell="D67" zoomScale="85" zoomScaleNormal="85" zoomScaleSheetLayoutView="80" workbookViewId="0">
      <selection activeCell="H60" activeCellId="1" sqref="H45 H6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7">
        <v>1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>
        <v>4060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>
      <c r="A19" s="89" t="s">
        <v>49</v>
      </c>
      <c r="B19" s="91" t="s">
        <v>50</v>
      </c>
      <c r="C19" s="197">
        <v>1</v>
      </c>
      <c r="D19" s="197">
        <v>2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</v>
      </c>
      <c r="D20" s="598">
        <f>SUM(D12:D19)</f>
        <v>4063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21184</v>
      </c>
      <c r="D21" s="477">
        <v>21697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-2075</v>
      </c>
      <c r="H28" s="596">
        <f>SUM(H29:H31)</f>
        <v>-1979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-2075</v>
      </c>
      <c r="H30" s="196">
        <v>-1979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f>659-8</f>
        <v>651</v>
      </c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-96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-1424</v>
      </c>
      <c r="H34" s="598">
        <f>H28+H32+H33</f>
        <v>-2075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9295</v>
      </c>
      <c r="H37" s="600">
        <f>H26+H18+H34</f>
        <v>8644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705</v>
      </c>
      <c r="H44" s="196">
        <v>246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12390</v>
      </c>
      <c r="H45" s="196">
        <v>14266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989</v>
      </c>
      <c r="D48" s="196">
        <v>26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13095</v>
      </c>
      <c r="H50" s="596">
        <f>SUM(H44:H49)</f>
        <v>14512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989</v>
      </c>
      <c r="D52" s="598">
        <f>SUM(D48:D51)</f>
        <v>26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22174</v>
      </c>
      <c r="D56" s="602">
        <f>D20+D21+D22+D28+D33+D46+D52+D54+D55</f>
        <v>25786</v>
      </c>
      <c r="E56" s="100" t="s">
        <v>850</v>
      </c>
      <c r="F56" s="99" t="s">
        <v>172</v>
      </c>
      <c r="G56" s="599">
        <f>G50+G52+G53+G54+G55</f>
        <v>13095</v>
      </c>
      <c r="H56" s="600">
        <f>H50+H52+H53+H54+H55</f>
        <v>14512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1155</v>
      </c>
      <c r="H60" s="196">
        <v>880</v>
      </c>
      <c r="M60" s="98"/>
    </row>
    <row r="61" spans="1:13">
      <c r="A61" s="89" t="s">
        <v>182</v>
      </c>
      <c r="B61" s="91" t="s">
        <v>183</v>
      </c>
      <c r="C61" s="197">
        <v>1244</v>
      </c>
      <c r="D61" s="196">
        <v>185</v>
      </c>
      <c r="E61" s="200" t="s">
        <v>188</v>
      </c>
      <c r="F61" s="93" t="s">
        <v>189</v>
      </c>
      <c r="G61" s="595">
        <f>SUM(G62:G68)</f>
        <v>305</v>
      </c>
      <c r="H61" s="596">
        <f>SUM(H62:H68)</f>
        <v>336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8</v>
      </c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6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1244</v>
      </c>
      <c r="D65" s="598">
        <f>SUM(D59:D64)</f>
        <v>185</v>
      </c>
      <c r="E65" s="89" t="s">
        <v>201</v>
      </c>
      <c r="F65" s="93" t="s">
        <v>202</v>
      </c>
      <c r="G65" s="197">
        <v>168</v>
      </c>
      <c r="H65" s="196">
        <v>248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6">
        <v>6</v>
      </c>
    </row>
    <row r="68" spans="1:13">
      <c r="A68" s="89" t="s">
        <v>206</v>
      </c>
      <c r="B68" s="91" t="s">
        <v>207</v>
      </c>
      <c r="C68" s="197">
        <v>28</v>
      </c>
      <c r="D68" s="196">
        <v>83</v>
      </c>
      <c r="E68" s="89" t="s">
        <v>212</v>
      </c>
      <c r="F68" s="93" t="s">
        <v>213</v>
      </c>
      <c r="G68" s="197">
        <v>118</v>
      </c>
      <c r="H68" s="196">
        <v>70</v>
      </c>
    </row>
    <row r="69" spans="1:13">
      <c r="A69" s="89" t="s">
        <v>210</v>
      </c>
      <c r="B69" s="91" t="s">
        <v>211</v>
      </c>
      <c r="C69" s="197">
        <f>29+107</f>
        <v>136</v>
      </c>
      <c r="D69" s="196">
        <v>67</v>
      </c>
      <c r="E69" s="201" t="s">
        <v>79</v>
      </c>
      <c r="F69" s="93" t="s">
        <v>216</v>
      </c>
      <c r="G69" s="197">
        <v>26</v>
      </c>
      <c r="H69" s="196">
        <v>3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177</v>
      </c>
      <c r="H70" s="196">
        <v>57</v>
      </c>
    </row>
    <row r="71" spans="1:13">
      <c r="A71" s="89" t="s">
        <v>217</v>
      </c>
      <c r="B71" s="91" t="s">
        <v>218</v>
      </c>
      <c r="C71" s="197">
        <f>107-107</f>
        <v>0</v>
      </c>
      <c r="D71" s="196"/>
      <c r="E71" s="474" t="s">
        <v>47</v>
      </c>
      <c r="F71" s="95" t="s">
        <v>223</v>
      </c>
      <c r="G71" s="597">
        <f>G59+G60+G61+G69+G70</f>
        <v>1663</v>
      </c>
      <c r="H71" s="598">
        <f>H59+H60+H61+H69+H70</f>
        <v>1276</v>
      </c>
    </row>
    <row r="72" spans="1:13">
      <c r="A72" s="89" t="s">
        <v>221</v>
      </c>
      <c r="B72" s="91" t="s">
        <v>222</v>
      </c>
      <c r="C72" s="197">
        <v>111</v>
      </c>
      <c r="D72" s="196">
        <v>111</v>
      </c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30</v>
      </c>
      <c r="D73" s="196">
        <v>47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19</v>
      </c>
      <c r="D75" s="196">
        <v>1</v>
      </c>
      <c r="E75" s="485" t="s">
        <v>160</v>
      </c>
      <c r="F75" s="95" t="s">
        <v>233</v>
      </c>
      <c r="G75" s="478">
        <v>28</v>
      </c>
      <c r="H75" s="479">
        <v>1961</v>
      </c>
    </row>
    <row r="76" spans="1:13">
      <c r="A76" s="482" t="s">
        <v>77</v>
      </c>
      <c r="B76" s="96" t="s">
        <v>232</v>
      </c>
      <c r="C76" s="597">
        <f>SUM(C68:C75)</f>
        <v>324</v>
      </c>
      <c r="D76" s="598">
        <f>SUM(D68:D75)</f>
        <v>309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1691</v>
      </c>
      <c r="H79" s="600">
        <f>H71+H73+H75+H77</f>
        <v>3237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5</v>
      </c>
      <c r="D88" s="196">
        <v>14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329</v>
      </c>
      <c r="D89" s="196">
        <v>93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334</v>
      </c>
      <c r="D92" s="598">
        <f>SUM(D88:D91)</f>
        <v>107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</v>
      </c>
      <c r="D93" s="479">
        <v>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1907</v>
      </c>
      <c r="D94" s="602">
        <f>D65+D76+D85+D92+D93</f>
        <v>607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24081</v>
      </c>
      <c r="D95" s="604">
        <f>D94+D56</f>
        <v>26393</v>
      </c>
      <c r="E95" s="229" t="s">
        <v>942</v>
      </c>
      <c r="F95" s="489" t="s">
        <v>268</v>
      </c>
      <c r="G95" s="603">
        <f>G37+G40+G56+G79</f>
        <v>24081</v>
      </c>
      <c r="H95" s="604">
        <f>H37+H40+H56+H79</f>
        <v>26393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44000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topLeftCell="C25" zoomScaleSheetLayoutView="80" workbookViewId="0">
      <selection activeCell="A18" sqref="A18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</v>
      </c>
      <c r="D12" s="317">
        <v>3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390</v>
      </c>
      <c r="D13" s="317">
        <v>331</v>
      </c>
      <c r="E13" s="194" t="s">
        <v>281</v>
      </c>
      <c r="F13" s="240" t="s">
        <v>282</v>
      </c>
      <c r="G13" s="316">
        <f>2450</f>
        <v>2450</v>
      </c>
      <c r="H13" s="317">
        <v>1693</v>
      </c>
    </row>
    <row r="14" spans="1:8">
      <c r="A14" s="194" t="s">
        <v>283</v>
      </c>
      <c r="B14" s="190" t="s">
        <v>284</v>
      </c>
      <c r="C14" s="316">
        <v>168</v>
      </c>
      <c r="D14" s="317">
        <v>172</v>
      </c>
      <c r="E14" s="245" t="s">
        <v>285</v>
      </c>
      <c r="F14" s="240" t="s">
        <v>286</v>
      </c>
      <c r="G14" s="316">
        <f>2196</f>
        <v>2196</v>
      </c>
      <c r="H14" s="317">
        <f>1597+92</f>
        <v>1689</v>
      </c>
    </row>
    <row r="15" spans="1:8">
      <c r="A15" s="194" t="s">
        <v>287</v>
      </c>
      <c r="B15" s="190" t="s">
        <v>288</v>
      </c>
      <c r="C15" s="316">
        <v>299</v>
      </c>
      <c r="D15" s="317">
        <v>423</v>
      </c>
      <c r="E15" s="245" t="s">
        <v>79</v>
      </c>
      <c r="F15" s="240" t="s">
        <v>289</v>
      </c>
      <c r="G15" s="316">
        <f>880+80</f>
        <v>960</v>
      </c>
      <c r="H15" s="317">
        <f>92-92</f>
        <v>0</v>
      </c>
    </row>
    <row r="16" spans="1:8">
      <c r="A16" s="194" t="s">
        <v>290</v>
      </c>
      <c r="B16" s="190" t="s">
        <v>291</v>
      </c>
      <c r="C16" s="316">
        <v>29</v>
      </c>
      <c r="D16" s="317">
        <v>45</v>
      </c>
      <c r="E16" s="236" t="s">
        <v>52</v>
      </c>
      <c r="F16" s="264" t="s">
        <v>292</v>
      </c>
      <c r="G16" s="628">
        <f>SUM(G12:G15)</f>
        <v>5606</v>
      </c>
      <c r="H16" s="629">
        <f>SUM(H12:H15)</f>
        <v>3382</v>
      </c>
    </row>
    <row r="17" spans="1:8" ht="31.5">
      <c r="A17" s="194" t="s">
        <v>293</v>
      </c>
      <c r="B17" s="190" t="s">
        <v>294</v>
      </c>
      <c r="C17" s="316">
        <v>3366</v>
      </c>
      <c r="D17" s="317">
        <v>1789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266</v>
      </c>
      <c r="D19" s="317">
        <v>231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4521</v>
      </c>
      <c r="D22" s="629">
        <f>SUM(D12:D18)+D19</f>
        <v>2994</v>
      </c>
      <c r="E22" s="194" t="s">
        <v>309</v>
      </c>
      <c r="F22" s="237" t="s">
        <v>310</v>
      </c>
      <c r="G22" s="316">
        <v>3</v>
      </c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418</v>
      </c>
      <c r="D25" s="317">
        <v>479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2</v>
      </c>
      <c r="D27" s="317">
        <v>1</v>
      </c>
      <c r="E27" s="236" t="s">
        <v>104</v>
      </c>
      <c r="F27" s="238" t="s">
        <v>326</v>
      </c>
      <c r="G27" s="628">
        <f>SUM(G22:G26)</f>
        <v>3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17</v>
      </c>
      <c r="D28" s="317">
        <v>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437</v>
      </c>
      <c r="D29" s="629">
        <f>SUM(D25:D28)</f>
        <v>484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4958</v>
      </c>
      <c r="D31" s="635">
        <f>D29+D22</f>
        <v>3478</v>
      </c>
      <c r="E31" s="251" t="s">
        <v>824</v>
      </c>
      <c r="F31" s="266" t="s">
        <v>331</v>
      </c>
      <c r="G31" s="253">
        <f>G16+G18+G27</f>
        <v>5609</v>
      </c>
      <c r="H31" s="254">
        <f>H16+H18+H27</f>
        <v>3382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651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96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4958</v>
      </c>
      <c r="D36" s="637">
        <f>D31-D34+D35</f>
        <v>3478</v>
      </c>
      <c r="E36" s="262" t="s">
        <v>346</v>
      </c>
      <c r="F36" s="256" t="s">
        <v>347</v>
      </c>
      <c r="G36" s="267">
        <f>G35-G34+G31</f>
        <v>5609</v>
      </c>
      <c r="H36" s="268">
        <f>H35-H34+H31</f>
        <v>3382</v>
      </c>
    </row>
    <row r="37" spans="1:8">
      <c r="A37" s="261" t="s">
        <v>348</v>
      </c>
      <c r="B37" s="231" t="s">
        <v>349</v>
      </c>
      <c r="C37" s="634">
        <f>IF((G36-C36)&gt;0,G36-C36,0)</f>
        <v>651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96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651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96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651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96</v>
      </c>
    </row>
    <row r="45" spans="1:8" ht="16.5" thickBot="1">
      <c r="A45" s="270" t="s">
        <v>371</v>
      </c>
      <c r="B45" s="271" t="s">
        <v>372</v>
      </c>
      <c r="C45" s="630">
        <f>C36+C38+C42</f>
        <v>5609</v>
      </c>
      <c r="D45" s="631">
        <f>D36+D38+D42</f>
        <v>3478</v>
      </c>
      <c r="E45" s="270" t="s">
        <v>373</v>
      </c>
      <c r="F45" s="272" t="s">
        <v>374</v>
      </c>
      <c r="G45" s="630">
        <f>G42+G36</f>
        <v>5609</v>
      </c>
      <c r="H45" s="631">
        <f>H42+H36</f>
        <v>3478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44000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M101"/>
  <sheetViews>
    <sheetView topLeftCell="A28" zoomScaleSheetLayoutView="80" workbookViewId="0">
      <selection activeCell="C42" sqref="C42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f>4104-880</f>
        <v>3224</v>
      </c>
      <c r="D11" s="196">
        <v>3678</v>
      </c>
      <c r="E11" s="177"/>
      <c r="F11" s="177"/>
    </row>
    <row r="12" spans="1:13">
      <c r="A12" s="277" t="s">
        <v>380</v>
      </c>
      <c r="B12" s="178" t="s">
        <v>381</v>
      </c>
      <c r="C12" s="197">
        <f>-422</f>
        <v>-422</v>
      </c>
      <c r="D12" s="196">
        <v>-1172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f>-341+19</f>
        <v>-322</v>
      </c>
      <c r="D14" s="196">
        <v>-470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f>-513-8</f>
        <v>-521</v>
      </c>
      <c r="D15" s="196">
        <v>-559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-21</v>
      </c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</v>
      </c>
      <c r="D19" s="196">
        <v>-2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f>-19-7</f>
        <v>-26</v>
      </c>
      <c r="D20" s="196">
        <v>-65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1910</v>
      </c>
      <c r="D21" s="659">
        <f>SUM(D11:D20)</f>
        <v>1410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880</v>
      </c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880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f>538+489+215+100</f>
        <v>1342</v>
      </c>
      <c r="D37" s="196">
        <v>246</v>
      </c>
      <c r="E37" s="177"/>
      <c r="F37" s="177"/>
    </row>
    <row r="38" spans="1:13">
      <c r="A38" s="277" t="s">
        <v>429</v>
      </c>
      <c r="B38" s="178" t="s">
        <v>430</v>
      </c>
      <c r="C38" s="197">
        <f>-1850-538-100</f>
        <v>-2488</v>
      </c>
      <c r="D38" s="196">
        <v>-1966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-414</v>
      </c>
      <c r="D40" s="196">
        <v>-478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f>-17-986</f>
        <v>-1003</v>
      </c>
      <c r="D42" s="196">
        <v>-3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-2563</v>
      </c>
      <c r="D43" s="661">
        <f>SUM(D35:D42)</f>
        <v>-2201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227</v>
      </c>
      <c r="D44" s="307">
        <f>D43+D33+D21</f>
        <v>-791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107</v>
      </c>
      <c r="D45" s="309">
        <v>898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334</v>
      </c>
      <c r="D46" s="311">
        <f>D45+D44</f>
        <v>107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334</v>
      </c>
      <c r="D47" s="298">
        <v>107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44000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topLeftCell="B22" zoomScaleSheetLayoutView="80" workbookViewId="0">
      <selection activeCell="I18" sqref="I18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-2075</v>
      </c>
      <c r="K13" s="585"/>
      <c r="L13" s="584">
        <f>SUM(C13:K13)</f>
        <v>8644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-2075</v>
      </c>
      <c r="K17" s="653">
        <f t="shared" si="2"/>
        <v>0</v>
      </c>
      <c r="L17" s="584">
        <f t="shared" si="1"/>
        <v>8644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651</v>
      </c>
      <c r="J18" s="584">
        <f>+'1-Баланс'!G33</f>
        <v>0</v>
      </c>
      <c r="K18" s="585"/>
      <c r="L18" s="584">
        <f t="shared" si="1"/>
        <v>651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651</v>
      </c>
      <c r="J31" s="653">
        <f t="shared" si="6"/>
        <v>-2075</v>
      </c>
      <c r="K31" s="653">
        <f t="shared" si="6"/>
        <v>0</v>
      </c>
      <c r="L31" s="584">
        <f t="shared" si="1"/>
        <v>9295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651</v>
      </c>
      <c r="J34" s="587">
        <f t="shared" si="7"/>
        <v>-2075</v>
      </c>
      <c r="K34" s="587">
        <f t="shared" si="7"/>
        <v>0</v>
      </c>
      <c r="L34" s="651">
        <f t="shared" si="1"/>
        <v>9295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44000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topLeftCell="A121" zoomScale="70" zoomScaleNormal="70" zoomScaleSheetLayoutView="70" workbookViewId="0">
      <selection activeCell="J44" sqref="J4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31.12.2019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44000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topLeftCell="C16" zoomScale="85" zoomScaleNormal="85" zoomScaleSheetLayoutView="80" workbookViewId="0">
      <selection activeCell="H23" sqref="H23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29</v>
      </c>
      <c r="E13" s="328"/>
      <c r="F13" s="328"/>
      <c r="G13" s="329">
        <f t="shared" si="2"/>
        <v>29</v>
      </c>
      <c r="H13" s="328"/>
      <c r="I13" s="328"/>
      <c r="J13" s="329">
        <f t="shared" si="3"/>
        <v>29</v>
      </c>
      <c r="K13" s="328">
        <v>28</v>
      </c>
      <c r="L13" s="328">
        <v>1</v>
      </c>
      <c r="M13" s="328"/>
      <c r="N13" s="329">
        <f t="shared" si="4"/>
        <v>29</v>
      </c>
      <c r="O13" s="328"/>
      <c r="P13" s="328"/>
      <c r="Q13" s="329">
        <f t="shared" si="0"/>
        <v>29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4060</v>
      </c>
      <c r="E17" s="328">
        <v>17</v>
      </c>
      <c r="F17" s="328">
        <v>4077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131</v>
      </c>
      <c r="L18" s="328">
        <v>2</v>
      </c>
      <c r="M18" s="328"/>
      <c r="N18" s="329">
        <f t="shared" si="4"/>
        <v>133</v>
      </c>
      <c r="O18" s="328"/>
      <c r="P18" s="328"/>
      <c r="Q18" s="329">
        <f t="shared" si="0"/>
        <v>133</v>
      </c>
      <c r="R18" s="340">
        <f t="shared" si="1"/>
        <v>1</v>
      </c>
    </row>
    <row r="19" spans="1:18">
      <c r="A19" s="339"/>
      <c r="B19" s="322" t="s">
        <v>544</v>
      </c>
      <c r="C19" s="156" t="s">
        <v>545</v>
      </c>
      <c r="D19" s="330">
        <f>SUM(D11:D18)</f>
        <v>4223</v>
      </c>
      <c r="E19" s="330">
        <f>SUM(E11:E18)</f>
        <v>17</v>
      </c>
      <c r="F19" s="330">
        <f>SUM(F11:F18)</f>
        <v>4077</v>
      </c>
      <c r="G19" s="329">
        <f t="shared" si="2"/>
        <v>163</v>
      </c>
      <c r="H19" s="330">
        <f>SUM(H11:H18)</f>
        <v>0</v>
      </c>
      <c r="I19" s="330">
        <f>SUM(I11:I18)</f>
        <v>0</v>
      </c>
      <c r="J19" s="329">
        <f t="shared" si="3"/>
        <v>163</v>
      </c>
      <c r="K19" s="330">
        <f>SUM(K11:K18)</f>
        <v>159</v>
      </c>
      <c r="L19" s="330">
        <f>SUM(L11:L18)</f>
        <v>3</v>
      </c>
      <c r="M19" s="330">
        <f>SUM(M11:M18)</f>
        <v>0</v>
      </c>
      <c r="N19" s="329">
        <f t="shared" si="4"/>
        <v>162</v>
      </c>
      <c r="O19" s="330">
        <f>SUM(O11:O18)</f>
        <v>0</v>
      </c>
      <c r="P19" s="330">
        <f>SUM(P11:P18)</f>
        <v>0</v>
      </c>
      <c r="Q19" s="329">
        <f t="shared" si="0"/>
        <v>162</v>
      </c>
      <c r="R19" s="340">
        <f t="shared" si="1"/>
        <v>1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23756</v>
      </c>
      <c r="E20" s="328"/>
      <c r="F20" s="328">
        <v>348</v>
      </c>
      <c r="G20" s="329">
        <f t="shared" si="2"/>
        <v>23408</v>
      </c>
      <c r="H20" s="328"/>
      <c r="I20" s="328"/>
      <c r="J20" s="329">
        <f t="shared" si="3"/>
        <v>23408</v>
      </c>
      <c r="K20" s="328">
        <v>2059</v>
      </c>
      <c r="L20" s="328">
        <v>165</v>
      </c>
      <c r="M20" s="328"/>
      <c r="N20" s="329">
        <f t="shared" si="4"/>
        <v>2224</v>
      </c>
      <c r="O20" s="328"/>
      <c r="P20" s="328"/>
      <c r="Q20" s="329">
        <f t="shared" si="0"/>
        <v>2224</v>
      </c>
      <c r="R20" s="340">
        <f t="shared" si="1"/>
        <v>21184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27979</v>
      </c>
      <c r="E42" s="349">
        <f>E19+E20+E21+E27+E40+E41</f>
        <v>17</v>
      </c>
      <c r="F42" s="349">
        <f t="shared" ref="F42:R42" si="11">F19+F20+F21+F27+F40+F41</f>
        <v>4425</v>
      </c>
      <c r="G42" s="349">
        <f t="shared" si="11"/>
        <v>23571</v>
      </c>
      <c r="H42" s="349">
        <f t="shared" si="11"/>
        <v>0</v>
      </c>
      <c r="I42" s="349">
        <f t="shared" si="11"/>
        <v>0</v>
      </c>
      <c r="J42" s="349">
        <f t="shared" si="11"/>
        <v>23571</v>
      </c>
      <c r="K42" s="349">
        <f t="shared" si="11"/>
        <v>2218</v>
      </c>
      <c r="L42" s="349">
        <f t="shared" si="11"/>
        <v>168</v>
      </c>
      <c r="M42" s="349">
        <f t="shared" si="11"/>
        <v>0</v>
      </c>
      <c r="N42" s="349">
        <f t="shared" si="11"/>
        <v>2386</v>
      </c>
      <c r="O42" s="349">
        <f t="shared" si="11"/>
        <v>0</v>
      </c>
      <c r="P42" s="349">
        <f t="shared" si="11"/>
        <v>0</v>
      </c>
      <c r="Q42" s="349">
        <f t="shared" si="11"/>
        <v>2386</v>
      </c>
      <c r="R42" s="350">
        <f t="shared" si="11"/>
        <v>21185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44000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topLeftCell="A76" zoomScale="85" zoomScaleNormal="85" zoomScaleSheetLayoutView="70" workbookViewId="0">
      <selection activeCell="I99" sqref="I99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989</v>
      </c>
      <c r="D13" s="362">
        <f>SUM(D14:D16)</f>
        <v>989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>
        <v>989</v>
      </c>
      <c r="D14" s="368">
        <v>989</v>
      </c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989</v>
      </c>
      <c r="D21" s="440">
        <f>D13+D17+D18</f>
        <v>989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28</v>
      </c>
      <c r="D26" s="362">
        <f>SUM(D27:D29)</f>
        <v>28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28</v>
      </c>
      <c r="D28" s="368">
        <v>28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136</v>
      </c>
      <c r="D30" s="368">
        <v>136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111</v>
      </c>
      <c r="D33" s="368">
        <v>111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30</v>
      </c>
      <c r="D35" s="362">
        <f>SUM(D36:D39)</f>
        <v>30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30</v>
      </c>
      <c r="D36" s="368">
        <v>30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19</v>
      </c>
      <c r="D40" s="362">
        <f>SUM(D41:D44)</f>
        <v>19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19</v>
      </c>
      <c r="D44" s="368">
        <v>19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324</v>
      </c>
      <c r="D45" s="438">
        <f>D26+D30+D31+D33+D32+D34+D35+D40</f>
        <v>324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1313</v>
      </c>
      <c r="D46" s="444">
        <f>D45+D23+D21+D11</f>
        <v>1313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705</v>
      </c>
      <c r="D54" s="138">
        <f>SUM(D55:D57)</f>
        <v>0</v>
      </c>
      <c r="E54" s="136">
        <f>C54-D54</f>
        <v>705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705</v>
      </c>
      <c r="D55" s="197"/>
      <c r="E55" s="136">
        <f>C55-D55</f>
        <v>705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12390</v>
      </c>
      <c r="D58" s="138">
        <f>D59+D61</f>
        <v>0</v>
      </c>
      <c r="E58" s="136">
        <f t="shared" si="1"/>
        <v>12390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12390</v>
      </c>
      <c r="D59" s="197"/>
      <c r="E59" s="136">
        <f t="shared" si="1"/>
        <v>12390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13095</v>
      </c>
      <c r="D68" s="435">
        <f>D54+D58+D63+D64+D65+D66</f>
        <v>0</v>
      </c>
      <c r="E68" s="436">
        <f t="shared" si="1"/>
        <v>13095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1155</v>
      </c>
      <c r="D82" s="138">
        <f>SUM(D83:D86)</f>
        <v>1155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906</v>
      </c>
      <c r="D85" s="197">
        <v>906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>
        <v>249</v>
      </c>
      <c r="D86" s="197">
        <v>249</v>
      </c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297</v>
      </c>
      <c r="D87" s="134">
        <f>SUM(D88:D92)+D96</f>
        <v>297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6</v>
      </c>
      <c r="D89" s="197">
        <v>6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168</v>
      </c>
      <c r="D90" s="197">
        <v>168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118</v>
      </c>
      <c r="D92" s="138">
        <f>SUM(D93:D95)</f>
        <v>118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113</v>
      </c>
      <c r="D94" s="197">
        <v>113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5</v>
      </c>
      <c r="D95" s="197">
        <v>5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</v>
      </c>
      <c r="D96" s="197"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34</v>
      </c>
      <c r="D97" s="197">
        <v>34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1486</v>
      </c>
      <c r="D98" s="433">
        <f>D87+D82+D77+D73+D97</f>
        <v>1486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14581</v>
      </c>
      <c r="D99" s="427">
        <f>D98+D70+D68</f>
        <v>1486</v>
      </c>
      <c r="E99" s="427">
        <f>E98+E70+E68</f>
        <v>13095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>
        <v>57</v>
      </c>
      <c r="D106" s="280">
        <v>120</v>
      </c>
      <c r="E106" s="280"/>
      <c r="F106" s="423">
        <f>C106+D106-E106</f>
        <v>177</v>
      </c>
    </row>
    <row r="107" spans="1:27" ht="16.5" thickBot="1">
      <c r="A107" s="418" t="s">
        <v>752</v>
      </c>
      <c r="B107" s="424" t="s">
        <v>753</v>
      </c>
      <c r="C107" s="425">
        <f>SUM(C104:C106)</f>
        <v>57</v>
      </c>
      <c r="D107" s="425">
        <f>SUM(D104:D106)</f>
        <v>120</v>
      </c>
      <c r="E107" s="425">
        <f>SUM(E104:E106)</f>
        <v>0</v>
      </c>
      <c r="F107" s="426">
        <f>SUM(F104:F106)</f>
        <v>177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44000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zoomScale="85" zoomScaleNormal="85" zoomScaleSheetLayoutView="85" workbookViewId="0">
      <selection activeCell="M15" sqref="M15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44000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lg</cp:lastModifiedBy>
  <cp:lastPrinted>2020-04-14T14:19:28Z</cp:lastPrinted>
  <dcterms:created xsi:type="dcterms:W3CDTF">2006-09-16T00:00:00Z</dcterms:created>
  <dcterms:modified xsi:type="dcterms:W3CDTF">2020-06-17T08:58:57Z</dcterms:modified>
</cp:coreProperties>
</file>