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450" windowWidth="19440" windowHeight="46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Лист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<sst xmlns="http://schemas.openxmlformats.org/spreadsheetml/2006/main" count="4192" uniqueCount="975">
  <si>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</si>
  <si>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</si>
  <si>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</si>
  <si>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</si>
  <si>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</si>
  <si>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</si>
  <si>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</si>
  <si>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</si>
  <si>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</si>
  <si>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</si>
  <si>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</si>
  <si>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</si>
  <si>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</si>
  <si>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</si>
  <si>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</si>
  <si>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</si>
  <si>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</si>
  <si>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</si>
  <si>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</si>
  <si>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</si>
  <si>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</si>
  <si>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</si>
  <si>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</si>
  <si>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</si>
  <si>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</si>
  <si>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</si>
  <si>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</si>
  <si>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</si>
  <si>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</si>
  <si>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</si>
  <si>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</si>
  <si>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</si>
  <si>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</si>
  <si>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</si>
  <si>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</si>
  <si>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</si>
  <si>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</si>
  <si>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</si>
  <si>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</si>
  <si>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</si>
  <si>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</si>
  <si>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</si>
  <si>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</si>
  <si>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</si>
  <si>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</si>
  <si>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</si>
  <si>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</si>
  <si>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</si>
  <si>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</si>
  <si>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</si>
  <si>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</si>
  <si>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</si>
  <si>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</si>
  <si>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</si>
  <si>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</si>
  <si>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</si>
  <si>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</si>
  <si>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</si>
  <si>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</si>
  <si>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</si>
  <si>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</si>
  <si>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</si>
  <si>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</si>
  <si>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</si>
  <si>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</si>
  <si>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</si>
  <si>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</si>
  <si>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</si>
  <si>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</si>
  <si>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</si>
  <si>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</si>
  <si>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</si>
  <si>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</si>
  <si>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</si>
  <si>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</si>
  <si>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</si>
  <si>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</si>
  <si>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</si>
  <si>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</si>
  <si>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</si>
  <si>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</si>
  <si>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</si>
  <si>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</si>
  <si>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</si>
  <si>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</si>
  <si>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</si>
  <si>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</si>
  <si>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</si>
  <si>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</si>
  <si>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</si>
  <si>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</si>
  <si>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</si>
  <si>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</si>
  <si>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</si>
  <si>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</si>
  <si>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</si>
  <si>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</si>
  <si>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</si>
  <si>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</si>
  <si>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</si>
  <si>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</si>
  <si>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</si>
  <si>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</si>
  <si>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</si>
  <si>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</si>
  <si>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</si>
  <si>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</si>
  <si>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</si>
  <si>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</si>
  <si>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</si>
  <si>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</si>
  <si>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</si>
  <si>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</si>
  <si>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</si>
  <si>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</si>
  <si>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</si>
  <si>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</si>
  <si>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</si>
  <si>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</si>
  <si>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</si>
  <si>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</si>
  <si>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</si>
  <si>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</si>
  <si>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</si>
  <si>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</si>
  <si>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</si>
  <si>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</si>
  <si>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</si>
  <si>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</si>
  <si>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</si>
  <si>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</si>
  <si>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</si>
  <si>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</si>
  <si>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</si>
  <si>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</si>
  <si>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</si>
  <si>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</si>
  <si>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</si>
  <si>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</si>
  <si>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</si>
  <si>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</si>
  <si>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</si>
  <si>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</si>
  <si>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</si>
  <si>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</si>
  <si>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</si>
  <si>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</si>
  <si>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</si>
  <si>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</si>
  <si>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</si>
  <si>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</si>
  <si>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</si>
  <si>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</si>
  <si>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</si>
  <si>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</si>
  <si>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</si>
  <si>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</si>
  <si>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</si>
  <si>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</si>
  <si>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</si>
  <si>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</si>
  <si>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</si>
  <si>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</si>
  <si>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</si>
  <si>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</si>
  <si>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</si>
  <si>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</si>
  <si>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</si>
  <si>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</si>
  <si>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</si>
  <si>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</si>
  <si>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</si>
  <si>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</si>
  <si>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</si>
  <si>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</si>
  <si>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</si>
  <si>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</si>
  <si>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</si>
  <si>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</si>
  <si>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</si>
  <si>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</si>
  <si>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</si>
  <si>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</si>
  <si>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</si>
  <si>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</si>
  <si>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</si>
  <si>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</si>
  <si>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</si>
  <si>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</si>
  <si>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</si>
  <si>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</si>
  <si>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</si>
  <si>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</si>
  <si>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</si>
  <si>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</si>
  <si>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</si>
  <si>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</si>
  <si>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</si>
  <si>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</si>
  <si>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</si>
  <si>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</si>
  <si>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</si>
  <si>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</si>
  <si>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</si>
  <si>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</si>
  <si>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</si>
  <si>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</si>
  <si>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</si>
  <si>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</si>
  <si>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</si>
  <si>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</si>
  <si>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</si>
  <si>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</si>
  <si>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</si>
  <si>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</si>
  <si>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</si>
  <si>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</si>
  <si>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</si>
  <si>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</si>
  <si>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</si>
  <si>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</si>
  <si>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</si>
  <si>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</si>
  <si>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</si>
  <si>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</si>
  <si>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</si>
  <si>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</si>
  <si>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</si>
  <si>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</si>
  <si>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</si>
  <si>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</si>
  <si>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</si>
  <si>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</si>
  <si>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</si>
  <si>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</si>
  <si>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</si>
  <si>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</si>
  <si>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</si>
  <si>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</si>
  <si>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</si>
  <si>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</si>
  <si>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</si>
  <si>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</si>
  <si>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</si>
  <si>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</si>
  <si>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</si>
  <si>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</si>
  <si>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</si>
  <si>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</si>
  <si>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</si>
  <si>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</si>
  <si>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</si>
  <si>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</si>
  <si>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</si>
  <si>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</si>
  <si>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</si>
  <si>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</si>
  <si>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</si>
  <si>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</si>
  <si>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</si>
  <si>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</si>
  <si>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</si>
  <si>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</si>
  <si>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</si>
  <si>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</si>
  <si>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</si>
  <si>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</si>
  <si>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</si>
  <si>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</si>
  <si>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</si>
  <si>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</si>
  <si>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</si>
  <si>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</si>
  <si>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</si>
  <si>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</si>
  <si>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</si>
  <si>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</si>
  <si>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</si>
  <si>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</si>
  <si>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</si>
  <si>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</si>
  <si>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</si>
  <si>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</si>
  <si>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</si>
  <si>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</si>
  <si>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</si>
  <si>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</si>
  <si>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</si>
  <si>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</si>
  <si>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</si>
  <si>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</si>
  <si>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</si>
  <si>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</si>
  <si>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</si>
  <si>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</si>
  <si>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</si>
  <si>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</si>
  <si>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</si>
  <si>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</si>
  <si>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</si>
  <si>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</si>
  <si>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</si>
  <si>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</si>
  <si>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</si>
  <si>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</si>
  <si>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</si>
  <si>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</si>
  <si>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</si>
  <si>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</si>
  <si>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</si>
  <si>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</si>
  <si>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</si>
  <si>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</si>
  <si>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</si>
  <si>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</si>
  <si>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</si>
  <si>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</si>
  <si>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</si>
  <si>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</si>
  <si>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</si>
  <si>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</si>
  <si>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</si>
  <si>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</si>
  <si>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</si>
  <si>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</si>
  <si>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</si>
  <si>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</si>
  <si>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</si>
  <si>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</si>
  <si>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</si>
  <si>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</si>
  <si>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</si>
  <si>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</si>
  <si>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</si>
  <si>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</si>
  <si>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</si>
  <si>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</si>
  <si>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</si>
  <si>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</si>
  <si>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</si>
  <si>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</si>
  <si>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</si>
  <si>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</si>
  <si>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</si>
  <si>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</si>
  <si>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</si>
  <si>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</si>
  <si>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</si>
  <si>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</si>
  <si>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</si>
  <si>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</si>
  <si>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</si>
  <si>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</si>
  <si>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</si>
  <si>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</si>
  <si>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</si>
  <si>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</si>
  <si>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</si>
  <si>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</si>
  <si>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</si>
  <si>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</si>
  <si>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</si>
  <si>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</si>
  <si>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</si>
  <si>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</si>
  <si>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</si>
  <si>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</si>
  <si>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</si>
  <si>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</si>
  <si>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</si>
  <si>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</si>
  <si>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</si>
  <si>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</si>
  <si>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</si>
  <si>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</si>
  <si>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</si>
  <si>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</si>
  <si>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</si>
  <si>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</si>
  <si>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</si>
  <si>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</si>
  <si>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</si>
  <si>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</si>
  <si>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</si>
  <si>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</si>
  <si>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</si>
  <si>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</si>
  <si>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</si>
  <si>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</si>
  <si>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</si>
  <si>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</si>
  <si>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</si>
  <si>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</si>
  <si>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</si>
  <si>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</si>
  <si>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</si>
  <si>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</si>
  <si>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</si>
  <si>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</si>
  <si>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</si>
  <si>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</si>
  <si>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</si>
  <si>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</si>
  <si>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</si>
  <si>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</si>
  <si>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</si>
  <si>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</si>
  <si>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</si>
  <si>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</si>
  <si>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</si>
  <si>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</si>
  <si>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</si>
  <si>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</si>
  <si>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</si>
  <si>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</si>
  <si>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</si>
  <si>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</si>
  <si>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</si>
  <si>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</si>
  <si>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</si>
  <si>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</si>
  <si>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</si>
  <si>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</si>
  <si>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</si>
  <si>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</si>
  <si>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</si>
  <si>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</si>
  <si>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</si>
  <si>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</si>
  <si>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</si>
  <si>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</si>
  <si>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</si>
  <si>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</si>
  <si>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</si>
  <si>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</si>
  <si>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</si>
  <si>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</si>
  <si>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</si>
  <si>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</si>
  <si>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</si>
  <si>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</si>
  <si>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</si>
  <si>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</si>
  <si>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</si>
  <si>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</si>
  <si>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</si>
  <si>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</si>
  <si>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</si>
  <si>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</si>
  <si>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</si>
  <si>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</si>
  <si>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</si>
  <si>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</si>
  <si>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</si>
  <si>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</si>
  <si>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</si>
  <si>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</si>
  <si>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</si>
  <si>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</si>
  <si>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</si>
  <si>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</si>
  <si>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</si>
  <si>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</si>
  <si>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</si>
  <si>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</si>
  <si>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</si>
  <si>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</si>
  <si>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</si>
  <si>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</si>
  <si>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</si>
  <si>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</si>
  <si>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</si>
  <si>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</si>
  <si>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</si>
  <si>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</si>
  <si>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</si>
  <si>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</si>
  <si>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</si>
  <si>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</si>
  <si>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</si>
  <si>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</si>
  <si>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</si>
  <si>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</si>
  <si>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</si>
  <si>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</si>
  <si>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</si>
  <si>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</si>
  <si>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</si>
  <si>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</si>
  <si>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</si>
  <si>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</si>
  <si>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</si>
  <si>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</si>
  <si>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</si>
  <si>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</si>
  <si>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</si>
  <si>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</si>
  <si>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</si>
  <si>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</si>
  <si>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</si>
  <si>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</si>
  <si>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</si>
  <si>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</si>
  <si>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</si>
  <si>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</si>
  <si>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</si>
  <si>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</si>
  <si>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</si>
  <si>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</si>
  <si>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</si>
  <si>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</si>
  <si>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</si>
  <si>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</si>
  <si>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</si>
  <si>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</si>
  <si>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</si>
  <si>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</si>
  <si>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</si>
  <si>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</si>
  <si>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</si>
  <si>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</si>
  <si>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</si>
  <si>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</si>
  <si>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</si>
  <si>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</si>
  <si>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</si>
  <si>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</si>
  <si>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</si>
  <si>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</si>
  <si>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</si>
  <si>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</si>
  <si>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</si>
  <si>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</si>
  <si>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</si>
  <si>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</si>
  <si>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</si>
  <si>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</si>
  <si>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</si>
  <si>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</si>
  <si>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</si>
  <si>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</si>
  <si>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</si>
  <si>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</si>
  <si>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</si>
  <si>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</si>
  <si>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</si>
  <si>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</si>
  <si>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</si>
  <si>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</si>
  <si>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</si>
  <si>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</si>
  <si>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</si>
  <si>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</si>
  <si>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</si>
  <si>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</si>
  <si>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</si>
  <si>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</si>
  <si>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</si>
  <si>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</si>
  <si>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</si>
  <si>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</si>
  <si>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</si>
  <si>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</si>
  <si>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</si>
  <si>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</si>
  <si>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</si>
  <si>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</si>
  <si>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</si>
  <si>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</si>
  <si>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</si>
  <si>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</si>
  <si>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</si>
  <si>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</si>
  <si>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</si>
  <si>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</si>
  <si>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</si>
  <si>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</si>
  <si>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</si>
  <si>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</si>
  <si>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</si>
  <si>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</si>
  <si>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</si>
  <si>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</si>
  <si>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</si>
  <si>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</si>
  <si>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</si>
  <si>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</si>
  <si>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</si>
  <si>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</si>
  <si>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</si>
  <si>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</si>
  <si>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</si>
  <si>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</si>
  <si>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</si>
  <si>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</si>
  <si>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</si>
  <si>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</si>
  <si>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</si>
  <si>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</si>
  <si>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</si>
  <si>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</si>
  <si>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</si>
  <si>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</si>
  <si>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</si>
  <si>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</si>
  <si>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</si>
  <si>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</si>
  <si>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</si>
  <si>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</si>
  <si>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</si>
  <si>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</si>
  <si>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</si>
  <si>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</si>
  <si>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</si>
  <si>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</si>
  <si>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</si>
  <si>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</si>
  <si>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</si>
  <si>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</si>
  <si>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</si>
  <si>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</si>
  <si>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</si>
  <si>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</si>
  <si>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</si>
  <si>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</si>
  <si>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</si>
  <si>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</si>
  <si>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</si>
  <si>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</si>
  <si>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</si>
  <si>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</si>
  <si>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</si>
  <si>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</si>
  <si>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</si>
  <si>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</si>
  <si>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</si>
  <si>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</si>
  <si>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</si>
  <si>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</si>
  <si>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</si>
  <si>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</si>
  <si>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</si>
  <si>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</si>
  <si>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</si>
  <si>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</si>
  <si>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</si>
  <si>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</si>
  <si>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</si>
  <si>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</si>
  <si>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</si>
  <si>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</si>
  <si>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</si>
  <si>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</si>
  <si>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</si>
  <si>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</si>
  <si>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</si>
  <si>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</si>
  <si>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</si>
  <si>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</si>
  <si>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</si>
  <si>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</si>
  <si>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</si>
  <si>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</si>
  <si>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</si>
  <si>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</si>
  <si>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</si>
  <si>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</si>
  <si>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</si>
  <si>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</si>
  <si>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</si>
  <si>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</si>
  <si>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</si>
  <si>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</si>
  <si>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</si>
  <si>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</si>
  <si>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</si>
  <si>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</si>
  <si>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</si>
  <si>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</si>
  <si>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</si>
  <si>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</si>
  <si>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</si>
  <si>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</si>
  <si>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</si>
  <si>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</si>
  <si>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</si>
  <si>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</si>
  <si>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</si>
  <si>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</si>
  <si>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</si>
  <si>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</si>
  <si>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</si>
  <si>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</si>
  <si>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</si>
  <si>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</si>
  <si>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</si>
  <si>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</si>
  <si>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</si>
  <si>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</si>
  <si>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</si>
  <si>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</si>
  <si>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</si>
  <si>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</si>
  <si>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</si>
  <si>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</si>
  <si>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</si>
  <si>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</si>
  <si>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</si>
  <si>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</si>
  <si>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</si>
  <si>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</si>
  <si>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</si>
  <si>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</si>
  <si>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</si>
  <si>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</si>
  <si>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</si>
  <si>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</si>
  <si>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</si>
  <si>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</si>
  <si>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</si>
  <si>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</si>
  <si>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</si>
  <si>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</si>
  <si>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</si>
  <si>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</si>
  <si>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</si>
  <si>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</si>
  <si>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</si>
  <si>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</si>
  <si>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</si>
  <si>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</si>
  <si>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</si>
  <si>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</si>
  <si>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</si>
  <si>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</si>
  <si>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</si>
  <si>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</si>
  <si>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</si>
  <si>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</si>
  <si>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</si>
  <si>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</si>
  <si>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</si>
  <si>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</si>
  <si>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</si>
  <si>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</si>
  <si>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</si>
  <si>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</si>
  <si>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</si>
  <si>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</si>
  <si>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</si>
  <si>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</si>
  <si>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</si>
  <si>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</si>
  <si>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</si>
  <si>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</si>
  <si>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</si>
  <si>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</si>
  <si>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</si>
  <si>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</si>
  <si>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</si>
  <si>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</si>
  <si>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</si>
  <si>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</si>
  <si>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</si>
  <si>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</si>
  <si>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</si>
  <si>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</si>
  <si>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</si>
  <si>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</si>
  <si>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</si>
  <si>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</si>
  <si>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</si>
  <si>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</si>
  <si>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</si>
  <si>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</si>
  <si>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</si>
  <si>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</si>
  <si>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</si>
  <si>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</si>
  <si>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</si>
  <si>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</si>
  <si>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</si>
  <si>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</si>
  <si>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</si>
  <si>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</si>
  <si>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</si>
  <si>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</si>
  <si>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</si>
  <si>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</si>
  <si>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</si>
  <si>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</si>
  <si>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</si>
  <si>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</si>
  <si>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</si>
  <si>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</si>
  <si>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</si>
  <si>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</si>
  <si>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</si>
  <si>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</si>
  <si>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</si>
  <si>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</si>
  <si>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</si>
  <si>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</si>
  <si>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</si>
  <si>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</si>
  <si>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</si>
  <si>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</si>
  <si>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</si>
  <si>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</si>
  <si>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</si>
  <si>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</si>
  <si>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</si>
  <si>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</si>
  <si>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</si>
  <si>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</si>
  <si>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</si>
  <si>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</si>
  <si>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</si>
  <si>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</si>
  <si>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</si>
  <si>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</si>
  <si>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</si>
  <si>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</si>
  <si>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</si>
  <si>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</si>
  <si>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</si>
  <si>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</si>
  <si>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</si>
  <si>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</si>
  <si>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</si>
  <si>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</si>
  <si>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</si>
  <si>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</si>
  <si>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</si>
  <si>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</si>
  <si>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</si>
  <si>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</si>
  <si>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</si>
  <si>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</si>
  <si>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</si>
  <si>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</si>
  <si>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</si>
  <si>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</si>
  <si>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</si>
  <si>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</si>
  <si>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</si>
  <si>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</si>
  <si>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</si>
  <si>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</si>
  <si>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</si>
  <si>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</si>
  <si>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</si>
  <si>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</si>
  <si>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</si>
  <si>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</si>
  <si>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</si>
  <si>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</si>
  <si>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</si>
  <si>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</si>
  <si>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</si>
  <si>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</si>
  <si>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</si>
  <si>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</si>
  <si>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</si>
  <si>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</si>
  <si>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</si>
  <si>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</si>
  <si>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</si>
  <si>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</si>
  <si>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</si>
  <si>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</si>
  <si>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</si>
  <si>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</si>
  <si>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</si>
  <si>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</si>
  <si>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</si>
  <si>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</si>
  <si>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</si>
  <si>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</si>
  <si>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</si>
  <si>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</si>
  <si>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</si>
  <si>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</si>
  <si>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</si>
  <si>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</si>
  <si>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</si>
  <si>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</si>
  <si>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</si>
  <si>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</si>
  <si>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</si>
  <si>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</si>
  <si>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</si>
  <si>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</si>
  <si>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</si>
  <si>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</si>
  <si>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</si>
  <si>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</si>
  <si>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</si>
  <si>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</si>
  <si>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</si>
  <si>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</si>
  <si>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</si>
  <si>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</si>
  <si>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</si>
  <si>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</si>
  <si>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</si>
  <si>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</si>
  <si>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</si>
  <si>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</si>
  <si>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</si>
  <si>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</si>
  <si>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</si>
  <si>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</si>
  <si>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</si>
  <si>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</si>
  <si>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</si>
  <si>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</si>
  <si>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</si>
  <si>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</si>
  <si>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</si>
  <si>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</si>
  <si>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</si>
  <si>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</si>
  <si>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</si>
  <si>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</si>
  <si>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</si>
  <si>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</si>
  <si>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</si>
  <si>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</si>
  <si>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</si>
  <si>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</si>
  <si>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</si>
  <si>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</si>
  <si>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</si>
  <si>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</si>
  <si>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</si>
  <si>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</si>
  <si>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</si>
  <si>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</si>
  <si>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</si>
  <si>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</si>
  <si>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</si>
  <si>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</si>
  <si>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</si>
  <si>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</si>
  <si>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</si>
  <si>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</si>
  <si>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</si>
  <si>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</si>
  <si>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</si>
  <si>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</si>
  <si>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</si>
  <si>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</si>
  <si>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</si>
  <si>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</si>
  <si>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</si>
  <si>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</si>
  <si>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</si>
  <si>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</si>
  <si>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</si>
  <si>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</si>
  <si>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</si>
  <si>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</si>
  <si>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СВИЛОЗА АД</t>
  </si>
  <si>
    <t>814191178</t>
  </si>
  <si>
    <t>МИХАИЛ ГЕОРГИЕВ КОЛЧЕВ</t>
  </si>
  <si>
    <t>ИЗПЪЛНИТЕЛЕН ДИРЕКТОР</t>
  </si>
  <si>
    <t>ГР.СВИЩОВ ЗАП.ИНД.ЗОНА</t>
  </si>
  <si>
    <t>0887 55 60 70</t>
  </si>
  <si>
    <t>0631 4 01 04</t>
  </si>
  <si>
    <t>svilosa@b-trust.org</t>
  </si>
  <si>
    <t>www.svilosa.bg</t>
  </si>
  <si>
    <t xml:space="preserve">ЗАРКА МИХАЙЛОВА ПЪРВАНОВА </t>
  </si>
  <si>
    <t>ГЛАВЕН СЧЕТОВОДИТЕЛ</t>
  </si>
  <si>
    <t>www.investor.bg; www.infostock.bg; http://www.x3news.com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</si>
</sst>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60" fillId="29" borderId="6" applyNumberFormat="0" applyAlignment="0" applyProtection="0"/>
    <xf numFmtId="0" fontId="61" fillId="29" borderId="2" applyNumberFormat="0" applyAlignment="0" applyProtection="0"/>
    <xf numFmtId="0" fontId="62" fillId="30" borderId="7" applyNumberFormat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71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80" fillId="0" borderId="49" xfId="45" applyNumberFormat="1" applyFont="1" applyFill="1" applyBorder="1" applyAlignment="1" applyProtection="1">
      <alignment horizontal="centerContinuous"/>
      <protection/>
    </xf>
    <xf numFmtId="0" fontId="81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80" fillId="0" borderId="49" xfId="45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5" borderId="51" xfId="75" applyNumberFormat="1" applyFont="1" applyFill="1" applyBorder="1" applyAlignment="1" applyProtection="1">
      <alignment/>
      <protection locked="0"/>
    </xf>
    <xf numFmtId="49" fontId="82" fillId="35" borderId="11" xfId="75" applyNumberFormat="1" applyFont="1" applyFill="1" applyBorder="1" applyAlignment="1" applyProtection="1">
      <alignment/>
      <protection locked="0"/>
    </xf>
    <xf numFmtId="49" fontId="82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35" borderId="22" xfId="41" applyNumberFormat="1" applyFont="1" applyFill="1" applyBorder="1" applyAlignment="1" applyProtection="1">
      <alignment vertical="top" wrapText="1"/>
      <protection locked="0"/>
    </xf>
    <xf numFmtId="1" fontId="24" fillId="39" borderId="14" xfId="44" applyNumberFormat="1" applyFont="1" applyFill="1" applyBorder="1" applyAlignment="1" applyProtection="1">
      <alignment vertical="center"/>
      <protection locked="0"/>
    </xf>
    <xf numFmtId="3" fontId="4" fillId="40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43373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43434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ЗАРКА МИХАЙЛОВА ПЪРВАНОВА 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43373</v>
      </c>
    </row>
    <row r="11" spans="1:2" ht="15.75">
      <c r="A11" s="7" t="s">
        <v>950</v>
      </c>
      <c r="B11" s="547">
        <v>43434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5" t="s">
        <v>970</v>
      </c>
    </row>
    <row r="24" spans="1:2" ht="15.75">
      <c r="A24" s="10" t="s">
        <v>892</v>
      </c>
      <c r="B24" s="656" t="s">
        <v>971</v>
      </c>
    </row>
    <row r="25" spans="1:2" ht="15.75">
      <c r="A25" s="7" t="s">
        <v>895</v>
      </c>
      <c r="B25" s="657" t="s">
        <v>974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0.2571200817932122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0.2113378200334722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1.1244363608806032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0.1777563465155563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1.3383153721719714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4.994379427163536</v>
      </c>
    </row>
    <row r="11" spans="1:4" ht="63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3.256005543578688</v>
      </c>
    </row>
    <row r="12" spans="1:4" ht="47.2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0.24360948567908838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0.24360948567908838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0.9487143655673561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0.6913359130716057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0.08713544578657895</v>
      </c>
    </row>
    <row r="19" spans="1:4" ht="31.5">
      <c r="A19" s="560">
        <v>13</v>
      </c>
      <c r="B19" s="558" t="s">
        <v>907</v>
      </c>
      <c r="C19" s="559" t="s">
        <v>880</v>
      </c>
      <c r="D19" s="609">
        <f>D4/D5</f>
        <v>0.1879500053413097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0.15808484383797966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29888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0.21285475198518677</v>
      </c>
    </row>
    <row r="23" spans="1:4" ht="31.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0.30153217568947904</v>
      </c>
    </row>
    <row r="24" spans="1:4" ht="31.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0.7450033875338753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СВИЛОЗА АД</v>
      </c>
      <c r="B3" s="99" t="str">
        <f aca="true" t="shared" si="1" ref="B3:B34">pdeBulstat</f>
        <v>814191178</v>
      </c>
      <c r="C3" s="550">
        <f aca="true" t="shared" si="2" ref="C3:C34">endDate</f>
        <v>43373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1890</v>
      </c>
    </row>
    <row r="4" spans="1:8" ht="15.75">
      <c r="A4" s="99" t="str">
        <f t="shared" si="0"/>
        <v>СВИЛОЗА АД</v>
      </c>
      <c r="B4" s="99" t="str">
        <f t="shared" si="1"/>
        <v>814191178</v>
      </c>
      <c r="C4" s="550">
        <f t="shared" si="2"/>
        <v>43373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6801</v>
      </c>
    </row>
    <row r="5" spans="1:8" ht="15.75">
      <c r="A5" s="99" t="str">
        <f t="shared" si="0"/>
        <v>СВИЛОЗА АД</v>
      </c>
      <c r="B5" s="99" t="str">
        <f t="shared" si="1"/>
        <v>814191178</v>
      </c>
      <c r="C5" s="550">
        <f t="shared" si="2"/>
        <v>43373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71434</v>
      </c>
    </row>
    <row r="6" spans="1:8" ht="15.75">
      <c r="A6" s="99" t="str">
        <f t="shared" si="0"/>
        <v>СВИЛОЗА АД</v>
      </c>
      <c r="B6" s="99" t="str">
        <f t="shared" si="1"/>
        <v>814191178</v>
      </c>
      <c r="C6" s="550">
        <f t="shared" si="2"/>
        <v>43373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8249</v>
      </c>
    </row>
    <row r="7" spans="1:8" ht="15.75">
      <c r="A7" s="99" t="str">
        <f t="shared" si="0"/>
        <v>СВИЛОЗА АД</v>
      </c>
      <c r="B7" s="99" t="str">
        <f t="shared" si="1"/>
        <v>814191178</v>
      </c>
      <c r="C7" s="550">
        <f t="shared" si="2"/>
        <v>43373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1240</v>
      </c>
    </row>
    <row r="8" spans="1:8" ht="15.75">
      <c r="A8" s="99" t="str">
        <f t="shared" si="0"/>
        <v>СВИЛОЗА АД</v>
      </c>
      <c r="B8" s="99" t="str">
        <f t="shared" si="1"/>
        <v>814191178</v>
      </c>
      <c r="C8" s="550">
        <f t="shared" si="2"/>
        <v>43373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67</v>
      </c>
    </row>
    <row r="9" spans="1:8" ht="15.75">
      <c r="A9" s="99" t="str">
        <f t="shared" si="0"/>
        <v>СВИЛОЗА АД</v>
      </c>
      <c r="B9" s="99" t="str">
        <f t="shared" si="1"/>
        <v>814191178</v>
      </c>
      <c r="C9" s="550">
        <f t="shared" si="2"/>
        <v>43373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9376</v>
      </c>
    </row>
    <row r="10" spans="1:8" ht="15.75">
      <c r="A10" s="99" t="str">
        <f t="shared" si="0"/>
        <v>СВИЛОЗА АД</v>
      </c>
      <c r="B10" s="99" t="str">
        <f t="shared" si="1"/>
        <v>814191178</v>
      </c>
      <c r="C10" s="550">
        <f t="shared" si="2"/>
        <v>43373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СВИЛОЗА АД</v>
      </c>
      <c r="B11" s="99" t="str">
        <f t="shared" si="1"/>
        <v>814191178</v>
      </c>
      <c r="C11" s="550">
        <f t="shared" si="2"/>
        <v>43373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99057</v>
      </c>
    </row>
    <row r="12" spans="1:8" ht="15.75">
      <c r="A12" s="99" t="str">
        <f t="shared" si="0"/>
        <v>СВИЛОЗА АД</v>
      </c>
      <c r="B12" s="99" t="str">
        <f t="shared" si="1"/>
        <v>814191178</v>
      </c>
      <c r="C12" s="550">
        <f t="shared" si="2"/>
        <v>43373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241</v>
      </c>
    </row>
    <row r="13" spans="1:8" ht="15.75">
      <c r="A13" s="99" t="str">
        <f t="shared" si="0"/>
        <v>СВИЛОЗА АД</v>
      </c>
      <c r="B13" s="99" t="str">
        <f t="shared" si="1"/>
        <v>814191178</v>
      </c>
      <c r="C13" s="550">
        <f t="shared" si="2"/>
        <v>43373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СВИЛОЗА АД</v>
      </c>
      <c r="B14" s="99" t="str">
        <f t="shared" si="1"/>
        <v>814191178</v>
      </c>
      <c r="C14" s="550">
        <f t="shared" si="2"/>
        <v>43373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119</v>
      </c>
    </row>
    <row r="15" spans="1:8" ht="15.75">
      <c r="A15" s="99" t="str">
        <f t="shared" si="0"/>
        <v>СВИЛОЗА АД</v>
      </c>
      <c r="B15" s="99" t="str">
        <f t="shared" si="1"/>
        <v>814191178</v>
      </c>
      <c r="C15" s="550">
        <f t="shared" si="2"/>
        <v>43373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СВИЛОЗА АД</v>
      </c>
      <c r="B16" s="99" t="str">
        <f t="shared" si="1"/>
        <v>814191178</v>
      </c>
      <c r="C16" s="550">
        <f t="shared" si="2"/>
        <v>43373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СВИЛОЗА АД</v>
      </c>
      <c r="B17" s="99" t="str">
        <f t="shared" si="1"/>
        <v>814191178</v>
      </c>
      <c r="C17" s="550">
        <f t="shared" si="2"/>
        <v>43373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</v>
      </c>
    </row>
    <row r="18" spans="1:8" ht="15.75">
      <c r="A18" s="99" t="str">
        <f t="shared" si="0"/>
        <v>СВИЛОЗА АД</v>
      </c>
      <c r="B18" s="99" t="str">
        <f t="shared" si="1"/>
        <v>814191178</v>
      </c>
      <c r="C18" s="550">
        <f t="shared" si="2"/>
        <v>43373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122</v>
      </c>
    </row>
    <row r="19" spans="1:8" ht="15.75">
      <c r="A19" s="99" t="str">
        <f t="shared" si="0"/>
        <v>СВИЛОЗА АД</v>
      </c>
      <c r="B19" s="99" t="str">
        <f t="shared" si="1"/>
        <v>814191178</v>
      </c>
      <c r="C19" s="550">
        <f t="shared" si="2"/>
        <v>43373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СВИЛОЗА АД</v>
      </c>
      <c r="B20" s="99" t="str">
        <f t="shared" si="1"/>
        <v>814191178</v>
      </c>
      <c r="C20" s="550">
        <f t="shared" si="2"/>
        <v>43373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СВИЛОЗА АД</v>
      </c>
      <c r="B21" s="99" t="str">
        <f t="shared" si="1"/>
        <v>814191178</v>
      </c>
      <c r="C21" s="550">
        <f t="shared" si="2"/>
        <v>43373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СВИЛОЗА АД</v>
      </c>
      <c r="B22" s="99" t="str">
        <f t="shared" si="1"/>
        <v>814191178</v>
      </c>
      <c r="C22" s="550">
        <f t="shared" si="2"/>
        <v>43373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</v>
      </c>
    </row>
    <row r="23" spans="1:8" ht="15.75">
      <c r="A23" s="99" t="str">
        <f t="shared" si="0"/>
        <v>СВИЛОЗА АД</v>
      </c>
      <c r="B23" s="99" t="str">
        <f t="shared" si="1"/>
        <v>814191178</v>
      </c>
      <c r="C23" s="550">
        <f t="shared" si="2"/>
        <v>43373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СВИЛОЗА АД</v>
      </c>
      <c r="B24" s="99" t="str">
        <f t="shared" si="1"/>
        <v>814191178</v>
      </c>
      <c r="C24" s="550">
        <f t="shared" si="2"/>
        <v>43373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СВИЛОЗА АД</v>
      </c>
      <c r="B25" s="99" t="str">
        <f t="shared" si="1"/>
        <v>814191178</v>
      </c>
      <c r="C25" s="550">
        <f t="shared" si="2"/>
        <v>43373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СВИЛОЗА АД</v>
      </c>
      <c r="B26" s="99" t="str">
        <f t="shared" si="1"/>
        <v>814191178</v>
      </c>
      <c r="C26" s="550">
        <f t="shared" si="2"/>
        <v>43373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</v>
      </c>
    </row>
    <row r="27" spans="1:8" ht="15.75">
      <c r="A27" s="99" t="str">
        <f t="shared" si="0"/>
        <v>СВИЛОЗА АД</v>
      </c>
      <c r="B27" s="99" t="str">
        <f t="shared" si="1"/>
        <v>814191178</v>
      </c>
      <c r="C27" s="550">
        <f t="shared" si="2"/>
        <v>43373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СВИЛОЗА АД</v>
      </c>
      <c r="B28" s="99" t="str">
        <f t="shared" si="1"/>
        <v>814191178</v>
      </c>
      <c r="C28" s="550">
        <f t="shared" si="2"/>
        <v>43373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СВИЛОЗА АД</v>
      </c>
      <c r="B29" s="99" t="str">
        <f t="shared" si="1"/>
        <v>814191178</v>
      </c>
      <c r="C29" s="550">
        <f t="shared" si="2"/>
        <v>43373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СВИЛОЗА АД</v>
      </c>
      <c r="B30" s="99" t="str">
        <f t="shared" si="1"/>
        <v>814191178</v>
      </c>
      <c r="C30" s="550">
        <f t="shared" si="2"/>
        <v>43373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СВИЛОЗА АД</v>
      </c>
      <c r="B31" s="99" t="str">
        <f t="shared" si="1"/>
        <v>814191178</v>
      </c>
      <c r="C31" s="550">
        <f t="shared" si="2"/>
        <v>43373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СВИЛОЗА АД</v>
      </c>
      <c r="B32" s="99" t="str">
        <f t="shared" si="1"/>
        <v>814191178</v>
      </c>
      <c r="C32" s="550">
        <f t="shared" si="2"/>
        <v>43373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СВИЛОЗА АД</v>
      </c>
      <c r="B33" s="99" t="str">
        <f t="shared" si="1"/>
        <v>814191178</v>
      </c>
      <c r="C33" s="550">
        <f t="shared" si="2"/>
        <v>43373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</v>
      </c>
    </row>
    <row r="34" spans="1:8" ht="15.75">
      <c r="A34" s="99" t="str">
        <f t="shared" si="0"/>
        <v>СВИЛОЗА АД</v>
      </c>
      <c r="B34" s="99" t="str">
        <f t="shared" si="1"/>
        <v>814191178</v>
      </c>
      <c r="C34" s="550">
        <f t="shared" si="2"/>
        <v>43373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СВИЛОЗА АД</v>
      </c>
      <c r="B35" s="99" t="str">
        <f aca="true" t="shared" si="4" ref="B35:B66">pdeBulstat</f>
        <v>814191178</v>
      </c>
      <c r="C35" s="550">
        <f aca="true" t="shared" si="5" ref="C35:C66">endDate</f>
        <v>43373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2263</v>
      </c>
    </row>
    <row r="36" spans="1:8" ht="15.75">
      <c r="A36" s="99" t="str">
        <f t="shared" si="3"/>
        <v>СВИЛОЗА АД</v>
      </c>
      <c r="B36" s="99" t="str">
        <f t="shared" si="4"/>
        <v>814191178</v>
      </c>
      <c r="C36" s="550">
        <f t="shared" si="5"/>
        <v>43373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СВИЛОЗА АД</v>
      </c>
      <c r="B37" s="99" t="str">
        <f t="shared" si="4"/>
        <v>814191178</v>
      </c>
      <c r="C37" s="550">
        <f t="shared" si="5"/>
        <v>43373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378</v>
      </c>
    </row>
    <row r="38" spans="1:8" ht="15.75">
      <c r="A38" s="99" t="str">
        <f t="shared" si="3"/>
        <v>СВИЛОЗА АД</v>
      </c>
      <c r="B38" s="99" t="str">
        <f t="shared" si="4"/>
        <v>814191178</v>
      </c>
      <c r="C38" s="550">
        <f t="shared" si="5"/>
        <v>43373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2641</v>
      </c>
    </row>
    <row r="39" spans="1:8" ht="15.75">
      <c r="A39" s="99" t="str">
        <f t="shared" si="3"/>
        <v>СВИЛОЗА АД</v>
      </c>
      <c r="B39" s="99" t="str">
        <f t="shared" si="4"/>
        <v>814191178</v>
      </c>
      <c r="C39" s="550">
        <f t="shared" si="5"/>
        <v>43373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СВИЛОЗА АД</v>
      </c>
      <c r="B40" s="99" t="str">
        <f t="shared" si="4"/>
        <v>814191178</v>
      </c>
      <c r="C40" s="550">
        <f t="shared" si="5"/>
        <v>43373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</v>
      </c>
    </row>
    <row r="41" spans="1:8" ht="15.75">
      <c r="A41" s="99" t="str">
        <f t="shared" si="3"/>
        <v>СВИЛОЗА АД</v>
      </c>
      <c r="B41" s="99" t="str">
        <f t="shared" si="4"/>
        <v>814191178</v>
      </c>
      <c r="C41" s="550">
        <f t="shared" si="5"/>
        <v>43373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102075</v>
      </c>
    </row>
    <row r="42" spans="1:8" ht="15.75">
      <c r="A42" s="99" t="str">
        <f t="shared" si="3"/>
        <v>СВИЛОЗА АД</v>
      </c>
      <c r="B42" s="99" t="str">
        <f t="shared" si="4"/>
        <v>814191178</v>
      </c>
      <c r="C42" s="550">
        <f t="shared" si="5"/>
        <v>43373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16893</v>
      </c>
    </row>
    <row r="43" spans="1:8" ht="15.75">
      <c r="A43" s="99" t="str">
        <f t="shared" si="3"/>
        <v>СВИЛОЗА АД</v>
      </c>
      <c r="B43" s="99" t="str">
        <f t="shared" si="4"/>
        <v>814191178</v>
      </c>
      <c r="C43" s="550">
        <f t="shared" si="5"/>
        <v>43373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5105</v>
      </c>
    </row>
    <row r="44" spans="1:8" ht="15.75">
      <c r="A44" s="99" t="str">
        <f t="shared" si="3"/>
        <v>СВИЛОЗА АД</v>
      </c>
      <c r="B44" s="99" t="str">
        <f t="shared" si="4"/>
        <v>814191178</v>
      </c>
      <c r="C44" s="550">
        <f t="shared" si="5"/>
        <v>43373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12</v>
      </c>
    </row>
    <row r="45" spans="1:8" ht="15.75">
      <c r="A45" s="99" t="str">
        <f t="shared" si="3"/>
        <v>СВИЛОЗА АД</v>
      </c>
      <c r="B45" s="99" t="str">
        <f t="shared" si="4"/>
        <v>814191178</v>
      </c>
      <c r="C45" s="550">
        <f t="shared" si="5"/>
        <v>43373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222</v>
      </c>
    </row>
    <row r="46" spans="1:8" ht="15.75">
      <c r="A46" s="99" t="str">
        <f t="shared" si="3"/>
        <v>СВИЛОЗА АД</v>
      </c>
      <c r="B46" s="99" t="str">
        <f t="shared" si="4"/>
        <v>814191178</v>
      </c>
      <c r="C46" s="550">
        <f t="shared" si="5"/>
        <v>43373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СВИЛОЗА АД</v>
      </c>
      <c r="B47" s="99" t="str">
        <f t="shared" si="4"/>
        <v>814191178</v>
      </c>
      <c r="C47" s="550">
        <f t="shared" si="5"/>
        <v>43373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СВИЛОЗА АД</v>
      </c>
      <c r="B48" s="99" t="str">
        <f t="shared" si="4"/>
        <v>814191178</v>
      </c>
      <c r="C48" s="550">
        <f t="shared" si="5"/>
        <v>43373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22232</v>
      </c>
    </row>
    <row r="49" spans="1:8" ht="15.75">
      <c r="A49" s="99" t="str">
        <f t="shared" si="3"/>
        <v>СВИЛОЗА АД</v>
      </c>
      <c r="B49" s="99" t="str">
        <f t="shared" si="4"/>
        <v>814191178</v>
      </c>
      <c r="C49" s="550">
        <f t="shared" si="5"/>
        <v>43373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266</v>
      </c>
    </row>
    <row r="50" spans="1:8" ht="15.75">
      <c r="A50" s="99" t="str">
        <f t="shared" si="3"/>
        <v>СВИЛОЗА АД</v>
      </c>
      <c r="B50" s="99" t="str">
        <f t="shared" si="4"/>
        <v>814191178</v>
      </c>
      <c r="C50" s="550">
        <f t="shared" si="5"/>
        <v>43373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31503</v>
      </c>
    </row>
    <row r="51" spans="1:8" ht="15.75">
      <c r="A51" s="99" t="str">
        <f t="shared" si="3"/>
        <v>СВИЛОЗА АД</v>
      </c>
      <c r="B51" s="99" t="str">
        <f t="shared" si="4"/>
        <v>814191178</v>
      </c>
      <c r="C51" s="550">
        <f t="shared" si="5"/>
        <v>43373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1698</v>
      </c>
    </row>
    <row r="52" spans="1:8" ht="15.75">
      <c r="A52" s="99" t="str">
        <f t="shared" si="3"/>
        <v>СВИЛОЗА АД</v>
      </c>
      <c r="B52" s="99" t="str">
        <f t="shared" si="4"/>
        <v>814191178</v>
      </c>
      <c r="C52" s="550">
        <f t="shared" si="5"/>
        <v>43373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1801</v>
      </c>
    </row>
    <row r="53" spans="1:8" ht="15.75">
      <c r="A53" s="99" t="str">
        <f t="shared" si="3"/>
        <v>СВИЛОЗА АД</v>
      </c>
      <c r="B53" s="99" t="str">
        <f t="shared" si="4"/>
        <v>814191178</v>
      </c>
      <c r="C53" s="550">
        <f t="shared" si="5"/>
        <v>43373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СВИЛОЗА АД</v>
      </c>
      <c r="B54" s="99" t="str">
        <f t="shared" si="4"/>
        <v>814191178</v>
      </c>
      <c r="C54" s="550">
        <f t="shared" si="5"/>
        <v>43373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2785</v>
      </c>
    </row>
    <row r="55" spans="1:8" ht="15.75">
      <c r="A55" s="99" t="str">
        <f t="shared" si="3"/>
        <v>СВИЛОЗА АД</v>
      </c>
      <c r="B55" s="99" t="str">
        <f t="shared" si="4"/>
        <v>814191178</v>
      </c>
      <c r="C55" s="550">
        <f t="shared" si="5"/>
        <v>43373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СВИЛОЗА АД</v>
      </c>
      <c r="B56" s="99" t="str">
        <f t="shared" si="4"/>
        <v>814191178</v>
      </c>
      <c r="C56" s="550">
        <f t="shared" si="5"/>
        <v>43373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1072</v>
      </c>
    </row>
    <row r="57" spans="1:8" ht="15.75">
      <c r="A57" s="99" t="str">
        <f t="shared" si="3"/>
        <v>СВИЛОЗА АД</v>
      </c>
      <c r="B57" s="99" t="str">
        <f t="shared" si="4"/>
        <v>814191178</v>
      </c>
      <c r="C57" s="550">
        <f t="shared" si="5"/>
        <v>43373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39125</v>
      </c>
    </row>
    <row r="58" spans="1:8" ht="15.75">
      <c r="A58" s="99" t="str">
        <f t="shared" si="3"/>
        <v>СВИЛОЗА АД</v>
      </c>
      <c r="B58" s="99" t="str">
        <f t="shared" si="4"/>
        <v>814191178</v>
      </c>
      <c r="C58" s="550">
        <f t="shared" si="5"/>
        <v>43373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СВИЛОЗА АД</v>
      </c>
      <c r="B59" s="99" t="str">
        <f t="shared" si="4"/>
        <v>814191178</v>
      </c>
      <c r="C59" s="550">
        <f t="shared" si="5"/>
        <v>43373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СВИЛОЗА АД</v>
      </c>
      <c r="B60" s="99" t="str">
        <f t="shared" si="4"/>
        <v>814191178</v>
      </c>
      <c r="C60" s="550">
        <f t="shared" si="5"/>
        <v>43373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СВИЛОЗА АД</v>
      </c>
      <c r="B61" s="99" t="str">
        <f t="shared" si="4"/>
        <v>814191178</v>
      </c>
      <c r="C61" s="550">
        <f t="shared" si="5"/>
        <v>43373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СВИЛОЗА АД</v>
      </c>
      <c r="B62" s="99" t="str">
        <f t="shared" si="4"/>
        <v>814191178</v>
      </c>
      <c r="C62" s="550">
        <f t="shared" si="5"/>
        <v>43373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СВИЛОЗА АД</v>
      </c>
      <c r="B63" s="99" t="str">
        <f t="shared" si="4"/>
        <v>814191178</v>
      </c>
      <c r="C63" s="550">
        <f t="shared" si="5"/>
        <v>43373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СВИЛОЗА АД</v>
      </c>
      <c r="B64" s="99" t="str">
        <f t="shared" si="4"/>
        <v>814191178</v>
      </c>
      <c r="C64" s="550">
        <f t="shared" si="5"/>
        <v>43373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СВИЛОЗА АД</v>
      </c>
      <c r="B65" s="99" t="str">
        <f t="shared" si="4"/>
        <v>814191178</v>
      </c>
      <c r="C65" s="550">
        <f t="shared" si="5"/>
        <v>43373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111</v>
      </c>
    </row>
    <row r="66" spans="1:8" ht="15.75">
      <c r="A66" s="99" t="str">
        <f t="shared" si="3"/>
        <v>СВИЛОЗА АД</v>
      </c>
      <c r="B66" s="99" t="str">
        <f t="shared" si="4"/>
        <v>814191178</v>
      </c>
      <c r="C66" s="550">
        <f t="shared" si="5"/>
        <v>43373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3053</v>
      </c>
    </row>
    <row r="67" spans="1:8" ht="15.75">
      <c r="A67" s="99" t="str">
        <f aca="true" t="shared" si="6" ref="A67:A98">pdeName</f>
        <v>СВИЛОЗА АД</v>
      </c>
      <c r="B67" s="99" t="str">
        <f aca="true" t="shared" si="7" ref="B67:B98">pdeBulstat</f>
        <v>814191178</v>
      </c>
      <c r="C67" s="550">
        <f aca="true" t="shared" si="8" ref="C67:C98">endDate</f>
        <v>43373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СВИЛОЗА АД</v>
      </c>
      <c r="B68" s="99" t="str">
        <f t="shared" si="7"/>
        <v>814191178</v>
      </c>
      <c r="C68" s="550">
        <f t="shared" si="8"/>
        <v>43373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СВИЛОЗА АД</v>
      </c>
      <c r="B69" s="99" t="str">
        <f t="shared" si="7"/>
        <v>814191178</v>
      </c>
      <c r="C69" s="550">
        <f t="shared" si="8"/>
        <v>43373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3164</v>
      </c>
    </row>
    <row r="70" spans="1:8" ht="15.75">
      <c r="A70" s="99" t="str">
        <f t="shared" si="6"/>
        <v>СВИЛОЗА АД</v>
      </c>
      <c r="B70" s="99" t="str">
        <f t="shared" si="7"/>
        <v>814191178</v>
      </c>
      <c r="C70" s="550">
        <f t="shared" si="8"/>
        <v>43373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346</v>
      </c>
    </row>
    <row r="71" spans="1:8" ht="15.75">
      <c r="A71" s="99" t="str">
        <f t="shared" si="6"/>
        <v>СВИЛОЗА АД</v>
      </c>
      <c r="B71" s="99" t="str">
        <f t="shared" si="7"/>
        <v>814191178</v>
      </c>
      <c r="C71" s="550">
        <f t="shared" si="8"/>
        <v>43373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64867</v>
      </c>
    </row>
    <row r="72" spans="1:8" ht="15.75">
      <c r="A72" s="99" t="str">
        <f t="shared" si="6"/>
        <v>СВИЛОЗА АД</v>
      </c>
      <c r="B72" s="99" t="str">
        <f t="shared" si="7"/>
        <v>814191178</v>
      </c>
      <c r="C72" s="550">
        <f t="shared" si="8"/>
        <v>43373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166942</v>
      </c>
    </row>
    <row r="73" spans="1:8" ht="15.75">
      <c r="A73" s="99" t="str">
        <f t="shared" si="6"/>
        <v>СВИЛОЗА АД</v>
      </c>
      <c r="B73" s="99" t="str">
        <f t="shared" si="7"/>
        <v>814191178</v>
      </c>
      <c r="C73" s="550">
        <f t="shared" si="8"/>
        <v>43373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31755</v>
      </c>
    </row>
    <row r="74" spans="1:8" ht="15.75">
      <c r="A74" s="99" t="str">
        <f t="shared" si="6"/>
        <v>СВИЛОЗА АД</v>
      </c>
      <c r="B74" s="99" t="str">
        <f t="shared" si="7"/>
        <v>814191178</v>
      </c>
      <c r="C74" s="550">
        <f t="shared" si="8"/>
        <v>43373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СВИЛОЗА АД</v>
      </c>
      <c r="B75" s="99" t="str">
        <f t="shared" si="7"/>
        <v>814191178</v>
      </c>
      <c r="C75" s="550">
        <f t="shared" si="8"/>
        <v>43373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СВИЛОЗА АД</v>
      </c>
      <c r="B76" s="99" t="str">
        <f t="shared" si="7"/>
        <v>814191178</v>
      </c>
      <c r="C76" s="550">
        <f t="shared" si="8"/>
        <v>43373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СВИЛОЗА АД</v>
      </c>
      <c r="B77" s="99" t="str">
        <f t="shared" si="7"/>
        <v>814191178</v>
      </c>
      <c r="C77" s="550">
        <f t="shared" si="8"/>
        <v>43373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СВИЛОЗА АД</v>
      </c>
      <c r="B78" s="99" t="str">
        <f t="shared" si="7"/>
        <v>814191178</v>
      </c>
      <c r="C78" s="550">
        <f t="shared" si="8"/>
        <v>43373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СВИЛОЗА АД</v>
      </c>
      <c r="B79" s="99" t="str">
        <f t="shared" si="7"/>
        <v>814191178</v>
      </c>
      <c r="C79" s="550">
        <f t="shared" si="8"/>
        <v>43373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31755</v>
      </c>
    </row>
    <row r="80" spans="1:8" ht="15.75">
      <c r="A80" s="99" t="str">
        <f t="shared" si="6"/>
        <v>СВИЛОЗА АД</v>
      </c>
      <c r="B80" s="99" t="str">
        <f t="shared" si="7"/>
        <v>814191178</v>
      </c>
      <c r="C80" s="550">
        <f t="shared" si="8"/>
        <v>43373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СВИЛОЗА АД</v>
      </c>
      <c r="B81" s="99" t="str">
        <f t="shared" si="7"/>
        <v>814191178</v>
      </c>
      <c r="C81" s="550">
        <f t="shared" si="8"/>
        <v>43373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СВИЛОЗА АД</v>
      </c>
      <c r="B82" s="99" t="str">
        <f t="shared" si="7"/>
        <v>814191178</v>
      </c>
      <c r="C82" s="550">
        <f t="shared" si="8"/>
        <v>43373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20033</v>
      </c>
    </row>
    <row r="83" spans="1:8" ht="15.75">
      <c r="A83" s="99" t="str">
        <f t="shared" si="6"/>
        <v>СВИЛОЗА АД</v>
      </c>
      <c r="B83" s="99" t="str">
        <f t="shared" si="7"/>
        <v>814191178</v>
      </c>
      <c r="C83" s="550">
        <f t="shared" si="8"/>
        <v>43373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20033</v>
      </c>
    </row>
    <row r="84" spans="1:8" ht="15.75">
      <c r="A84" s="99" t="str">
        <f t="shared" si="6"/>
        <v>СВИЛОЗА АД</v>
      </c>
      <c r="B84" s="99" t="str">
        <f t="shared" si="7"/>
        <v>814191178</v>
      </c>
      <c r="C84" s="550">
        <f t="shared" si="8"/>
        <v>43373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СВИЛОЗА АД</v>
      </c>
      <c r="B85" s="99" t="str">
        <f t="shared" si="7"/>
        <v>814191178</v>
      </c>
      <c r="C85" s="550">
        <f t="shared" si="8"/>
        <v>43373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СВИЛОЗА АД</v>
      </c>
      <c r="B86" s="99" t="str">
        <f t="shared" si="7"/>
        <v>814191178</v>
      </c>
      <c r="C86" s="550">
        <f t="shared" si="8"/>
        <v>43373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20033</v>
      </c>
    </row>
    <row r="87" spans="1:8" ht="15.75">
      <c r="A87" s="99" t="str">
        <f t="shared" si="6"/>
        <v>СВИЛОЗА АД</v>
      </c>
      <c r="B87" s="99" t="str">
        <f t="shared" si="7"/>
        <v>814191178</v>
      </c>
      <c r="C87" s="550">
        <f t="shared" si="8"/>
        <v>43373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58952</v>
      </c>
    </row>
    <row r="88" spans="1:8" ht="15.75">
      <c r="A88" s="99" t="str">
        <f t="shared" si="6"/>
        <v>СВИЛОЗА АД</v>
      </c>
      <c r="B88" s="99" t="str">
        <f t="shared" si="7"/>
        <v>814191178</v>
      </c>
      <c r="C88" s="550">
        <f t="shared" si="8"/>
        <v>43373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59548</v>
      </c>
    </row>
    <row r="89" spans="1:8" ht="15.75">
      <c r="A89" s="99" t="str">
        <f t="shared" si="6"/>
        <v>СВИЛОЗА АД</v>
      </c>
      <c r="B89" s="99" t="str">
        <f t="shared" si="7"/>
        <v>814191178</v>
      </c>
      <c r="C89" s="550">
        <f t="shared" si="8"/>
        <v>43373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-596</v>
      </c>
    </row>
    <row r="90" spans="1:8" ht="15.75">
      <c r="A90" s="99" t="str">
        <f t="shared" si="6"/>
        <v>СВИЛОЗА АД</v>
      </c>
      <c r="B90" s="99" t="str">
        <f t="shared" si="7"/>
        <v>814191178</v>
      </c>
      <c r="C90" s="550">
        <f t="shared" si="8"/>
        <v>43373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СВИЛОЗА АД</v>
      </c>
      <c r="B91" s="99" t="str">
        <f t="shared" si="7"/>
        <v>814191178</v>
      </c>
      <c r="C91" s="550">
        <f t="shared" si="8"/>
        <v>43373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29675</v>
      </c>
    </row>
    <row r="92" spans="1:8" ht="15.75">
      <c r="A92" s="99" t="str">
        <f t="shared" si="6"/>
        <v>СВИЛОЗА АД</v>
      </c>
      <c r="B92" s="99" t="str">
        <f t="shared" si="7"/>
        <v>814191178</v>
      </c>
      <c r="C92" s="550">
        <f t="shared" si="8"/>
        <v>43373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СВИЛОЗА АД</v>
      </c>
      <c r="B93" s="99" t="str">
        <f t="shared" si="7"/>
        <v>814191178</v>
      </c>
      <c r="C93" s="550">
        <f t="shared" si="8"/>
        <v>43373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88627</v>
      </c>
    </row>
    <row r="94" spans="1:8" ht="15.75">
      <c r="A94" s="99" t="str">
        <f t="shared" si="6"/>
        <v>СВИЛОЗА АД</v>
      </c>
      <c r="B94" s="99" t="str">
        <f t="shared" si="7"/>
        <v>814191178</v>
      </c>
      <c r="C94" s="550">
        <f t="shared" si="8"/>
        <v>43373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140415</v>
      </c>
    </row>
    <row r="95" spans="1:8" ht="15.75">
      <c r="A95" s="99" t="str">
        <f t="shared" si="6"/>
        <v>СВИЛОЗА АД</v>
      </c>
      <c r="B95" s="99" t="str">
        <f t="shared" si="7"/>
        <v>814191178</v>
      </c>
      <c r="C95" s="550">
        <f t="shared" si="8"/>
        <v>43373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136</v>
      </c>
    </row>
    <row r="96" spans="1:8" ht="15.75">
      <c r="A96" s="99" t="str">
        <f t="shared" si="6"/>
        <v>СВИЛОЗА АД</v>
      </c>
      <c r="B96" s="99" t="str">
        <f t="shared" si="7"/>
        <v>814191178</v>
      </c>
      <c r="C96" s="550">
        <f t="shared" si="8"/>
        <v>43373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777</v>
      </c>
    </row>
    <row r="97" spans="1:8" ht="15.75">
      <c r="A97" s="99" t="str">
        <f t="shared" si="6"/>
        <v>СВИЛОЗА АД</v>
      </c>
      <c r="B97" s="99" t="str">
        <f t="shared" si="7"/>
        <v>814191178</v>
      </c>
      <c r="C97" s="550">
        <f t="shared" si="8"/>
        <v>43373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6746</v>
      </c>
    </row>
    <row r="98" spans="1:8" ht="15.75">
      <c r="A98" s="99" t="str">
        <f t="shared" si="6"/>
        <v>СВИЛОЗА АД</v>
      </c>
      <c r="B98" s="99" t="str">
        <f t="shared" si="7"/>
        <v>814191178</v>
      </c>
      <c r="C98" s="550">
        <f t="shared" si="8"/>
        <v>43373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СВИЛОЗА АД</v>
      </c>
      <c r="B99" s="99" t="str">
        <f aca="true" t="shared" si="10" ref="B99:B125">pdeBulstat</f>
        <v>814191178</v>
      </c>
      <c r="C99" s="550">
        <f aca="true" t="shared" si="11" ref="C99:C125">endDate</f>
        <v>43373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СВИЛОЗА АД</v>
      </c>
      <c r="B100" s="99" t="str">
        <f t="shared" si="10"/>
        <v>814191178</v>
      </c>
      <c r="C100" s="550">
        <f t="shared" si="11"/>
        <v>43373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СВИЛОЗА АД</v>
      </c>
      <c r="B101" s="99" t="str">
        <f t="shared" si="10"/>
        <v>814191178</v>
      </c>
      <c r="C101" s="550">
        <f t="shared" si="11"/>
        <v>43373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399</v>
      </c>
    </row>
    <row r="102" spans="1:8" ht="15.75">
      <c r="A102" s="99" t="str">
        <f t="shared" si="9"/>
        <v>СВИЛОЗА АД</v>
      </c>
      <c r="B102" s="99" t="str">
        <f t="shared" si="10"/>
        <v>814191178</v>
      </c>
      <c r="C102" s="550">
        <f t="shared" si="11"/>
        <v>43373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7922</v>
      </c>
    </row>
    <row r="103" spans="1:8" ht="15.75">
      <c r="A103" s="99" t="str">
        <f t="shared" si="9"/>
        <v>СВИЛОЗА АД</v>
      </c>
      <c r="B103" s="99" t="str">
        <f t="shared" si="10"/>
        <v>814191178</v>
      </c>
      <c r="C103" s="550">
        <f t="shared" si="11"/>
        <v>43373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СВИЛОЗА АД</v>
      </c>
      <c r="B104" s="99" t="str">
        <f t="shared" si="10"/>
        <v>814191178</v>
      </c>
      <c r="C104" s="550">
        <f t="shared" si="11"/>
        <v>43373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СВИЛОЗА АД</v>
      </c>
      <c r="B105" s="99" t="str">
        <f t="shared" si="10"/>
        <v>814191178</v>
      </c>
      <c r="C105" s="550">
        <f t="shared" si="11"/>
        <v>43373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5481</v>
      </c>
    </row>
    <row r="106" spans="1:8" ht="15.75">
      <c r="A106" s="99" t="str">
        <f t="shared" si="9"/>
        <v>СВИЛОЗА АД</v>
      </c>
      <c r="B106" s="99" t="str">
        <f t="shared" si="10"/>
        <v>814191178</v>
      </c>
      <c r="C106" s="550">
        <f t="shared" si="11"/>
        <v>43373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СВИЛОЗА АД</v>
      </c>
      <c r="B107" s="99" t="str">
        <f t="shared" si="10"/>
        <v>814191178</v>
      </c>
      <c r="C107" s="550">
        <f t="shared" si="11"/>
        <v>43373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13403</v>
      </c>
    </row>
    <row r="108" spans="1:8" ht="15.75">
      <c r="A108" s="99" t="str">
        <f t="shared" si="9"/>
        <v>СВИЛОЗА АД</v>
      </c>
      <c r="B108" s="99" t="str">
        <f t="shared" si="10"/>
        <v>814191178</v>
      </c>
      <c r="C108" s="550">
        <f t="shared" si="11"/>
        <v>43373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3961</v>
      </c>
    </row>
    <row r="109" spans="1:8" ht="15.75">
      <c r="A109" s="99" t="str">
        <f t="shared" si="9"/>
        <v>СВИЛОЗА АД</v>
      </c>
      <c r="B109" s="99" t="str">
        <f t="shared" si="10"/>
        <v>814191178</v>
      </c>
      <c r="C109" s="550">
        <f t="shared" si="11"/>
        <v>43373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СВИЛОЗА АД</v>
      </c>
      <c r="B110" s="99" t="str">
        <f t="shared" si="10"/>
        <v>814191178</v>
      </c>
      <c r="C110" s="550">
        <f t="shared" si="11"/>
        <v>43373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8062</v>
      </c>
    </row>
    <row r="111" spans="1:8" ht="15.75">
      <c r="A111" s="99" t="str">
        <f t="shared" si="9"/>
        <v>СВИЛОЗА АД</v>
      </c>
      <c r="B111" s="99" t="str">
        <f t="shared" si="10"/>
        <v>814191178</v>
      </c>
      <c r="C111" s="550">
        <f t="shared" si="11"/>
        <v>43373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137</v>
      </c>
    </row>
    <row r="112" spans="1:8" ht="15.75">
      <c r="A112" s="99" t="str">
        <f t="shared" si="9"/>
        <v>СВИЛОЗА АД</v>
      </c>
      <c r="B112" s="99" t="str">
        <f t="shared" si="10"/>
        <v>814191178</v>
      </c>
      <c r="C112" s="550">
        <f t="shared" si="11"/>
        <v>43373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СВИЛОЗА АД</v>
      </c>
      <c r="B113" s="99" t="str">
        <f t="shared" si="10"/>
        <v>814191178</v>
      </c>
      <c r="C113" s="550">
        <f t="shared" si="11"/>
        <v>43373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6330</v>
      </c>
    </row>
    <row r="114" spans="1:8" ht="15.75">
      <c r="A114" s="99" t="str">
        <f t="shared" si="9"/>
        <v>СВИЛОЗА АД</v>
      </c>
      <c r="B114" s="99" t="str">
        <f t="shared" si="10"/>
        <v>814191178</v>
      </c>
      <c r="C114" s="550">
        <f t="shared" si="11"/>
        <v>43373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54</v>
      </c>
    </row>
    <row r="115" spans="1:8" ht="15.75">
      <c r="A115" s="99" t="str">
        <f t="shared" si="9"/>
        <v>СВИЛОЗА АД</v>
      </c>
      <c r="B115" s="99" t="str">
        <f t="shared" si="10"/>
        <v>814191178</v>
      </c>
      <c r="C115" s="550">
        <f t="shared" si="11"/>
        <v>43373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828</v>
      </c>
    </row>
    <row r="116" spans="1:8" ht="15.75">
      <c r="A116" s="99" t="str">
        <f t="shared" si="9"/>
        <v>СВИЛОЗА АД</v>
      </c>
      <c r="B116" s="99" t="str">
        <f t="shared" si="10"/>
        <v>814191178</v>
      </c>
      <c r="C116" s="550">
        <f t="shared" si="11"/>
        <v>43373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281</v>
      </c>
    </row>
    <row r="117" spans="1:8" ht="15.75">
      <c r="A117" s="99" t="str">
        <f t="shared" si="9"/>
        <v>СВИЛОЗА АД</v>
      </c>
      <c r="B117" s="99" t="str">
        <f t="shared" si="10"/>
        <v>814191178</v>
      </c>
      <c r="C117" s="550">
        <f t="shared" si="11"/>
        <v>43373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432</v>
      </c>
    </row>
    <row r="118" spans="1:8" ht="15.75">
      <c r="A118" s="99" t="str">
        <f t="shared" si="9"/>
        <v>СВИЛОЗА АД</v>
      </c>
      <c r="B118" s="99" t="str">
        <f t="shared" si="10"/>
        <v>814191178</v>
      </c>
      <c r="C118" s="550">
        <f t="shared" si="11"/>
        <v>43373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921</v>
      </c>
    </row>
    <row r="119" spans="1:8" ht="15.75">
      <c r="A119" s="99" t="str">
        <f t="shared" si="9"/>
        <v>СВИЛОЗА АД</v>
      </c>
      <c r="B119" s="99" t="str">
        <f t="shared" si="10"/>
        <v>814191178</v>
      </c>
      <c r="C119" s="550">
        <f t="shared" si="11"/>
        <v>43373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32</v>
      </c>
    </row>
    <row r="120" spans="1:8" ht="15.75">
      <c r="A120" s="99" t="str">
        <f t="shared" si="9"/>
        <v>СВИЛОЗА АД</v>
      </c>
      <c r="B120" s="99" t="str">
        <f t="shared" si="10"/>
        <v>814191178</v>
      </c>
      <c r="C120" s="550">
        <f t="shared" si="11"/>
        <v>43373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12976</v>
      </c>
    </row>
    <row r="121" spans="1:8" ht="15.75">
      <c r="A121" s="99" t="str">
        <f t="shared" si="9"/>
        <v>СВИЛОЗА АД</v>
      </c>
      <c r="B121" s="99" t="str">
        <f t="shared" si="10"/>
        <v>814191178</v>
      </c>
      <c r="C121" s="550">
        <f t="shared" si="11"/>
        <v>43373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СВИЛОЗА АД</v>
      </c>
      <c r="B122" s="99" t="str">
        <f t="shared" si="10"/>
        <v>814191178</v>
      </c>
      <c r="C122" s="550">
        <f t="shared" si="11"/>
        <v>43373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СВИЛОЗА АД</v>
      </c>
      <c r="B123" s="99" t="str">
        <f t="shared" si="10"/>
        <v>814191178</v>
      </c>
      <c r="C123" s="550">
        <f t="shared" si="11"/>
        <v>43373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12</v>
      </c>
    </row>
    <row r="124" spans="1:8" ht="15.75">
      <c r="A124" s="99" t="str">
        <f t="shared" si="9"/>
        <v>СВИЛОЗА АД</v>
      </c>
      <c r="B124" s="99" t="str">
        <f t="shared" si="10"/>
        <v>814191178</v>
      </c>
      <c r="C124" s="550">
        <f t="shared" si="11"/>
        <v>43373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12988</v>
      </c>
    </row>
    <row r="125" spans="1:8" ht="15.75">
      <c r="A125" s="99" t="str">
        <f t="shared" si="9"/>
        <v>СВИЛОЗА АД</v>
      </c>
      <c r="B125" s="99" t="str">
        <f t="shared" si="10"/>
        <v>814191178</v>
      </c>
      <c r="C125" s="550">
        <f t="shared" si="11"/>
        <v>43373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166942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СВИЛОЗА АД</v>
      </c>
      <c r="B127" s="99" t="str">
        <f aca="true" t="shared" si="13" ref="B127:B158">pdeBulstat</f>
        <v>814191178</v>
      </c>
      <c r="C127" s="550">
        <f aca="true" t="shared" si="14" ref="C127:C158">endDate</f>
        <v>43373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59514</v>
      </c>
    </row>
    <row r="128" spans="1:8" ht="15.75">
      <c r="A128" s="99" t="str">
        <f t="shared" si="12"/>
        <v>СВИЛОЗА АД</v>
      </c>
      <c r="B128" s="99" t="str">
        <f t="shared" si="13"/>
        <v>814191178</v>
      </c>
      <c r="C128" s="550">
        <f t="shared" si="14"/>
        <v>43373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16032</v>
      </c>
    </row>
    <row r="129" spans="1:8" ht="15.75">
      <c r="A129" s="99" t="str">
        <f t="shared" si="12"/>
        <v>СВИЛОЗА АД</v>
      </c>
      <c r="B129" s="99" t="str">
        <f t="shared" si="13"/>
        <v>814191178</v>
      </c>
      <c r="C129" s="550">
        <f t="shared" si="14"/>
        <v>43373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5536</v>
      </c>
    </row>
    <row r="130" spans="1:8" ht="15.75">
      <c r="A130" s="99" t="str">
        <f t="shared" si="12"/>
        <v>СВИЛОЗА АД</v>
      </c>
      <c r="B130" s="99" t="str">
        <f t="shared" si="13"/>
        <v>814191178</v>
      </c>
      <c r="C130" s="550">
        <f t="shared" si="14"/>
        <v>43373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6339</v>
      </c>
    </row>
    <row r="131" spans="1:8" ht="15.75">
      <c r="A131" s="99" t="str">
        <f t="shared" si="12"/>
        <v>СВИЛОЗА АД</v>
      </c>
      <c r="B131" s="99" t="str">
        <f t="shared" si="13"/>
        <v>814191178</v>
      </c>
      <c r="C131" s="550">
        <f t="shared" si="14"/>
        <v>43373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1140</v>
      </c>
    </row>
    <row r="132" spans="1:8" ht="15.75">
      <c r="A132" s="99" t="str">
        <f t="shared" si="12"/>
        <v>СВИЛОЗА АД</v>
      </c>
      <c r="B132" s="99" t="str">
        <f t="shared" si="13"/>
        <v>814191178</v>
      </c>
      <c r="C132" s="550">
        <f t="shared" si="14"/>
        <v>43373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СВИЛОЗА АД</v>
      </c>
      <c r="B133" s="99" t="str">
        <f t="shared" si="13"/>
        <v>814191178</v>
      </c>
      <c r="C133" s="550">
        <f t="shared" si="14"/>
        <v>43373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-2126</v>
      </c>
    </row>
    <row r="134" spans="1:8" ht="15.75">
      <c r="A134" s="99" t="str">
        <f t="shared" si="12"/>
        <v>СВИЛОЗА АД</v>
      </c>
      <c r="B134" s="99" t="str">
        <f t="shared" si="13"/>
        <v>814191178</v>
      </c>
      <c r="C134" s="550">
        <f t="shared" si="14"/>
        <v>43373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1090</v>
      </c>
    </row>
    <row r="135" spans="1:8" ht="15.75">
      <c r="A135" s="99" t="str">
        <f t="shared" si="12"/>
        <v>СВИЛОЗА АД</v>
      </c>
      <c r="B135" s="99" t="str">
        <f t="shared" si="13"/>
        <v>814191178</v>
      </c>
      <c r="C135" s="550">
        <f t="shared" si="14"/>
        <v>43373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СВИЛОЗА АД</v>
      </c>
      <c r="B136" s="99" t="str">
        <f t="shared" si="13"/>
        <v>814191178</v>
      </c>
      <c r="C136" s="550">
        <f t="shared" si="14"/>
        <v>43373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СВИЛОЗА АД</v>
      </c>
      <c r="B137" s="99" t="str">
        <f t="shared" si="13"/>
        <v>814191178</v>
      </c>
      <c r="C137" s="550">
        <f t="shared" si="14"/>
        <v>43373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87525</v>
      </c>
    </row>
    <row r="138" spans="1:8" ht="15.75">
      <c r="A138" s="99" t="str">
        <f t="shared" si="12"/>
        <v>СВИЛОЗА АД</v>
      </c>
      <c r="B138" s="99" t="str">
        <f t="shared" si="13"/>
        <v>814191178</v>
      </c>
      <c r="C138" s="550">
        <f t="shared" si="14"/>
        <v>43373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190</v>
      </c>
    </row>
    <row r="139" spans="1:8" ht="15.75">
      <c r="A139" s="99" t="str">
        <f t="shared" si="12"/>
        <v>СВИЛОЗА АД</v>
      </c>
      <c r="B139" s="99" t="str">
        <f t="shared" si="13"/>
        <v>814191178</v>
      </c>
      <c r="C139" s="550">
        <f t="shared" si="14"/>
        <v>43373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СВИЛОЗА АД</v>
      </c>
      <c r="B140" s="99" t="str">
        <f t="shared" si="13"/>
        <v>814191178</v>
      </c>
      <c r="C140" s="550">
        <f t="shared" si="14"/>
        <v>43373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СВИЛОЗА АД</v>
      </c>
      <c r="B141" s="99" t="str">
        <f t="shared" si="13"/>
        <v>814191178</v>
      </c>
      <c r="C141" s="550">
        <f t="shared" si="14"/>
        <v>43373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67</v>
      </c>
    </row>
    <row r="142" spans="1:8" ht="15.75">
      <c r="A142" s="99" t="str">
        <f t="shared" si="12"/>
        <v>СВИЛОЗА АД</v>
      </c>
      <c r="B142" s="99" t="str">
        <f t="shared" si="13"/>
        <v>814191178</v>
      </c>
      <c r="C142" s="550">
        <f t="shared" si="14"/>
        <v>43373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257</v>
      </c>
    </row>
    <row r="143" spans="1:8" ht="15.75">
      <c r="A143" s="99" t="str">
        <f t="shared" si="12"/>
        <v>СВИЛОЗА АД</v>
      </c>
      <c r="B143" s="99" t="str">
        <f t="shared" si="13"/>
        <v>814191178</v>
      </c>
      <c r="C143" s="550">
        <f t="shared" si="14"/>
        <v>43373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87782</v>
      </c>
    </row>
    <row r="144" spans="1:8" ht="15.75">
      <c r="A144" s="99" t="str">
        <f t="shared" si="12"/>
        <v>СВИЛОЗА АД</v>
      </c>
      <c r="B144" s="99" t="str">
        <f t="shared" si="13"/>
        <v>814191178</v>
      </c>
      <c r="C144" s="550">
        <f t="shared" si="14"/>
        <v>43373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29698</v>
      </c>
    </row>
    <row r="145" spans="1:8" ht="15.75">
      <c r="A145" s="99" t="str">
        <f t="shared" si="12"/>
        <v>СВИЛОЗА АД</v>
      </c>
      <c r="B145" s="99" t="str">
        <f t="shared" si="13"/>
        <v>814191178</v>
      </c>
      <c r="C145" s="550">
        <f t="shared" si="14"/>
        <v>43373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СВИЛОЗА АД</v>
      </c>
      <c r="B146" s="99" t="str">
        <f t="shared" si="13"/>
        <v>814191178</v>
      </c>
      <c r="C146" s="550">
        <f t="shared" si="14"/>
        <v>43373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СВИЛОЗА АД</v>
      </c>
      <c r="B147" s="99" t="str">
        <f t="shared" si="13"/>
        <v>814191178</v>
      </c>
      <c r="C147" s="550">
        <f t="shared" si="14"/>
        <v>43373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87782</v>
      </c>
    </row>
    <row r="148" spans="1:8" ht="15.75">
      <c r="A148" s="99" t="str">
        <f t="shared" si="12"/>
        <v>СВИЛОЗА АД</v>
      </c>
      <c r="B148" s="99" t="str">
        <f t="shared" si="13"/>
        <v>814191178</v>
      </c>
      <c r="C148" s="550">
        <f t="shared" si="14"/>
        <v>43373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29698</v>
      </c>
    </row>
    <row r="149" spans="1:8" ht="15.75">
      <c r="A149" s="99" t="str">
        <f t="shared" si="12"/>
        <v>СВИЛОЗА АД</v>
      </c>
      <c r="B149" s="99" t="str">
        <f t="shared" si="13"/>
        <v>814191178</v>
      </c>
      <c r="C149" s="550">
        <f t="shared" si="14"/>
        <v>43373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СВИЛОЗА АД</v>
      </c>
      <c r="B150" s="99" t="str">
        <f t="shared" si="13"/>
        <v>814191178</v>
      </c>
      <c r="C150" s="550">
        <f t="shared" si="14"/>
        <v>43373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СВИЛОЗА АД</v>
      </c>
      <c r="B151" s="99" t="str">
        <f t="shared" si="13"/>
        <v>814191178</v>
      </c>
      <c r="C151" s="550">
        <f t="shared" si="14"/>
        <v>43373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СВИЛОЗА АД</v>
      </c>
      <c r="B152" s="99" t="str">
        <f t="shared" si="13"/>
        <v>814191178</v>
      </c>
      <c r="C152" s="550">
        <f t="shared" si="14"/>
        <v>43373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СВИЛОЗА АД</v>
      </c>
      <c r="B153" s="99" t="str">
        <f t="shared" si="13"/>
        <v>814191178</v>
      </c>
      <c r="C153" s="550">
        <f t="shared" si="14"/>
        <v>43373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29698</v>
      </c>
    </row>
    <row r="154" spans="1:8" ht="15.75">
      <c r="A154" s="99" t="str">
        <f t="shared" si="12"/>
        <v>СВИЛОЗА АД</v>
      </c>
      <c r="B154" s="99" t="str">
        <f t="shared" si="13"/>
        <v>814191178</v>
      </c>
      <c r="C154" s="550">
        <f t="shared" si="14"/>
        <v>43373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22.847</v>
      </c>
    </row>
    <row r="155" spans="1:8" ht="15.75">
      <c r="A155" s="99" t="str">
        <f t="shared" si="12"/>
        <v>СВИЛОЗА АД</v>
      </c>
      <c r="B155" s="99" t="str">
        <f t="shared" si="13"/>
        <v>814191178</v>
      </c>
      <c r="C155" s="550">
        <f t="shared" si="14"/>
        <v>43373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29675.153</v>
      </c>
    </row>
    <row r="156" spans="1:8" ht="15.75">
      <c r="A156" s="99" t="str">
        <f t="shared" si="12"/>
        <v>СВИЛОЗА АД</v>
      </c>
      <c r="B156" s="99" t="str">
        <f t="shared" si="13"/>
        <v>814191178</v>
      </c>
      <c r="C156" s="550">
        <f t="shared" si="14"/>
        <v>43373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117480</v>
      </c>
    </row>
    <row r="157" spans="1:8" ht="15.75">
      <c r="A157" s="99" t="str">
        <f t="shared" si="12"/>
        <v>СВИЛОЗА АД</v>
      </c>
      <c r="B157" s="99" t="str">
        <f t="shared" si="13"/>
        <v>814191178</v>
      </c>
      <c r="C157" s="550">
        <f t="shared" si="14"/>
        <v>43373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114340</v>
      </c>
    </row>
    <row r="158" spans="1:8" ht="15.75">
      <c r="A158" s="99" t="str">
        <f t="shared" si="12"/>
        <v>СВИЛОЗА АД</v>
      </c>
      <c r="B158" s="99" t="str">
        <f t="shared" si="13"/>
        <v>814191178</v>
      </c>
      <c r="C158" s="550">
        <f t="shared" si="14"/>
        <v>43373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15</v>
      </c>
    </row>
    <row r="159" spans="1:8" ht="15.75">
      <c r="A159" s="99" t="str">
        <f aca="true" t="shared" si="15" ref="A159:A179">pdeName</f>
        <v>СВИЛОЗА АД</v>
      </c>
      <c r="B159" s="99" t="str">
        <f aca="true" t="shared" si="16" ref="B159:B179">pdeBulstat</f>
        <v>814191178</v>
      </c>
      <c r="C159" s="550">
        <f aca="true" t="shared" si="17" ref="C159:C179">endDate</f>
        <v>43373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457</v>
      </c>
    </row>
    <row r="160" spans="1:8" ht="15.75">
      <c r="A160" s="99" t="str">
        <f t="shared" si="15"/>
        <v>СВИЛОЗА АД</v>
      </c>
      <c r="B160" s="99" t="str">
        <f t="shared" si="16"/>
        <v>814191178</v>
      </c>
      <c r="C160" s="550">
        <f t="shared" si="17"/>
        <v>43373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601</v>
      </c>
    </row>
    <row r="161" spans="1:8" ht="15.75">
      <c r="A161" s="99" t="str">
        <f t="shared" si="15"/>
        <v>СВИЛОЗА АД</v>
      </c>
      <c r="B161" s="99" t="str">
        <f t="shared" si="16"/>
        <v>814191178</v>
      </c>
      <c r="C161" s="550">
        <f t="shared" si="17"/>
        <v>43373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115413</v>
      </c>
    </row>
    <row r="162" spans="1:8" ht="15.75">
      <c r="A162" s="99" t="str">
        <f t="shared" si="15"/>
        <v>СВИЛОЗА АД</v>
      </c>
      <c r="B162" s="99" t="str">
        <f t="shared" si="16"/>
        <v>814191178</v>
      </c>
      <c r="C162" s="550">
        <f t="shared" si="17"/>
        <v>43373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СВИЛОЗА АД</v>
      </c>
      <c r="B163" s="99" t="str">
        <f t="shared" si="16"/>
        <v>814191178</v>
      </c>
      <c r="C163" s="550">
        <f t="shared" si="17"/>
        <v>43373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СВИЛОЗА АД</v>
      </c>
      <c r="B164" s="99" t="str">
        <f t="shared" si="16"/>
        <v>814191178</v>
      </c>
      <c r="C164" s="550">
        <f t="shared" si="17"/>
        <v>43373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453</v>
      </c>
    </row>
    <row r="165" spans="1:8" ht="15.75">
      <c r="A165" s="99" t="str">
        <f t="shared" si="15"/>
        <v>СВИЛОЗА АД</v>
      </c>
      <c r="B165" s="99" t="str">
        <f t="shared" si="16"/>
        <v>814191178</v>
      </c>
      <c r="C165" s="550">
        <f t="shared" si="17"/>
        <v>43373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СВИЛОЗА АД</v>
      </c>
      <c r="B166" s="99" t="str">
        <f t="shared" si="16"/>
        <v>814191178</v>
      </c>
      <c r="C166" s="550">
        <f t="shared" si="17"/>
        <v>43373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1413</v>
      </c>
    </row>
    <row r="167" spans="1:8" ht="15.75">
      <c r="A167" s="99" t="str">
        <f t="shared" si="15"/>
        <v>СВИЛОЗА АД</v>
      </c>
      <c r="B167" s="99" t="str">
        <f t="shared" si="16"/>
        <v>814191178</v>
      </c>
      <c r="C167" s="550">
        <f t="shared" si="17"/>
        <v>43373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200</v>
      </c>
    </row>
    <row r="168" spans="1:8" ht="15.75">
      <c r="A168" s="99" t="str">
        <f t="shared" si="15"/>
        <v>СВИЛОЗА АД</v>
      </c>
      <c r="B168" s="99" t="str">
        <f t="shared" si="16"/>
        <v>814191178</v>
      </c>
      <c r="C168" s="550">
        <f t="shared" si="17"/>
        <v>43373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</v>
      </c>
    </row>
    <row r="169" spans="1:8" ht="15.75">
      <c r="A169" s="99" t="str">
        <f t="shared" si="15"/>
        <v>СВИЛОЗА АД</v>
      </c>
      <c r="B169" s="99" t="str">
        <f t="shared" si="16"/>
        <v>814191178</v>
      </c>
      <c r="C169" s="550">
        <f t="shared" si="17"/>
        <v>43373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2067</v>
      </c>
    </row>
    <row r="170" spans="1:8" ht="15.75">
      <c r="A170" s="99" t="str">
        <f t="shared" si="15"/>
        <v>СВИЛОЗА АД</v>
      </c>
      <c r="B170" s="99" t="str">
        <f t="shared" si="16"/>
        <v>814191178</v>
      </c>
      <c r="C170" s="550">
        <f t="shared" si="17"/>
        <v>43373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117480</v>
      </c>
    </row>
    <row r="171" spans="1:8" ht="15.75">
      <c r="A171" s="99" t="str">
        <f t="shared" si="15"/>
        <v>СВИЛОЗА АД</v>
      </c>
      <c r="B171" s="99" t="str">
        <f t="shared" si="16"/>
        <v>814191178</v>
      </c>
      <c r="C171" s="550">
        <f t="shared" si="17"/>
        <v>43373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СВИЛОЗА АД</v>
      </c>
      <c r="B172" s="99" t="str">
        <f t="shared" si="16"/>
        <v>814191178</v>
      </c>
      <c r="C172" s="550">
        <f t="shared" si="17"/>
        <v>43373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СВИЛОЗА АД</v>
      </c>
      <c r="B173" s="99" t="str">
        <f t="shared" si="16"/>
        <v>814191178</v>
      </c>
      <c r="C173" s="550">
        <f t="shared" si="17"/>
        <v>43373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СВИЛОЗА АД</v>
      </c>
      <c r="B174" s="99" t="str">
        <f t="shared" si="16"/>
        <v>814191178</v>
      </c>
      <c r="C174" s="550">
        <f t="shared" si="17"/>
        <v>43373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117480</v>
      </c>
    </row>
    <row r="175" spans="1:8" ht="15.75">
      <c r="A175" s="99" t="str">
        <f t="shared" si="15"/>
        <v>СВИЛОЗА АД</v>
      </c>
      <c r="B175" s="99" t="str">
        <f t="shared" si="16"/>
        <v>814191178</v>
      </c>
      <c r="C175" s="550">
        <f t="shared" si="17"/>
        <v>43373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СВИЛОЗА АД</v>
      </c>
      <c r="B176" s="99" t="str">
        <f t="shared" si="16"/>
        <v>814191178</v>
      </c>
      <c r="C176" s="550">
        <f t="shared" si="17"/>
        <v>43373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СВИЛОЗА АД</v>
      </c>
      <c r="B177" s="99" t="str">
        <f t="shared" si="16"/>
        <v>814191178</v>
      </c>
      <c r="C177" s="550">
        <f t="shared" si="17"/>
        <v>43373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СВИЛОЗА АД</v>
      </c>
      <c r="B178" s="99" t="str">
        <f t="shared" si="16"/>
        <v>814191178</v>
      </c>
      <c r="C178" s="550">
        <f t="shared" si="17"/>
        <v>43373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СВИЛОЗА АД</v>
      </c>
      <c r="B179" s="99" t="str">
        <f t="shared" si="16"/>
        <v>814191178</v>
      </c>
      <c r="C179" s="550">
        <f t="shared" si="17"/>
        <v>43373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117480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СВИЛОЗА АД</v>
      </c>
      <c r="B181" s="99" t="str">
        <f aca="true" t="shared" si="19" ref="B181:B216">pdeBulstat</f>
        <v>814191178</v>
      </c>
      <c r="C181" s="550">
        <f aca="true" t="shared" si="20" ref="C181:C216">endDate</f>
        <v>43373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106256</v>
      </c>
    </row>
    <row r="182" spans="1:8" ht="15.75">
      <c r="A182" s="99" t="str">
        <f t="shared" si="18"/>
        <v>СВИЛОЗА АД</v>
      </c>
      <c r="B182" s="99" t="str">
        <f t="shared" si="19"/>
        <v>814191178</v>
      </c>
      <c r="C182" s="550">
        <f t="shared" si="20"/>
        <v>43373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-100116</v>
      </c>
    </row>
    <row r="183" spans="1:8" ht="15.75">
      <c r="A183" s="99" t="str">
        <f t="shared" si="18"/>
        <v>СВИЛОЗА АД</v>
      </c>
      <c r="B183" s="99" t="str">
        <f t="shared" si="19"/>
        <v>814191178</v>
      </c>
      <c r="C183" s="550">
        <f t="shared" si="20"/>
        <v>43373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СВИЛОЗА АД</v>
      </c>
      <c r="B184" s="99" t="str">
        <f t="shared" si="19"/>
        <v>814191178</v>
      </c>
      <c r="C184" s="550">
        <f t="shared" si="20"/>
        <v>43373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-7199</v>
      </c>
    </row>
    <row r="185" spans="1:8" ht="15.75">
      <c r="A185" s="99" t="str">
        <f t="shared" si="18"/>
        <v>СВИЛОЗА АД</v>
      </c>
      <c r="B185" s="99" t="str">
        <f t="shared" si="19"/>
        <v>814191178</v>
      </c>
      <c r="C185" s="550">
        <f t="shared" si="20"/>
        <v>43373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13102</v>
      </c>
    </row>
    <row r="186" spans="1:8" ht="15.75">
      <c r="A186" s="99" t="str">
        <f t="shared" si="18"/>
        <v>СВИЛОЗА АД</v>
      </c>
      <c r="B186" s="99" t="str">
        <f t="shared" si="19"/>
        <v>814191178</v>
      </c>
      <c r="C186" s="550">
        <f t="shared" si="20"/>
        <v>43373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-181</v>
      </c>
    </row>
    <row r="187" spans="1:8" ht="15.75">
      <c r="A187" s="99" t="str">
        <f t="shared" si="18"/>
        <v>СВИЛОЗА АД</v>
      </c>
      <c r="B187" s="99" t="str">
        <f t="shared" si="19"/>
        <v>814191178</v>
      </c>
      <c r="C187" s="550">
        <f t="shared" si="20"/>
        <v>43373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СВИЛОЗА АД</v>
      </c>
      <c r="B188" s="99" t="str">
        <f t="shared" si="19"/>
        <v>814191178</v>
      </c>
      <c r="C188" s="550">
        <f t="shared" si="20"/>
        <v>43373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-53</v>
      </c>
    </row>
    <row r="189" spans="1:8" ht="15.75">
      <c r="A189" s="99" t="str">
        <f t="shared" si="18"/>
        <v>СВИЛОЗА АД</v>
      </c>
      <c r="B189" s="99" t="str">
        <f t="shared" si="19"/>
        <v>814191178</v>
      </c>
      <c r="C189" s="550">
        <f t="shared" si="20"/>
        <v>43373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106</v>
      </c>
    </row>
    <row r="190" spans="1:8" ht="15.75">
      <c r="A190" s="99" t="str">
        <f t="shared" si="18"/>
        <v>СВИЛОЗА АД</v>
      </c>
      <c r="B190" s="99" t="str">
        <f t="shared" si="19"/>
        <v>814191178</v>
      </c>
      <c r="C190" s="550">
        <f t="shared" si="20"/>
        <v>43373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-733</v>
      </c>
    </row>
    <row r="191" spans="1:8" ht="15.75">
      <c r="A191" s="99" t="str">
        <f t="shared" si="18"/>
        <v>СВИЛОЗА АД</v>
      </c>
      <c r="B191" s="99" t="str">
        <f t="shared" si="19"/>
        <v>814191178</v>
      </c>
      <c r="C191" s="550">
        <f t="shared" si="20"/>
        <v>43373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11182</v>
      </c>
    </row>
    <row r="192" spans="1:8" ht="15.75">
      <c r="A192" s="99" t="str">
        <f t="shared" si="18"/>
        <v>СВИЛОЗА АД</v>
      </c>
      <c r="B192" s="99" t="str">
        <f t="shared" si="19"/>
        <v>814191178</v>
      </c>
      <c r="C192" s="550">
        <f t="shared" si="20"/>
        <v>43373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-14320</v>
      </c>
    </row>
    <row r="193" spans="1:8" ht="15.75">
      <c r="A193" s="99" t="str">
        <f t="shared" si="18"/>
        <v>СВИЛОЗА АД</v>
      </c>
      <c r="B193" s="99" t="str">
        <f t="shared" si="19"/>
        <v>814191178</v>
      </c>
      <c r="C193" s="550">
        <f t="shared" si="20"/>
        <v>43373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СВИЛОЗА АД</v>
      </c>
      <c r="B194" s="99" t="str">
        <f t="shared" si="19"/>
        <v>814191178</v>
      </c>
      <c r="C194" s="550">
        <f t="shared" si="20"/>
        <v>43373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-1657</v>
      </c>
    </row>
    <row r="195" spans="1:8" ht="15.75">
      <c r="A195" s="99" t="str">
        <f t="shared" si="18"/>
        <v>СВИЛОЗА АД</v>
      </c>
      <c r="B195" s="99" t="str">
        <f t="shared" si="19"/>
        <v>814191178</v>
      </c>
      <c r="C195" s="550">
        <f t="shared" si="20"/>
        <v>43373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1012</v>
      </c>
    </row>
    <row r="196" spans="1:8" ht="15.75">
      <c r="A196" s="99" t="str">
        <f t="shared" si="18"/>
        <v>СВИЛОЗА АД</v>
      </c>
      <c r="B196" s="99" t="str">
        <f t="shared" si="19"/>
        <v>814191178</v>
      </c>
      <c r="C196" s="550">
        <f t="shared" si="20"/>
        <v>43373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СВИЛОЗА АД</v>
      </c>
      <c r="B197" s="99" t="str">
        <f t="shared" si="19"/>
        <v>814191178</v>
      </c>
      <c r="C197" s="550">
        <f t="shared" si="20"/>
        <v>43373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СВИЛОЗА АД</v>
      </c>
      <c r="B198" s="99" t="str">
        <f t="shared" si="19"/>
        <v>814191178</v>
      </c>
      <c r="C198" s="550">
        <f t="shared" si="20"/>
        <v>43373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СВИЛОЗА АД</v>
      </c>
      <c r="B199" s="99" t="str">
        <f t="shared" si="19"/>
        <v>814191178</v>
      </c>
      <c r="C199" s="550">
        <f t="shared" si="20"/>
        <v>43373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СВИЛОЗА АД</v>
      </c>
      <c r="B200" s="99" t="str">
        <f t="shared" si="19"/>
        <v>814191178</v>
      </c>
      <c r="C200" s="550">
        <f t="shared" si="20"/>
        <v>43373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СВИЛОЗА АД</v>
      </c>
      <c r="B201" s="99" t="str">
        <f t="shared" si="19"/>
        <v>814191178</v>
      </c>
      <c r="C201" s="550">
        <f t="shared" si="20"/>
        <v>43373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725</v>
      </c>
    </row>
    <row r="202" spans="1:8" ht="15.75">
      <c r="A202" s="99" t="str">
        <f t="shared" si="18"/>
        <v>СВИЛОЗА АД</v>
      </c>
      <c r="B202" s="99" t="str">
        <f t="shared" si="19"/>
        <v>814191178</v>
      </c>
      <c r="C202" s="550">
        <f t="shared" si="20"/>
        <v>43373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-14240</v>
      </c>
    </row>
    <row r="203" spans="1:8" ht="15.75">
      <c r="A203" s="99" t="str">
        <f t="shared" si="18"/>
        <v>СВИЛОЗА АД</v>
      </c>
      <c r="B203" s="99" t="str">
        <f t="shared" si="19"/>
        <v>814191178</v>
      </c>
      <c r="C203" s="550">
        <f t="shared" si="20"/>
        <v>43373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СВИЛОЗА АД</v>
      </c>
      <c r="B204" s="99" t="str">
        <f t="shared" si="19"/>
        <v>814191178</v>
      </c>
      <c r="C204" s="550">
        <f t="shared" si="20"/>
        <v>43373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СВИЛОЗА АД</v>
      </c>
      <c r="B205" s="99" t="str">
        <f t="shared" si="19"/>
        <v>814191178</v>
      </c>
      <c r="C205" s="550">
        <f t="shared" si="20"/>
        <v>43373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22626</v>
      </c>
    </row>
    <row r="206" spans="1:8" ht="15.75">
      <c r="A206" s="99" t="str">
        <f t="shared" si="18"/>
        <v>СВИЛОЗА АД</v>
      </c>
      <c r="B206" s="99" t="str">
        <f t="shared" si="19"/>
        <v>814191178</v>
      </c>
      <c r="C206" s="550">
        <f t="shared" si="20"/>
        <v>43373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-26164</v>
      </c>
    </row>
    <row r="207" spans="1:8" ht="15.75">
      <c r="A207" s="99" t="str">
        <f t="shared" si="18"/>
        <v>СВИЛОЗА АД</v>
      </c>
      <c r="B207" s="99" t="str">
        <f t="shared" si="19"/>
        <v>814191178</v>
      </c>
      <c r="C207" s="550">
        <f t="shared" si="20"/>
        <v>43373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СВИЛОЗА АД</v>
      </c>
      <c r="B208" s="99" t="str">
        <f t="shared" si="19"/>
        <v>814191178</v>
      </c>
      <c r="C208" s="550">
        <f t="shared" si="20"/>
        <v>43373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-161</v>
      </c>
    </row>
    <row r="209" spans="1:8" ht="15.75">
      <c r="A209" s="99" t="str">
        <f t="shared" si="18"/>
        <v>СВИЛОЗА АД</v>
      </c>
      <c r="B209" s="99" t="str">
        <f t="shared" si="19"/>
        <v>814191178</v>
      </c>
      <c r="C209" s="550">
        <f t="shared" si="20"/>
        <v>43373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СВИЛОЗА АД</v>
      </c>
      <c r="B210" s="99" t="str">
        <f t="shared" si="19"/>
        <v>814191178</v>
      </c>
      <c r="C210" s="550">
        <f t="shared" si="20"/>
        <v>43373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-872</v>
      </c>
    </row>
    <row r="211" spans="1:8" ht="15.75">
      <c r="A211" s="99" t="str">
        <f t="shared" si="18"/>
        <v>СВИЛОЗА АД</v>
      </c>
      <c r="B211" s="99" t="str">
        <f t="shared" si="19"/>
        <v>814191178</v>
      </c>
      <c r="C211" s="550">
        <f t="shared" si="20"/>
        <v>43373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-4571</v>
      </c>
    </row>
    <row r="212" spans="1:8" ht="15.75">
      <c r="A212" s="99" t="str">
        <f t="shared" si="18"/>
        <v>СВИЛОЗА АД</v>
      </c>
      <c r="B212" s="99" t="str">
        <f t="shared" si="19"/>
        <v>814191178</v>
      </c>
      <c r="C212" s="550">
        <f t="shared" si="20"/>
        <v>43373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-7629</v>
      </c>
    </row>
    <row r="213" spans="1:8" ht="15.75">
      <c r="A213" s="99" t="str">
        <f t="shared" si="18"/>
        <v>СВИЛОЗА АД</v>
      </c>
      <c r="B213" s="99" t="str">
        <f t="shared" si="19"/>
        <v>814191178</v>
      </c>
      <c r="C213" s="550">
        <f t="shared" si="20"/>
        <v>43373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10793</v>
      </c>
    </row>
    <row r="214" spans="1:8" ht="15.75">
      <c r="A214" s="99" t="str">
        <f t="shared" si="18"/>
        <v>СВИЛОЗА АД</v>
      </c>
      <c r="B214" s="99" t="str">
        <f t="shared" si="19"/>
        <v>814191178</v>
      </c>
      <c r="C214" s="550">
        <f t="shared" si="20"/>
        <v>43373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3164</v>
      </c>
    </row>
    <row r="215" spans="1:8" ht="15.75">
      <c r="A215" s="99" t="str">
        <f t="shared" si="18"/>
        <v>СВИЛОЗА АД</v>
      </c>
      <c r="B215" s="99" t="str">
        <f t="shared" si="19"/>
        <v>814191178</v>
      </c>
      <c r="C215" s="550">
        <f t="shared" si="20"/>
        <v>43373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3164</v>
      </c>
    </row>
    <row r="216" spans="1:8" ht="15.75">
      <c r="A216" s="99" t="str">
        <f t="shared" si="18"/>
        <v>СВИЛОЗА АД</v>
      </c>
      <c r="B216" s="99" t="str">
        <f t="shared" si="19"/>
        <v>814191178</v>
      </c>
      <c r="C216" s="550">
        <f t="shared" si="20"/>
        <v>43373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СВИЛОЗА АД</v>
      </c>
      <c r="B218" s="99" t="str">
        <f aca="true" t="shared" si="22" ref="B218:B281">pdeBulstat</f>
        <v>814191178</v>
      </c>
      <c r="C218" s="550">
        <f aca="true" t="shared" si="23" ref="C218:C281">endDate</f>
        <v>43373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31755</v>
      </c>
    </row>
    <row r="219" spans="1:8" ht="15.75">
      <c r="A219" s="99" t="str">
        <f t="shared" si="21"/>
        <v>СВИЛОЗА АД</v>
      </c>
      <c r="B219" s="99" t="str">
        <f t="shared" si="22"/>
        <v>814191178</v>
      </c>
      <c r="C219" s="550">
        <f t="shared" si="23"/>
        <v>43373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СВИЛОЗА АД</v>
      </c>
      <c r="B220" s="99" t="str">
        <f t="shared" si="22"/>
        <v>814191178</v>
      </c>
      <c r="C220" s="550">
        <f t="shared" si="23"/>
        <v>43373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СВИЛОЗА АД</v>
      </c>
      <c r="B221" s="99" t="str">
        <f t="shared" si="22"/>
        <v>814191178</v>
      </c>
      <c r="C221" s="550">
        <f t="shared" si="23"/>
        <v>43373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СВИЛОЗА АД</v>
      </c>
      <c r="B222" s="99" t="str">
        <f t="shared" si="22"/>
        <v>814191178</v>
      </c>
      <c r="C222" s="550">
        <f t="shared" si="23"/>
        <v>43373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31755</v>
      </c>
    </row>
    <row r="223" spans="1:8" ht="15.75">
      <c r="A223" s="99" t="str">
        <f t="shared" si="21"/>
        <v>СВИЛОЗА АД</v>
      </c>
      <c r="B223" s="99" t="str">
        <f t="shared" si="22"/>
        <v>814191178</v>
      </c>
      <c r="C223" s="550">
        <f t="shared" si="23"/>
        <v>43373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СВИЛОЗА АД</v>
      </c>
      <c r="B224" s="99" t="str">
        <f t="shared" si="22"/>
        <v>814191178</v>
      </c>
      <c r="C224" s="550">
        <f t="shared" si="23"/>
        <v>43373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СВИЛОЗА АД</v>
      </c>
      <c r="B225" s="99" t="str">
        <f t="shared" si="22"/>
        <v>814191178</v>
      </c>
      <c r="C225" s="550">
        <f t="shared" si="23"/>
        <v>43373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СВИЛОЗА АД</v>
      </c>
      <c r="B226" s="99" t="str">
        <f t="shared" si="22"/>
        <v>814191178</v>
      </c>
      <c r="C226" s="550">
        <f t="shared" si="23"/>
        <v>43373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СВИЛОЗА АД</v>
      </c>
      <c r="B227" s="99" t="str">
        <f t="shared" si="22"/>
        <v>814191178</v>
      </c>
      <c r="C227" s="550">
        <f t="shared" si="23"/>
        <v>43373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СВИЛОЗА АД</v>
      </c>
      <c r="B228" s="99" t="str">
        <f t="shared" si="22"/>
        <v>814191178</v>
      </c>
      <c r="C228" s="550">
        <f t="shared" si="23"/>
        <v>43373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СВИЛОЗА АД</v>
      </c>
      <c r="B229" s="99" t="str">
        <f t="shared" si="22"/>
        <v>814191178</v>
      </c>
      <c r="C229" s="550">
        <f t="shared" si="23"/>
        <v>43373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СВИЛОЗА АД</v>
      </c>
      <c r="B230" s="99" t="str">
        <f t="shared" si="22"/>
        <v>814191178</v>
      </c>
      <c r="C230" s="550">
        <f t="shared" si="23"/>
        <v>43373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СВИЛОЗА АД</v>
      </c>
      <c r="B231" s="99" t="str">
        <f t="shared" si="22"/>
        <v>814191178</v>
      </c>
      <c r="C231" s="550">
        <f t="shared" si="23"/>
        <v>43373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СВИЛОЗА АД</v>
      </c>
      <c r="B232" s="99" t="str">
        <f t="shared" si="22"/>
        <v>814191178</v>
      </c>
      <c r="C232" s="550">
        <f t="shared" si="23"/>
        <v>43373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СВИЛОЗА АД</v>
      </c>
      <c r="B233" s="99" t="str">
        <f t="shared" si="22"/>
        <v>814191178</v>
      </c>
      <c r="C233" s="550">
        <f t="shared" si="23"/>
        <v>43373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СВИЛОЗА АД</v>
      </c>
      <c r="B234" s="99" t="str">
        <f t="shared" si="22"/>
        <v>814191178</v>
      </c>
      <c r="C234" s="550">
        <f t="shared" si="23"/>
        <v>43373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СВИЛОЗА АД</v>
      </c>
      <c r="B235" s="99" t="str">
        <f t="shared" si="22"/>
        <v>814191178</v>
      </c>
      <c r="C235" s="550">
        <f t="shared" si="23"/>
        <v>43373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СВИЛОЗА АД</v>
      </c>
      <c r="B236" s="99" t="str">
        <f t="shared" si="22"/>
        <v>814191178</v>
      </c>
      <c r="C236" s="550">
        <f t="shared" si="23"/>
        <v>43373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31755</v>
      </c>
    </row>
    <row r="237" spans="1:8" ht="15.75">
      <c r="A237" s="99" t="str">
        <f t="shared" si="21"/>
        <v>СВИЛОЗА АД</v>
      </c>
      <c r="B237" s="99" t="str">
        <f t="shared" si="22"/>
        <v>814191178</v>
      </c>
      <c r="C237" s="550">
        <f t="shared" si="23"/>
        <v>43373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СВИЛОЗА АД</v>
      </c>
      <c r="B238" s="99" t="str">
        <f t="shared" si="22"/>
        <v>814191178</v>
      </c>
      <c r="C238" s="550">
        <f t="shared" si="23"/>
        <v>43373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СВИЛОЗА АД</v>
      </c>
      <c r="B239" s="99" t="str">
        <f t="shared" si="22"/>
        <v>814191178</v>
      </c>
      <c r="C239" s="550">
        <f t="shared" si="23"/>
        <v>43373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31755</v>
      </c>
    </row>
    <row r="240" spans="1:8" ht="15.75">
      <c r="A240" s="99" t="str">
        <f t="shared" si="21"/>
        <v>СВИЛОЗА АД</v>
      </c>
      <c r="B240" s="99" t="str">
        <f t="shared" si="22"/>
        <v>814191178</v>
      </c>
      <c r="C240" s="550">
        <f t="shared" si="23"/>
        <v>43373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СВИЛОЗА АД</v>
      </c>
      <c r="B241" s="99" t="str">
        <f t="shared" si="22"/>
        <v>814191178</v>
      </c>
      <c r="C241" s="550">
        <f t="shared" si="23"/>
        <v>43373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СВИЛОЗА АД</v>
      </c>
      <c r="B242" s="99" t="str">
        <f t="shared" si="22"/>
        <v>814191178</v>
      </c>
      <c r="C242" s="550">
        <f t="shared" si="23"/>
        <v>43373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СВИЛОЗА АД</v>
      </c>
      <c r="B243" s="99" t="str">
        <f t="shared" si="22"/>
        <v>814191178</v>
      </c>
      <c r="C243" s="550">
        <f t="shared" si="23"/>
        <v>43373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СВИЛОЗА АД</v>
      </c>
      <c r="B244" s="99" t="str">
        <f t="shared" si="22"/>
        <v>814191178</v>
      </c>
      <c r="C244" s="550">
        <f t="shared" si="23"/>
        <v>43373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СВИЛОЗА АД</v>
      </c>
      <c r="B245" s="99" t="str">
        <f t="shared" si="22"/>
        <v>814191178</v>
      </c>
      <c r="C245" s="550">
        <f t="shared" si="23"/>
        <v>43373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СВИЛОЗА АД</v>
      </c>
      <c r="B246" s="99" t="str">
        <f t="shared" si="22"/>
        <v>814191178</v>
      </c>
      <c r="C246" s="550">
        <f t="shared" si="23"/>
        <v>43373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СВИЛОЗА АД</v>
      </c>
      <c r="B247" s="99" t="str">
        <f t="shared" si="22"/>
        <v>814191178</v>
      </c>
      <c r="C247" s="550">
        <f t="shared" si="23"/>
        <v>43373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СВИЛОЗА АД</v>
      </c>
      <c r="B248" s="99" t="str">
        <f t="shared" si="22"/>
        <v>814191178</v>
      </c>
      <c r="C248" s="550">
        <f t="shared" si="23"/>
        <v>43373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СВИЛОЗА АД</v>
      </c>
      <c r="B249" s="99" t="str">
        <f t="shared" si="22"/>
        <v>814191178</v>
      </c>
      <c r="C249" s="550">
        <f t="shared" si="23"/>
        <v>43373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СВИЛОЗА АД</v>
      </c>
      <c r="B250" s="99" t="str">
        <f t="shared" si="22"/>
        <v>814191178</v>
      </c>
      <c r="C250" s="550">
        <f t="shared" si="23"/>
        <v>43373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СВИЛОЗА АД</v>
      </c>
      <c r="B251" s="99" t="str">
        <f t="shared" si="22"/>
        <v>814191178</v>
      </c>
      <c r="C251" s="550">
        <f t="shared" si="23"/>
        <v>43373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СВИЛОЗА АД</v>
      </c>
      <c r="B252" s="99" t="str">
        <f t="shared" si="22"/>
        <v>814191178</v>
      </c>
      <c r="C252" s="550">
        <f t="shared" si="23"/>
        <v>43373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СВИЛОЗА АД</v>
      </c>
      <c r="B253" s="99" t="str">
        <f t="shared" si="22"/>
        <v>814191178</v>
      </c>
      <c r="C253" s="550">
        <f t="shared" si="23"/>
        <v>43373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СВИЛОЗА АД</v>
      </c>
      <c r="B254" s="99" t="str">
        <f t="shared" si="22"/>
        <v>814191178</v>
      </c>
      <c r="C254" s="550">
        <f t="shared" si="23"/>
        <v>43373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СВИЛОЗА АД</v>
      </c>
      <c r="B255" s="99" t="str">
        <f t="shared" si="22"/>
        <v>814191178</v>
      </c>
      <c r="C255" s="550">
        <f t="shared" si="23"/>
        <v>43373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СВИЛОЗА АД</v>
      </c>
      <c r="B256" s="99" t="str">
        <f t="shared" si="22"/>
        <v>814191178</v>
      </c>
      <c r="C256" s="550">
        <f t="shared" si="23"/>
        <v>43373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СВИЛОЗА АД</v>
      </c>
      <c r="B257" s="99" t="str">
        <f t="shared" si="22"/>
        <v>814191178</v>
      </c>
      <c r="C257" s="550">
        <f t="shared" si="23"/>
        <v>43373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СВИЛОЗА АД</v>
      </c>
      <c r="B258" s="99" t="str">
        <f t="shared" si="22"/>
        <v>814191178</v>
      </c>
      <c r="C258" s="550">
        <f t="shared" si="23"/>
        <v>43373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СВИЛОЗА АД</v>
      </c>
      <c r="B259" s="99" t="str">
        <f t="shared" si="22"/>
        <v>814191178</v>
      </c>
      <c r="C259" s="550">
        <f t="shared" si="23"/>
        <v>43373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СВИЛОЗА АД</v>
      </c>
      <c r="B260" s="99" t="str">
        <f t="shared" si="22"/>
        <v>814191178</v>
      </c>
      <c r="C260" s="550">
        <f t="shared" si="23"/>
        <v>43373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СВИЛОЗА АД</v>
      </c>
      <c r="B261" s="99" t="str">
        <f t="shared" si="22"/>
        <v>814191178</v>
      </c>
      <c r="C261" s="550">
        <f t="shared" si="23"/>
        <v>43373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СВИЛОЗА АД</v>
      </c>
      <c r="B262" s="99" t="str">
        <f t="shared" si="22"/>
        <v>814191178</v>
      </c>
      <c r="C262" s="550">
        <f t="shared" si="23"/>
        <v>43373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СВИЛОЗА АД</v>
      </c>
      <c r="B263" s="99" t="str">
        <f t="shared" si="22"/>
        <v>814191178</v>
      </c>
      <c r="C263" s="550">
        <f t="shared" si="23"/>
        <v>43373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СВИЛОЗА АД</v>
      </c>
      <c r="B264" s="99" t="str">
        <f t="shared" si="22"/>
        <v>814191178</v>
      </c>
      <c r="C264" s="550">
        <f t="shared" si="23"/>
        <v>43373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СВИЛОЗА АД</v>
      </c>
      <c r="B265" s="99" t="str">
        <f t="shared" si="22"/>
        <v>814191178</v>
      </c>
      <c r="C265" s="550">
        <f t="shared" si="23"/>
        <v>43373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СВИЛОЗА АД</v>
      </c>
      <c r="B266" s="99" t="str">
        <f t="shared" si="22"/>
        <v>814191178</v>
      </c>
      <c r="C266" s="550">
        <f t="shared" si="23"/>
        <v>43373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СВИЛОЗА АД</v>
      </c>
      <c r="B267" s="99" t="str">
        <f t="shared" si="22"/>
        <v>814191178</v>
      </c>
      <c r="C267" s="550">
        <f t="shared" si="23"/>
        <v>43373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СВИЛОЗА АД</v>
      </c>
      <c r="B268" s="99" t="str">
        <f t="shared" si="22"/>
        <v>814191178</v>
      </c>
      <c r="C268" s="550">
        <f t="shared" si="23"/>
        <v>43373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СВИЛОЗА АД</v>
      </c>
      <c r="B269" s="99" t="str">
        <f t="shared" si="22"/>
        <v>814191178</v>
      </c>
      <c r="C269" s="550">
        <f t="shared" si="23"/>
        <v>43373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СВИЛОЗА АД</v>
      </c>
      <c r="B270" s="99" t="str">
        <f t="shared" si="22"/>
        <v>814191178</v>
      </c>
      <c r="C270" s="550">
        <f t="shared" si="23"/>
        <v>43373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СВИЛОЗА АД</v>
      </c>
      <c r="B271" s="99" t="str">
        <f t="shared" si="22"/>
        <v>814191178</v>
      </c>
      <c r="C271" s="550">
        <f t="shared" si="23"/>
        <v>43373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СВИЛОЗА АД</v>
      </c>
      <c r="B272" s="99" t="str">
        <f t="shared" si="22"/>
        <v>814191178</v>
      </c>
      <c r="C272" s="550">
        <f t="shared" si="23"/>
        <v>43373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СВИЛОЗА АД</v>
      </c>
      <c r="B273" s="99" t="str">
        <f t="shared" si="22"/>
        <v>814191178</v>
      </c>
      <c r="C273" s="550">
        <f t="shared" si="23"/>
        <v>43373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СВИЛОЗА АД</v>
      </c>
      <c r="B274" s="99" t="str">
        <f t="shared" si="22"/>
        <v>814191178</v>
      </c>
      <c r="C274" s="550">
        <f t="shared" si="23"/>
        <v>43373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СВИЛОЗА АД</v>
      </c>
      <c r="B275" s="99" t="str">
        <f t="shared" si="22"/>
        <v>814191178</v>
      </c>
      <c r="C275" s="550">
        <f t="shared" si="23"/>
        <v>43373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СВИЛОЗА АД</v>
      </c>
      <c r="B276" s="99" t="str">
        <f t="shared" si="22"/>
        <v>814191178</v>
      </c>
      <c r="C276" s="550">
        <f t="shared" si="23"/>
        <v>43373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СВИЛОЗА АД</v>
      </c>
      <c r="B277" s="99" t="str">
        <f t="shared" si="22"/>
        <v>814191178</v>
      </c>
      <c r="C277" s="550">
        <f t="shared" si="23"/>
        <v>43373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СВИЛОЗА АД</v>
      </c>
      <c r="B278" s="99" t="str">
        <f t="shared" si="22"/>
        <v>814191178</v>
      </c>
      <c r="C278" s="550">
        <f t="shared" si="23"/>
        <v>43373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СВИЛОЗА АД</v>
      </c>
      <c r="B279" s="99" t="str">
        <f t="shared" si="22"/>
        <v>814191178</v>
      </c>
      <c r="C279" s="550">
        <f t="shared" si="23"/>
        <v>43373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СВИЛОЗА АД</v>
      </c>
      <c r="B280" s="99" t="str">
        <f t="shared" si="22"/>
        <v>814191178</v>
      </c>
      <c r="C280" s="550">
        <f t="shared" si="23"/>
        <v>43373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СВИЛОЗА АД</v>
      </c>
      <c r="B281" s="99" t="str">
        <f t="shared" si="22"/>
        <v>814191178</v>
      </c>
      <c r="C281" s="550">
        <f t="shared" si="23"/>
        <v>43373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СВИЛОЗА АД</v>
      </c>
      <c r="B282" s="99" t="str">
        <f aca="true" t="shared" si="25" ref="B282:B345">pdeBulstat</f>
        <v>814191178</v>
      </c>
      <c r="C282" s="550">
        <f aca="true" t="shared" si="26" ref="C282:C345">endDate</f>
        <v>43373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СВИЛОЗА АД</v>
      </c>
      <c r="B283" s="99" t="str">
        <f t="shared" si="25"/>
        <v>814191178</v>
      </c>
      <c r="C283" s="550">
        <f t="shared" si="26"/>
        <v>43373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СВИЛОЗА АД</v>
      </c>
      <c r="B284" s="99" t="str">
        <f t="shared" si="25"/>
        <v>814191178</v>
      </c>
      <c r="C284" s="550">
        <f t="shared" si="26"/>
        <v>43373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20033</v>
      </c>
    </row>
    <row r="285" spans="1:8" ht="15.75">
      <c r="A285" s="99" t="str">
        <f t="shared" si="24"/>
        <v>СВИЛОЗА АД</v>
      </c>
      <c r="B285" s="99" t="str">
        <f t="shared" si="25"/>
        <v>814191178</v>
      </c>
      <c r="C285" s="550">
        <f t="shared" si="26"/>
        <v>43373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СВИЛОЗА АД</v>
      </c>
      <c r="B286" s="99" t="str">
        <f t="shared" si="25"/>
        <v>814191178</v>
      </c>
      <c r="C286" s="550">
        <f t="shared" si="26"/>
        <v>43373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СВИЛОЗА АД</v>
      </c>
      <c r="B287" s="99" t="str">
        <f t="shared" si="25"/>
        <v>814191178</v>
      </c>
      <c r="C287" s="550">
        <f t="shared" si="26"/>
        <v>43373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СВИЛОЗА АД</v>
      </c>
      <c r="B288" s="99" t="str">
        <f t="shared" si="25"/>
        <v>814191178</v>
      </c>
      <c r="C288" s="550">
        <f t="shared" si="26"/>
        <v>43373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20033</v>
      </c>
    </row>
    <row r="289" spans="1:8" ht="15.75">
      <c r="A289" s="99" t="str">
        <f t="shared" si="24"/>
        <v>СВИЛОЗА АД</v>
      </c>
      <c r="B289" s="99" t="str">
        <f t="shared" si="25"/>
        <v>814191178</v>
      </c>
      <c r="C289" s="550">
        <f t="shared" si="26"/>
        <v>43373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СВИЛОЗА АД</v>
      </c>
      <c r="B290" s="99" t="str">
        <f t="shared" si="25"/>
        <v>814191178</v>
      </c>
      <c r="C290" s="550">
        <f t="shared" si="26"/>
        <v>43373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СВИЛОЗА АД</v>
      </c>
      <c r="B291" s="99" t="str">
        <f t="shared" si="25"/>
        <v>814191178</v>
      </c>
      <c r="C291" s="550">
        <f t="shared" si="26"/>
        <v>43373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СВИЛОЗА АД</v>
      </c>
      <c r="B292" s="99" t="str">
        <f t="shared" si="25"/>
        <v>814191178</v>
      </c>
      <c r="C292" s="550">
        <f t="shared" si="26"/>
        <v>43373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СВИЛОЗА АД</v>
      </c>
      <c r="B293" s="99" t="str">
        <f t="shared" si="25"/>
        <v>814191178</v>
      </c>
      <c r="C293" s="550">
        <f t="shared" si="26"/>
        <v>43373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СВИЛОЗА АД</v>
      </c>
      <c r="B294" s="99" t="str">
        <f t="shared" si="25"/>
        <v>814191178</v>
      </c>
      <c r="C294" s="550">
        <f t="shared" si="26"/>
        <v>43373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СВИЛОЗА АД</v>
      </c>
      <c r="B295" s="99" t="str">
        <f t="shared" si="25"/>
        <v>814191178</v>
      </c>
      <c r="C295" s="550">
        <f t="shared" si="26"/>
        <v>43373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СВИЛОЗА АД</v>
      </c>
      <c r="B296" s="99" t="str">
        <f t="shared" si="25"/>
        <v>814191178</v>
      </c>
      <c r="C296" s="550">
        <f t="shared" si="26"/>
        <v>43373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СВИЛОЗА АД</v>
      </c>
      <c r="B297" s="99" t="str">
        <f t="shared" si="25"/>
        <v>814191178</v>
      </c>
      <c r="C297" s="550">
        <f t="shared" si="26"/>
        <v>43373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СВИЛОЗА АД</v>
      </c>
      <c r="B298" s="99" t="str">
        <f t="shared" si="25"/>
        <v>814191178</v>
      </c>
      <c r="C298" s="550">
        <f t="shared" si="26"/>
        <v>43373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СВИЛОЗА АД</v>
      </c>
      <c r="B299" s="99" t="str">
        <f t="shared" si="25"/>
        <v>814191178</v>
      </c>
      <c r="C299" s="550">
        <f t="shared" si="26"/>
        <v>43373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СВИЛОЗА АД</v>
      </c>
      <c r="B300" s="99" t="str">
        <f t="shared" si="25"/>
        <v>814191178</v>
      </c>
      <c r="C300" s="550">
        <f t="shared" si="26"/>
        <v>43373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СВИЛОЗА АД</v>
      </c>
      <c r="B301" s="99" t="str">
        <f t="shared" si="25"/>
        <v>814191178</v>
      </c>
      <c r="C301" s="550">
        <f t="shared" si="26"/>
        <v>43373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СВИЛОЗА АД</v>
      </c>
      <c r="B302" s="99" t="str">
        <f t="shared" si="25"/>
        <v>814191178</v>
      </c>
      <c r="C302" s="550">
        <f t="shared" si="26"/>
        <v>43373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20033</v>
      </c>
    </row>
    <row r="303" spans="1:8" ht="15.75">
      <c r="A303" s="99" t="str">
        <f t="shared" si="24"/>
        <v>СВИЛОЗА АД</v>
      </c>
      <c r="B303" s="99" t="str">
        <f t="shared" si="25"/>
        <v>814191178</v>
      </c>
      <c r="C303" s="550">
        <f t="shared" si="26"/>
        <v>43373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СВИЛОЗА АД</v>
      </c>
      <c r="B304" s="99" t="str">
        <f t="shared" si="25"/>
        <v>814191178</v>
      </c>
      <c r="C304" s="550">
        <f t="shared" si="26"/>
        <v>43373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СВИЛОЗА АД</v>
      </c>
      <c r="B305" s="99" t="str">
        <f t="shared" si="25"/>
        <v>814191178</v>
      </c>
      <c r="C305" s="550">
        <f t="shared" si="26"/>
        <v>43373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20033</v>
      </c>
    </row>
    <row r="306" spans="1:8" ht="15.75">
      <c r="A306" s="99" t="str">
        <f t="shared" si="24"/>
        <v>СВИЛОЗА АД</v>
      </c>
      <c r="B306" s="99" t="str">
        <f t="shared" si="25"/>
        <v>814191178</v>
      </c>
      <c r="C306" s="550">
        <f t="shared" si="26"/>
        <v>43373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СВИЛОЗА АД</v>
      </c>
      <c r="B307" s="99" t="str">
        <f t="shared" si="25"/>
        <v>814191178</v>
      </c>
      <c r="C307" s="550">
        <f t="shared" si="26"/>
        <v>43373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СВИЛОЗА АД</v>
      </c>
      <c r="B308" s="99" t="str">
        <f t="shared" si="25"/>
        <v>814191178</v>
      </c>
      <c r="C308" s="550">
        <f t="shared" si="26"/>
        <v>43373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СВИЛОЗА АД</v>
      </c>
      <c r="B309" s="99" t="str">
        <f t="shared" si="25"/>
        <v>814191178</v>
      </c>
      <c r="C309" s="550">
        <f t="shared" si="26"/>
        <v>43373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СВИЛОЗА АД</v>
      </c>
      <c r="B310" s="99" t="str">
        <f t="shared" si="25"/>
        <v>814191178</v>
      </c>
      <c r="C310" s="550">
        <f t="shared" si="26"/>
        <v>43373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СВИЛОЗА АД</v>
      </c>
      <c r="B311" s="99" t="str">
        <f t="shared" si="25"/>
        <v>814191178</v>
      </c>
      <c r="C311" s="550">
        <f t="shared" si="26"/>
        <v>43373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СВИЛОЗА АД</v>
      </c>
      <c r="B312" s="99" t="str">
        <f t="shared" si="25"/>
        <v>814191178</v>
      </c>
      <c r="C312" s="550">
        <f t="shared" si="26"/>
        <v>43373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СВИЛОЗА АД</v>
      </c>
      <c r="B313" s="99" t="str">
        <f t="shared" si="25"/>
        <v>814191178</v>
      </c>
      <c r="C313" s="550">
        <f t="shared" si="26"/>
        <v>43373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СВИЛОЗА АД</v>
      </c>
      <c r="B314" s="99" t="str">
        <f t="shared" si="25"/>
        <v>814191178</v>
      </c>
      <c r="C314" s="550">
        <f t="shared" si="26"/>
        <v>43373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СВИЛОЗА АД</v>
      </c>
      <c r="B315" s="99" t="str">
        <f t="shared" si="25"/>
        <v>814191178</v>
      </c>
      <c r="C315" s="550">
        <f t="shared" si="26"/>
        <v>43373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СВИЛОЗА АД</v>
      </c>
      <c r="B316" s="99" t="str">
        <f t="shared" si="25"/>
        <v>814191178</v>
      </c>
      <c r="C316" s="550">
        <f t="shared" si="26"/>
        <v>43373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СВИЛОЗА АД</v>
      </c>
      <c r="B317" s="99" t="str">
        <f t="shared" si="25"/>
        <v>814191178</v>
      </c>
      <c r="C317" s="550">
        <f t="shared" si="26"/>
        <v>43373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СВИЛОЗА АД</v>
      </c>
      <c r="B318" s="99" t="str">
        <f t="shared" si="25"/>
        <v>814191178</v>
      </c>
      <c r="C318" s="550">
        <f t="shared" si="26"/>
        <v>43373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СВИЛОЗА АД</v>
      </c>
      <c r="B319" s="99" t="str">
        <f t="shared" si="25"/>
        <v>814191178</v>
      </c>
      <c r="C319" s="550">
        <f t="shared" si="26"/>
        <v>43373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СВИЛОЗА АД</v>
      </c>
      <c r="B320" s="99" t="str">
        <f t="shared" si="25"/>
        <v>814191178</v>
      </c>
      <c r="C320" s="550">
        <f t="shared" si="26"/>
        <v>43373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СВИЛОЗА АД</v>
      </c>
      <c r="B321" s="99" t="str">
        <f t="shared" si="25"/>
        <v>814191178</v>
      </c>
      <c r="C321" s="550">
        <f t="shared" si="26"/>
        <v>43373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СВИЛОЗА АД</v>
      </c>
      <c r="B322" s="99" t="str">
        <f t="shared" si="25"/>
        <v>814191178</v>
      </c>
      <c r="C322" s="550">
        <f t="shared" si="26"/>
        <v>43373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СВИЛОЗА АД</v>
      </c>
      <c r="B323" s="99" t="str">
        <f t="shared" si="25"/>
        <v>814191178</v>
      </c>
      <c r="C323" s="550">
        <f t="shared" si="26"/>
        <v>43373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СВИЛОЗА АД</v>
      </c>
      <c r="B324" s="99" t="str">
        <f t="shared" si="25"/>
        <v>814191178</v>
      </c>
      <c r="C324" s="550">
        <f t="shared" si="26"/>
        <v>43373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СВИЛОЗА АД</v>
      </c>
      <c r="B325" s="99" t="str">
        <f t="shared" si="25"/>
        <v>814191178</v>
      </c>
      <c r="C325" s="550">
        <f t="shared" si="26"/>
        <v>43373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СВИЛОЗА АД</v>
      </c>
      <c r="B326" s="99" t="str">
        <f t="shared" si="25"/>
        <v>814191178</v>
      </c>
      <c r="C326" s="550">
        <f t="shared" si="26"/>
        <v>43373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СВИЛОЗА АД</v>
      </c>
      <c r="B327" s="99" t="str">
        <f t="shared" si="25"/>
        <v>814191178</v>
      </c>
      <c r="C327" s="550">
        <f t="shared" si="26"/>
        <v>43373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СВИЛОЗА АД</v>
      </c>
      <c r="B328" s="99" t="str">
        <f t="shared" si="25"/>
        <v>814191178</v>
      </c>
      <c r="C328" s="550">
        <f t="shared" si="26"/>
        <v>43373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СВИЛОЗА АД</v>
      </c>
      <c r="B329" s="99" t="str">
        <f t="shared" si="25"/>
        <v>814191178</v>
      </c>
      <c r="C329" s="550">
        <f t="shared" si="26"/>
        <v>43373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СВИЛОЗА АД</v>
      </c>
      <c r="B330" s="99" t="str">
        <f t="shared" si="25"/>
        <v>814191178</v>
      </c>
      <c r="C330" s="550">
        <f t="shared" si="26"/>
        <v>43373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СВИЛОЗА АД</v>
      </c>
      <c r="B331" s="99" t="str">
        <f t="shared" si="25"/>
        <v>814191178</v>
      </c>
      <c r="C331" s="550">
        <f t="shared" si="26"/>
        <v>43373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СВИЛОЗА АД</v>
      </c>
      <c r="B332" s="99" t="str">
        <f t="shared" si="25"/>
        <v>814191178</v>
      </c>
      <c r="C332" s="550">
        <f t="shared" si="26"/>
        <v>43373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СВИЛОЗА АД</v>
      </c>
      <c r="B333" s="99" t="str">
        <f t="shared" si="25"/>
        <v>814191178</v>
      </c>
      <c r="C333" s="550">
        <f t="shared" si="26"/>
        <v>43373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СВИЛОЗА АД</v>
      </c>
      <c r="B334" s="99" t="str">
        <f t="shared" si="25"/>
        <v>814191178</v>
      </c>
      <c r="C334" s="550">
        <f t="shared" si="26"/>
        <v>43373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СВИЛОЗА АД</v>
      </c>
      <c r="B335" s="99" t="str">
        <f t="shared" si="25"/>
        <v>814191178</v>
      </c>
      <c r="C335" s="550">
        <f t="shared" si="26"/>
        <v>43373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СВИЛОЗА АД</v>
      </c>
      <c r="B336" s="99" t="str">
        <f t="shared" si="25"/>
        <v>814191178</v>
      </c>
      <c r="C336" s="550">
        <f t="shared" si="26"/>
        <v>43373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СВИЛОЗА АД</v>
      </c>
      <c r="B337" s="99" t="str">
        <f t="shared" si="25"/>
        <v>814191178</v>
      </c>
      <c r="C337" s="550">
        <f t="shared" si="26"/>
        <v>43373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СВИЛОЗА АД</v>
      </c>
      <c r="B338" s="99" t="str">
        <f t="shared" si="25"/>
        <v>814191178</v>
      </c>
      <c r="C338" s="550">
        <f t="shared" si="26"/>
        <v>43373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СВИЛОЗА АД</v>
      </c>
      <c r="B339" s="99" t="str">
        <f t="shared" si="25"/>
        <v>814191178</v>
      </c>
      <c r="C339" s="550">
        <f t="shared" si="26"/>
        <v>43373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СВИЛОЗА АД</v>
      </c>
      <c r="B340" s="99" t="str">
        <f t="shared" si="25"/>
        <v>814191178</v>
      </c>
      <c r="C340" s="550">
        <f t="shared" si="26"/>
        <v>43373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СВИЛОЗА АД</v>
      </c>
      <c r="B341" s="99" t="str">
        <f t="shared" si="25"/>
        <v>814191178</v>
      </c>
      <c r="C341" s="550">
        <f t="shared" si="26"/>
        <v>43373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СВИЛОЗА АД</v>
      </c>
      <c r="B342" s="99" t="str">
        <f t="shared" si="25"/>
        <v>814191178</v>
      </c>
      <c r="C342" s="550">
        <f t="shared" si="26"/>
        <v>43373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СВИЛОЗА АД</v>
      </c>
      <c r="B343" s="99" t="str">
        <f t="shared" si="25"/>
        <v>814191178</v>
      </c>
      <c r="C343" s="550">
        <f t="shared" si="26"/>
        <v>43373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СВИЛОЗА АД</v>
      </c>
      <c r="B344" s="99" t="str">
        <f t="shared" si="25"/>
        <v>814191178</v>
      </c>
      <c r="C344" s="550">
        <f t="shared" si="26"/>
        <v>43373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СВИЛОЗА АД</v>
      </c>
      <c r="B345" s="99" t="str">
        <f t="shared" si="25"/>
        <v>814191178</v>
      </c>
      <c r="C345" s="550">
        <f t="shared" si="26"/>
        <v>43373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СВИЛОЗА АД</v>
      </c>
      <c r="B346" s="99" t="str">
        <f aca="true" t="shared" si="28" ref="B346:B409">pdeBulstat</f>
        <v>814191178</v>
      </c>
      <c r="C346" s="550">
        <f aca="true" t="shared" si="29" ref="C346:C409">endDate</f>
        <v>43373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СВИЛОЗА АД</v>
      </c>
      <c r="B347" s="99" t="str">
        <f t="shared" si="28"/>
        <v>814191178</v>
      </c>
      <c r="C347" s="550">
        <f t="shared" si="29"/>
        <v>43373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СВИЛОЗА АД</v>
      </c>
      <c r="B348" s="99" t="str">
        <f t="shared" si="28"/>
        <v>814191178</v>
      </c>
      <c r="C348" s="550">
        <f t="shared" si="29"/>
        <v>43373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СВИЛОЗА АД</v>
      </c>
      <c r="B349" s="99" t="str">
        <f t="shared" si="28"/>
        <v>814191178</v>
      </c>
      <c r="C349" s="550">
        <f t="shared" si="29"/>
        <v>43373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СВИЛОЗА АД</v>
      </c>
      <c r="B350" s="99" t="str">
        <f t="shared" si="28"/>
        <v>814191178</v>
      </c>
      <c r="C350" s="550">
        <f t="shared" si="29"/>
        <v>43373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61488.2</v>
      </c>
    </row>
    <row r="351" spans="1:8" ht="15.75">
      <c r="A351" s="99" t="str">
        <f t="shared" si="27"/>
        <v>СВИЛОЗА АД</v>
      </c>
      <c r="B351" s="99" t="str">
        <f t="shared" si="28"/>
        <v>814191178</v>
      </c>
      <c r="C351" s="550">
        <f t="shared" si="29"/>
        <v>43373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СВИЛОЗА АД</v>
      </c>
      <c r="B352" s="99" t="str">
        <f t="shared" si="28"/>
        <v>814191178</v>
      </c>
      <c r="C352" s="550">
        <f t="shared" si="29"/>
        <v>43373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СВИЛОЗА АД</v>
      </c>
      <c r="B353" s="99" t="str">
        <f t="shared" si="28"/>
        <v>814191178</v>
      </c>
      <c r="C353" s="550">
        <f t="shared" si="29"/>
        <v>43373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СВИЛОЗА АД</v>
      </c>
      <c r="B354" s="99" t="str">
        <f t="shared" si="28"/>
        <v>814191178</v>
      </c>
      <c r="C354" s="550">
        <f t="shared" si="29"/>
        <v>43373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61488.2</v>
      </c>
    </row>
    <row r="355" spans="1:8" ht="15.75">
      <c r="A355" s="99" t="str">
        <f t="shared" si="27"/>
        <v>СВИЛОЗА АД</v>
      </c>
      <c r="B355" s="99" t="str">
        <f t="shared" si="28"/>
        <v>814191178</v>
      </c>
      <c r="C355" s="550">
        <f t="shared" si="29"/>
        <v>43373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29675</v>
      </c>
    </row>
    <row r="356" spans="1:8" ht="15.75">
      <c r="A356" s="99" t="str">
        <f t="shared" si="27"/>
        <v>СВИЛОЗА АД</v>
      </c>
      <c r="B356" s="99" t="str">
        <f t="shared" si="28"/>
        <v>814191178</v>
      </c>
      <c r="C356" s="550">
        <f t="shared" si="29"/>
        <v>43373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-1000</v>
      </c>
    </row>
    <row r="357" spans="1:8" ht="15.75">
      <c r="A357" s="99" t="str">
        <f t="shared" si="27"/>
        <v>СВИЛОЗА АД</v>
      </c>
      <c r="B357" s="99" t="str">
        <f t="shared" si="28"/>
        <v>814191178</v>
      </c>
      <c r="C357" s="550">
        <f t="shared" si="29"/>
        <v>43373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-1000</v>
      </c>
    </row>
    <row r="358" spans="1:8" ht="15.75">
      <c r="A358" s="99" t="str">
        <f t="shared" si="27"/>
        <v>СВИЛОЗА АД</v>
      </c>
      <c r="B358" s="99" t="str">
        <f t="shared" si="28"/>
        <v>814191178</v>
      </c>
      <c r="C358" s="550">
        <f t="shared" si="29"/>
        <v>43373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СВИЛОЗА АД</v>
      </c>
      <c r="B359" s="99" t="str">
        <f t="shared" si="28"/>
        <v>814191178</v>
      </c>
      <c r="C359" s="550">
        <f t="shared" si="29"/>
        <v>43373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СВИЛОЗА АД</v>
      </c>
      <c r="B360" s="99" t="str">
        <f t="shared" si="28"/>
        <v>814191178</v>
      </c>
      <c r="C360" s="550">
        <f t="shared" si="29"/>
        <v>43373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СВИЛОЗА АД</v>
      </c>
      <c r="B361" s="99" t="str">
        <f t="shared" si="28"/>
        <v>814191178</v>
      </c>
      <c r="C361" s="550">
        <f t="shared" si="29"/>
        <v>43373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СВИЛОЗА АД</v>
      </c>
      <c r="B362" s="99" t="str">
        <f t="shared" si="28"/>
        <v>814191178</v>
      </c>
      <c r="C362" s="550">
        <f t="shared" si="29"/>
        <v>43373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СВИЛОЗА АД</v>
      </c>
      <c r="B363" s="99" t="str">
        <f t="shared" si="28"/>
        <v>814191178</v>
      </c>
      <c r="C363" s="550">
        <f t="shared" si="29"/>
        <v>43373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СВИЛОЗА АД</v>
      </c>
      <c r="B364" s="99" t="str">
        <f t="shared" si="28"/>
        <v>814191178</v>
      </c>
      <c r="C364" s="550">
        <f t="shared" si="29"/>
        <v>43373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СВИЛОЗА АД</v>
      </c>
      <c r="B365" s="99" t="str">
        <f t="shared" si="28"/>
        <v>814191178</v>
      </c>
      <c r="C365" s="550">
        <f t="shared" si="29"/>
        <v>43373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СВИЛОЗА АД</v>
      </c>
      <c r="B366" s="99" t="str">
        <f t="shared" si="28"/>
        <v>814191178</v>
      </c>
      <c r="C366" s="550">
        <f t="shared" si="29"/>
        <v>43373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СВИЛОЗА АД</v>
      </c>
      <c r="B367" s="99" t="str">
        <f t="shared" si="28"/>
        <v>814191178</v>
      </c>
      <c r="C367" s="550">
        <f t="shared" si="29"/>
        <v>43373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-940</v>
      </c>
    </row>
    <row r="368" spans="1:8" ht="15.75">
      <c r="A368" s="99" t="str">
        <f t="shared" si="27"/>
        <v>СВИЛОЗА АД</v>
      </c>
      <c r="B368" s="99" t="str">
        <f t="shared" si="28"/>
        <v>814191178</v>
      </c>
      <c r="C368" s="550">
        <f t="shared" si="29"/>
        <v>43373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89223.2</v>
      </c>
    </row>
    <row r="369" spans="1:8" ht="15.75">
      <c r="A369" s="99" t="str">
        <f t="shared" si="27"/>
        <v>СВИЛОЗА АД</v>
      </c>
      <c r="B369" s="99" t="str">
        <f t="shared" si="28"/>
        <v>814191178</v>
      </c>
      <c r="C369" s="550">
        <f t="shared" si="29"/>
        <v>43373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СВИЛОЗА АД</v>
      </c>
      <c r="B370" s="99" t="str">
        <f t="shared" si="28"/>
        <v>814191178</v>
      </c>
      <c r="C370" s="550">
        <f t="shared" si="29"/>
        <v>43373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СВИЛОЗА АД</v>
      </c>
      <c r="B371" s="99" t="str">
        <f t="shared" si="28"/>
        <v>814191178</v>
      </c>
      <c r="C371" s="550">
        <f t="shared" si="29"/>
        <v>43373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89223.2</v>
      </c>
    </row>
    <row r="372" spans="1:8" ht="15.75">
      <c r="A372" s="99" t="str">
        <f t="shared" si="27"/>
        <v>СВИЛОЗА АД</v>
      </c>
      <c r="B372" s="99" t="str">
        <f t="shared" si="28"/>
        <v>814191178</v>
      </c>
      <c r="C372" s="550">
        <f t="shared" si="29"/>
        <v>43373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-539</v>
      </c>
    </row>
    <row r="373" spans="1:8" ht="15.75">
      <c r="A373" s="99" t="str">
        <f t="shared" si="27"/>
        <v>СВИЛОЗА АД</v>
      </c>
      <c r="B373" s="99" t="str">
        <f t="shared" si="28"/>
        <v>814191178</v>
      </c>
      <c r="C373" s="550">
        <f t="shared" si="29"/>
        <v>43373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СВИЛОЗА АД</v>
      </c>
      <c r="B374" s="99" t="str">
        <f t="shared" si="28"/>
        <v>814191178</v>
      </c>
      <c r="C374" s="550">
        <f t="shared" si="29"/>
        <v>43373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СВИЛОЗА АД</v>
      </c>
      <c r="B375" s="99" t="str">
        <f t="shared" si="28"/>
        <v>814191178</v>
      </c>
      <c r="C375" s="550">
        <f t="shared" si="29"/>
        <v>43373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СВИЛОЗА АД</v>
      </c>
      <c r="B376" s="99" t="str">
        <f t="shared" si="28"/>
        <v>814191178</v>
      </c>
      <c r="C376" s="550">
        <f t="shared" si="29"/>
        <v>43373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-539</v>
      </c>
    </row>
    <row r="377" spans="1:8" ht="15.75">
      <c r="A377" s="99" t="str">
        <f t="shared" si="27"/>
        <v>СВИЛОЗА АД</v>
      </c>
      <c r="B377" s="99" t="str">
        <f t="shared" si="28"/>
        <v>814191178</v>
      </c>
      <c r="C377" s="550">
        <f t="shared" si="29"/>
        <v>43373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СВИЛОЗА АД</v>
      </c>
      <c r="B378" s="99" t="str">
        <f t="shared" si="28"/>
        <v>814191178</v>
      </c>
      <c r="C378" s="550">
        <f t="shared" si="29"/>
        <v>43373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СВИЛОЗА АД</v>
      </c>
      <c r="B379" s="99" t="str">
        <f t="shared" si="28"/>
        <v>814191178</v>
      </c>
      <c r="C379" s="550">
        <f t="shared" si="29"/>
        <v>43373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СВИЛОЗА АД</v>
      </c>
      <c r="B380" s="99" t="str">
        <f t="shared" si="28"/>
        <v>814191178</v>
      </c>
      <c r="C380" s="550">
        <f t="shared" si="29"/>
        <v>43373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СВИЛОЗА АД</v>
      </c>
      <c r="B381" s="99" t="str">
        <f t="shared" si="28"/>
        <v>814191178</v>
      </c>
      <c r="C381" s="550">
        <f t="shared" si="29"/>
        <v>43373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СВИЛОЗА АД</v>
      </c>
      <c r="B382" s="99" t="str">
        <f t="shared" si="28"/>
        <v>814191178</v>
      </c>
      <c r="C382" s="550">
        <f t="shared" si="29"/>
        <v>43373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СВИЛОЗА АД</v>
      </c>
      <c r="B383" s="99" t="str">
        <f t="shared" si="28"/>
        <v>814191178</v>
      </c>
      <c r="C383" s="550">
        <f t="shared" si="29"/>
        <v>43373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СВИЛОЗА АД</v>
      </c>
      <c r="B384" s="99" t="str">
        <f t="shared" si="28"/>
        <v>814191178</v>
      </c>
      <c r="C384" s="550">
        <f t="shared" si="29"/>
        <v>43373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СВИЛОЗА АД</v>
      </c>
      <c r="B385" s="99" t="str">
        <f t="shared" si="28"/>
        <v>814191178</v>
      </c>
      <c r="C385" s="550">
        <f t="shared" si="29"/>
        <v>43373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СВИЛОЗА АД</v>
      </c>
      <c r="B386" s="99" t="str">
        <f t="shared" si="28"/>
        <v>814191178</v>
      </c>
      <c r="C386" s="550">
        <f t="shared" si="29"/>
        <v>43373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СВИЛОЗА АД</v>
      </c>
      <c r="B387" s="99" t="str">
        <f t="shared" si="28"/>
        <v>814191178</v>
      </c>
      <c r="C387" s="550">
        <f t="shared" si="29"/>
        <v>43373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СВИЛОЗА АД</v>
      </c>
      <c r="B388" s="99" t="str">
        <f t="shared" si="28"/>
        <v>814191178</v>
      </c>
      <c r="C388" s="550">
        <f t="shared" si="29"/>
        <v>43373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СВИЛОЗА АД</v>
      </c>
      <c r="B389" s="99" t="str">
        <f t="shared" si="28"/>
        <v>814191178</v>
      </c>
      <c r="C389" s="550">
        <f t="shared" si="29"/>
        <v>43373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-57</v>
      </c>
    </row>
    <row r="390" spans="1:8" ht="15.75">
      <c r="A390" s="99" t="str">
        <f t="shared" si="27"/>
        <v>СВИЛОЗА АД</v>
      </c>
      <c r="B390" s="99" t="str">
        <f t="shared" si="28"/>
        <v>814191178</v>
      </c>
      <c r="C390" s="550">
        <f t="shared" si="29"/>
        <v>43373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-596</v>
      </c>
    </row>
    <row r="391" spans="1:8" ht="15.75">
      <c r="A391" s="99" t="str">
        <f t="shared" si="27"/>
        <v>СВИЛОЗА АД</v>
      </c>
      <c r="B391" s="99" t="str">
        <f t="shared" si="28"/>
        <v>814191178</v>
      </c>
      <c r="C391" s="550">
        <f t="shared" si="29"/>
        <v>43373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СВИЛОЗА АД</v>
      </c>
      <c r="B392" s="99" t="str">
        <f t="shared" si="28"/>
        <v>814191178</v>
      </c>
      <c r="C392" s="550">
        <f t="shared" si="29"/>
        <v>43373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СВИЛОЗА АД</v>
      </c>
      <c r="B393" s="99" t="str">
        <f t="shared" si="28"/>
        <v>814191178</v>
      </c>
      <c r="C393" s="550">
        <f t="shared" si="29"/>
        <v>43373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-596</v>
      </c>
    </row>
    <row r="394" spans="1:8" ht="15.75">
      <c r="A394" s="99" t="str">
        <f t="shared" si="27"/>
        <v>СВИЛОЗА АД</v>
      </c>
      <c r="B394" s="99" t="str">
        <f t="shared" si="28"/>
        <v>814191178</v>
      </c>
      <c r="C394" s="550">
        <f t="shared" si="29"/>
        <v>43373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СВИЛОЗА АД</v>
      </c>
      <c r="B395" s="99" t="str">
        <f t="shared" si="28"/>
        <v>814191178</v>
      </c>
      <c r="C395" s="550">
        <f t="shared" si="29"/>
        <v>43373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СВИЛОЗА АД</v>
      </c>
      <c r="B396" s="99" t="str">
        <f t="shared" si="28"/>
        <v>814191178</v>
      </c>
      <c r="C396" s="550">
        <f t="shared" si="29"/>
        <v>43373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СВИЛОЗА АД</v>
      </c>
      <c r="B397" s="99" t="str">
        <f t="shared" si="28"/>
        <v>814191178</v>
      </c>
      <c r="C397" s="550">
        <f t="shared" si="29"/>
        <v>43373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СВИЛОЗА АД</v>
      </c>
      <c r="B398" s="99" t="str">
        <f t="shared" si="28"/>
        <v>814191178</v>
      </c>
      <c r="C398" s="550">
        <f t="shared" si="29"/>
        <v>43373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СВИЛОЗА АД</v>
      </c>
      <c r="B399" s="99" t="str">
        <f t="shared" si="28"/>
        <v>814191178</v>
      </c>
      <c r="C399" s="550">
        <f t="shared" si="29"/>
        <v>43373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СВИЛОЗА АД</v>
      </c>
      <c r="B400" s="99" t="str">
        <f t="shared" si="28"/>
        <v>814191178</v>
      </c>
      <c r="C400" s="550">
        <f t="shared" si="29"/>
        <v>43373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СВИЛОЗА АД</v>
      </c>
      <c r="B401" s="99" t="str">
        <f t="shared" si="28"/>
        <v>814191178</v>
      </c>
      <c r="C401" s="550">
        <f t="shared" si="29"/>
        <v>43373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СВИЛОЗА АД</v>
      </c>
      <c r="B402" s="99" t="str">
        <f t="shared" si="28"/>
        <v>814191178</v>
      </c>
      <c r="C402" s="550">
        <f t="shared" si="29"/>
        <v>43373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СВИЛОЗА АД</v>
      </c>
      <c r="B403" s="99" t="str">
        <f t="shared" si="28"/>
        <v>814191178</v>
      </c>
      <c r="C403" s="550">
        <f t="shared" si="29"/>
        <v>43373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СВИЛОЗА АД</v>
      </c>
      <c r="B404" s="99" t="str">
        <f t="shared" si="28"/>
        <v>814191178</v>
      </c>
      <c r="C404" s="550">
        <f t="shared" si="29"/>
        <v>43373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СВИЛОЗА АД</v>
      </c>
      <c r="B405" s="99" t="str">
        <f t="shared" si="28"/>
        <v>814191178</v>
      </c>
      <c r="C405" s="550">
        <f t="shared" si="29"/>
        <v>43373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СВИЛОЗА АД</v>
      </c>
      <c r="B406" s="99" t="str">
        <f t="shared" si="28"/>
        <v>814191178</v>
      </c>
      <c r="C406" s="550">
        <f t="shared" si="29"/>
        <v>43373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СВИЛОЗА АД</v>
      </c>
      <c r="B407" s="99" t="str">
        <f t="shared" si="28"/>
        <v>814191178</v>
      </c>
      <c r="C407" s="550">
        <f t="shared" si="29"/>
        <v>43373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СВИЛОЗА АД</v>
      </c>
      <c r="B408" s="99" t="str">
        <f t="shared" si="28"/>
        <v>814191178</v>
      </c>
      <c r="C408" s="550">
        <f t="shared" si="29"/>
        <v>43373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СВИЛОЗА АД</v>
      </c>
      <c r="B409" s="99" t="str">
        <f t="shared" si="28"/>
        <v>814191178</v>
      </c>
      <c r="C409" s="550">
        <f t="shared" si="29"/>
        <v>43373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СВИЛОЗА АД</v>
      </c>
      <c r="B410" s="99" t="str">
        <f aca="true" t="shared" si="31" ref="B410:B459">pdeBulstat</f>
        <v>814191178</v>
      </c>
      <c r="C410" s="550">
        <f aca="true" t="shared" si="32" ref="C410:C459">endDate</f>
        <v>43373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СВИЛОЗА АД</v>
      </c>
      <c r="B411" s="99" t="str">
        <f t="shared" si="31"/>
        <v>814191178</v>
      </c>
      <c r="C411" s="550">
        <f t="shared" si="32"/>
        <v>43373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СВИЛОЗА АД</v>
      </c>
      <c r="B412" s="99" t="str">
        <f t="shared" si="31"/>
        <v>814191178</v>
      </c>
      <c r="C412" s="550">
        <f t="shared" si="32"/>
        <v>43373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СВИЛОЗА АД</v>
      </c>
      <c r="B413" s="99" t="str">
        <f t="shared" si="31"/>
        <v>814191178</v>
      </c>
      <c r="C413" s="550">
        <f t="shared" si="32"/>
        <v>43373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СВИЛОЗА АД</v>
      </c>
      <c r="B414" s="99" t="str">
        <f t="shared" si="31"/>
        <v>814191178</v>
      </c>
      <c r="C414" s="550">
        <f t="shared" si="32"/>
        <v>43373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СВИЛОЗА АД</v>
      </c>
      <c r="B415" s="99" t="str">
        <f t="shared" si="31"/>
        <v>814191178</v>
      </c>
      <c r="C415" s="550">
        <f t="shared" si="32"/>
        <v>43373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СВИЛОЗА АД</v>
      </c>
      <c r="B416" s="99" t="str">
        <f t="shared" si="31"/>
        <v>814191178</v>
      </c>
      <c r="C416" s="550">
        <f t="shared" si="32"/>
        <v>43373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112737.2</v>
      </c>
    </row>
    <row r="417" spans="1:8" ht="15.75">
      <c r="A417" s="99" t="str">
        <f t="shared" si="30"/>
        <v>СВИЛОЗА АД</v>
      </c>
      <c r="B417" s="99" t="str">
        <f t="shared" si="31"/>
        <v>814191178</v>
      </c>
      <c r="C417" s="550">
        <f t="shared" si="32"/>
        <v>43373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СВИЛОЗА АД</v>
      </c>
      <c r="B418" s="99" t="str">
        <f t="shared" si="31"/>
        <v>814191178</v>
      </c>
      <c r="C418" s="550">
        <f t="shared" si="32"/>
        <v>43373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СВИЛОЗА АД</v>
      </c>
      <c r="B419" s="99" t="str">
        <f t="shared" si="31"/>
        <v>814191178</v>
      </c>
      <c r="C419" s="550">
        <f t="shared" si="32"/>
        <v>43373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СВИЛОЗА АД</v>
      </c>
      <c r="B420" s="99" t="str">
        <f t="shared" si="31"/>
        <v>814191178</v>
      </c>
      <c r="C420" s="550">
        <f t="shared" si="32"/>
        <v>43373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112737.2</v>
      </c>
    </row>
    <row r="421" spans="1:8" ht="15.75">
      <c r="A421" s="99" t="str">
        <f t="shared" si="30"/>
        <v>СВИЛОЗА АД</v>
      </c>
      <c r="B421" s="99" t="str">
        <f t="shared" si="31"/>
        <v>814191178</v>
      </c>
      <c r="C421" s="550">
        <f t="shared" si="32"/>
        <v>43373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29675</v>
      </c>
    </row>
    <row r="422" spans="1:8" ht="15.75">
      <c r="A422" s="99" t="str">
        <f t="shared" si="30"/>
        <v>СВИЛОЗА АД</v>
      </c>
      <c r="B422" s="99" t="str">
        <f t="shared" si="31"/>
        <v>814191178</v>
      </c>
      <c r="C422" s="550">
        <f t="shared" si="32"/>
        <v>43373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-1000</v>
      </c>
    </row>
    <row r="423" spans="1:8" ht="15.75">
      <c r="A423" s="99" t="str">
        <f t="shared" si="30"/>
        <v>СВИЛОЗА АД</v>
      </c>
      <c r="B423" s="99" t="str">
        <f t="shared" si="31"/>
        <v>814191178</v>
      </c>
      <c r="C423" s="550">
        <f t="shared" si="32"/>
        <v>43373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-1000</v>
      </c>
    </row>
    <row r="424" spans="1:8" ht="15.75">
      <c r="A424" s="99" t="str">
        <f t="shared" si="30"/>
        <v>СВИЛОЗА АД</v>
      </c>
      <c r="B424" s="99" t="str">
        <f t="shared" si="31"/>
        <v>814191178</v>
      </c>
      <c r="C424" s="550">
        <f t="shared" si="32"/>
        <v>43373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СВИЛОЗА АД</v>
      </c>
      <c r="B425" s="99" t="str">
        <f t="shared" si="31"/>
        <v>814191178</v>
      </c>
      <c r="C425" s="550">
        <f t="shared" si="32"/>
        <v>43373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СВИЛОЗА АД</v>
      </c>
      <c r="B426" s="99" t="str">
        <f t="shared" si="31"/>
        <v>814191178</v>
      </c>
      <c r="C426" s="550">
        <f t="shared" si="32"/>
        <v>43373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СВИЛОЗА АД</v>
      </c>
      <c r="B427" s="99" t="str">
        <f t="shared" si="31"/>
        <v>814191178</v>
      </c>
      <c r="C427" s="550">
        <f t="shared" si="32"/>
        <v>43373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СВИЛОЗА АД</v>
      </c>
      <c r="B428" s="99" t="str">
        <f t="shared" si="31"/>
        <v>814191178</v>
      </c>
      <c r="C428" s="550">
        <f t="shared" si="32"/>
        <v>43373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СВИЛОЗА АД</v>
      </c>
      <c r="B429" s="99" t="str">
        <f t="shared" si="31"/>
        <v>814191178</v>
      </c>
      <c r="C429" s="550">
        <f t="shared" si="32"/>
        <v>43373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СВИЛОЗА АД</v>
      </c>
      <c r="B430" s="99" t="str">
        <f t="shared" si="31"/>
        <v>814191178</v>
      </c>
      <c r="C430" s="550">
        <f t="shared" si="32"/>
        <v>43373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СВИЛОЗА АД</v>
      </c>
      <c r="B431" s="99" t="str">
        <f t="shared" si="31"/>
        <v>814191178</v>
      </c>
      <c r="C431" s="550">
        <f t="shared" si="32"/>
        <v>43373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СВИЛОЗА АД</v>
      </c>
      <c r="B432" s="99" t="str">
        <f t="shared" si="31"/>
        <v>814191178</v>
      </c>
      <c r="C432" s="550">
        <f t="shared" si="32"/>
        <v>43373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СВИЛОЗА АД</v>
      </c>
      <c r="B433" s="99" t="str">
        <f t="shared" si="31"/>
        <v>814191178</v>
      </c>
      <c r="C433" s="550">
        <f t="shared" si="32"/>
        <v>43373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-997</v>
      </c>
    </row>
    <row r="434" spans="1:8" ht="15.75">
      <c r="A434" s="99" t="str">
        <f t="shared" si="30"/>
        <v>СВИЛОЗА АД</v>
      </c>
      <c r="B434" s="99" t="str">
        <f t="shared" si="31"/>
        <v>814191178</v>
      </c>
      <c r="C434" s="550">
        <f t="shared" si="32"/>
        <v>43373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140415.2</v>
      </c>
    </row>
    <row r="435" spans="1:8" ht="15.75">
      <c r="A435" s="99" t="str">
        <f t="shared" si="30"/>
        <v>СВИЛОЗА АД</v>
      </c>
      <c r="B435" s="99" t="str">
        <f t="shared" si="31"/>
        <v>814191178</v>
      </c>
      <c r="C435" s="550">
        <f t="shared" si="32"/>
        <v>43373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СВИЛОЗА АД</v>
      </c>
      <c r="B436" s="99" t="str">
        <f t="shared" si="31"/>
        <v>814191178</v>
      </c>
      <c r="C436" s="550">
        <f t="shared" si="32"/>
        <v>43373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СВИЛОЗА АД</v>
      </c>
      <c r="B437" s="99" t="str">
        <f t="shared" si="31"/>
        <v>814191178</v>
      </c>
      <c r="C437" s="550">
        <f t="shared" si="32"/>
        <v>43373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140415.2</v>
      </c>
    </row>
    <row r="438" spans="1:8" ht="15.75">
      <c r="A438" s="99" t="str">
        <f t="shared" si="30"/>
        <v>СВИЛОЗА АД</v>
      </c>
      <c r="B438" s="99" t="str">
        <f t="shared" si="31"/>
        <v>814191178</v>
      </c>
      <c r="C438" s="550">
        <f t="shared" si="32"/>
        <v>43373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113.11999999999999</v>
      </c>
    </row>
    <row r="439" spans="1:8" ht="15.75">
      <c r="A439" s="99" t="str">
        <f t="shared" si="30"/>
        <v>СВИЛОЗА АД</v>
      </c>
      <c r="B439" s="99" t="str">
        <f t="shared" si="31"/>
        <v>814191178</v>
      </c>
      <c r="C439" s="550">
        <f t="shared" si="32"/>
        <v>43373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СВИЛОЗА АД</v>
      </c>
      <c r="B440" s="99" t="str">
        <f t="shared" si="31"/>
        <v>814191178</v>
      </c>
      <c r="C440" s="550">
        <f t="shared" si="32"/>
        <v>43373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СВИЛОЗА АД</v>
      </c>
      <c r="B441" s="99" t="str">
        <f t="shared" si="31"/>
        <v>814191178</v>
      </c>
      <c r="C441" s="550">
        <f t="shared" si="32"/>
        <v>43373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СВИЛОЗА АД</v>
      </c>
      <c r="B442" s="99" t="str">
        <f t="shared" si="31"/>
        <v>814191178</v>
      </c>
      <c r="C442" s="550">
        <f t="shared" si="32"/>
        <v>43373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113.11999999999999</v>
      </c>
    </row>
    <row r="443" spans="1:8" ht="15.75">
      <c r="A443" s="99" t="str">
        <f t="shared" si="30"/>
        <v>СВИЛОЗА АД</v>
      </c>
      <c r="B443" s="99" t="str">
        <f t="shared" si="31"/>
        <v>814191178</v>
      </c>
      <c r="C443" s="550">
        <f t="shared" si="32"/>
        <v>43373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22.85</v>
      </c>
    </row>
    <row r="444" spans="1:8" ht="15.75">
      <c r="A444" s="99" t="str">
        <f t="shared" si="30"/>
        <v>СВИЛОЗА АД</v>
      </c>
      <c r="B444" s="99" t="str">
        <f t="shared" si="31"/>
        <v>814191178</v>
      </c>
      <c r="C444" s="550">
        <f t="shared" si="32"/>
        <v>43373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СВИЛОЗА АД</v>
      </c>
      <c r="B445" s="99" t="str">
        <f t="shared" si="31"/>
        <v>814191178</v>
      </c>
      <c r="C445" s="550">
        <f t="shared" si="32"/>
        <v>43373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СВИЛОЗА АД</v>
      </c>
      <c r="B446" s="99" t="str">
        <f t="shared" si="31"/>
        <v>814191178</v>
      </c>
      <c r="C446" s="550">
        <f t="shared" si="32"/>
        <v>43373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СВИЛОЗА АД</v>
      </c>
      <c r="B447" s="99" t="str">
        <f t="shared" si="31"/>
        <v>814191178</v>
      </c>
      <c r="C447" s="550">
        <f t="shared" si="32"/>
        <v>43373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СВИЛОЗА АД</v>
      </c>
      <c r="B448" s="99" t="str">
        <f t="shared" si="31"/>
        <v>814191178</v>
      </c>
      <c r="C448" s="550">
        <f t="shared" si="32"/>
        <v>43373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СВИЛОЗА АД</v>
      </c>
      <c r="B449" s="99" t="str">
        <f t="shared" si="31"/>
        <v>814191178</v>
      </c>
      <c r="C449" s="550">
        <f t="shared" si="32"/>
        <v>43373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СВИЛОЗА АД</v>
      </c>
      <c r="B450" s="99" t="str">
        <f t="shared" si="31"/>
        <v>814191178</v>
      </c>
      <c r="C450" s="550">
        <f t="shared" si="32"/>
        <v>43373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СВИЛОЗА АД</v>
      </c>
      <c r="B451" s="99" t="str">
        <f t="shared" si="31"/>
        <v>814191178</v>
      </c>
      <c r="C451" s="550">
        <f t="shared" si="32"/>
        <v>43373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СВИЛОЗА АД</v>
      </c>
      <c r="B452" s="99" t="str">
        <f t="shared" si="31"/>
        <v>814191178</v>
      </c>
      <c r="C452" s="550">
        <f t="shared" si="32"/>
        <v>43373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СВИЛОЗА АД</v>
      </c>
      <c r="B453" s="99" t="str">
        <f t="shared" si="31"/>
        <v>814191178</v>
      </c>
      <c r="C453" s="550">
        <f t="shared" si="32"/>
        <v>43373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СВИЛОЗА АД</v>
      </c>
      <c r="B454" s="99" t="str">
        <f t="shared" si="31"/>
        <v>814191178</v>
      </c>
      <c r="C454" s="550">
        <f t="shared" si="32"/>
        <v>43373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СВИЛОЗА АД</v>
      </c>
      <c r="B455" s="99" t="str">
        <f t="shared" si="31"/>
        <v>814191178</v>
      </c>
      <c r="C455" s="550">
        <f t="shared" si="32"/>
        <v>43373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СВИЛОЗА АД</v>
      </c>
      <c r="B456" s="99" t="str">
        <f t="shared" si="31"/>
        <v>814191178</v>
      </c>
      <c r="C456" s="550">
        <f t="shared" si="32"/>
        <v>43373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135.97</v>
      </c>
    </row>
    <row r="457" spans="1:8" ht="15.75">
      <c r="A457" s="99" t="str">
        <f t="shared" si="30"/>
        <v>СВИЛОЗА АД</v>
      </c>
      <c r="B457" s="99" t="str">
        <f t="shared" si="31"/>
        <v>814191178</v>
      </c>
      <c r="C457" s="550">
        <f t="shared" si="32"/>
        <v>43373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СВИЛОЗА АД</v>
      </c>
      <c r="B458" s="99" t="str">
        <f t="shared" si="31"/>
        <v>814191178</v>
      </c>
      <c r="C458" s="550">
        <f t="shared" si="32"/>
        <v>43373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СВИЛОЗА АД</v>
      </c>
      <c r="B459" s="99" t="str">
        <f t="shared" si="31"/>
        <v>814191178</v>
      </c>
      <c r="C459" s="550">
        <f t="shared" si="32"/>
        <v>43373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135.97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СВИЛОЗА АД</v>
      </c>
      <c r="B461" s="99" t="str">
        <f aca="true" t="shared" si="34" ref="B461:B524">pdeBulstat</f>
        <v>814191178</v>
      </c>
      <c r="C461" s="550">
        <f aca="true" t="shared" si="35" ref="C461:C524">endDate</f>
        <v>43373</v>
      </c>
      <c r="D461" s="99" t="s">
        <v>523</v>
      </c>
      <c r="E461" s="482">
        <v>1</v>
      </c>
      <c r="F461" s="99" t="s">
        <v>522</v>
      </c>
      <c r="H461" s="99">
        <f>'Справка 6'!D11</f>
        <v>1660</v>
      </c>
    </row>
    <row r="462" spans="1:8" ht="15.75">
      <c r="A462" s="99" t="str">
        <f t="shared" si="33"/>
        <v>СВИЛОЗА АД</v>
      </c>
      <c r="B462" s="99" t="str">
        <f t="shared" si="34"/>
        <v>814191178</v>
      </c>
      <c r="C462" s="550">
        <f t="shared" si="35"/>
        <v>43373</v>
      </c>
      <c r="D462" s="99" t="s">
        <v>526</v>
      </c>
      <c r="E462" s="482">
        <v>1</v>
      </c>
      <c r="F462" s="99" t="s">
        <v>525</v>
      </c>
      <c r="H462" s="99">
        <f>'Справка 6'!D12</f>
        <v>11548</v>
      </c>
    </row>
    <row r="463" spans="1:8" ht="15.75">
      <c r="A463" s="99" t="str">
        <f t="shared" si="33"/>
        <v>СВИЛОЗА АД</v>
      </c>
      <c r="B463" s="99" t="str">
        <f t="shared" si="34"/>
        <v>814191178</v>
      </c>
      <c r="C463" s="550">
        <f t="shared" si="35"/>
        <v>43373</v>
      </c>
      <c r="D463" s="99" t="s">
        <v>529</v>
      </c>
      <c r="E463" s="482">
        <v>1</v>
      </c>
      <c r="F463" s="99" t="s">
        <v>528</v>
      </c>
      <c r="H463" s="99">
        <f>'Справка 6'!D13</f>
        <v>129795</v>
      </c>
    </row>
    <row r="464" spans="1:8" ht="15.75">
      <c r="A464" s="99" t="str">
        <f t="shared" si="33"/>
        <v>СВИЛОЗА АД</v>
      </c>
      <c r="B464" s="99" t="str">
        <f t="shared" si="34"/>
        <v>814191178</v>
      </c>
      <c r="C464" s="550">
        <f t="shared" si="35"/>
        <v>43373</v>
      </c>
      <c r="D464" s="99" t="s">
        <v>532</v>
      </c>
      <c r="E464" s="482">
        <v>1</v>
      </c>
      <c r="F464" s="99" t="s">
        <v>531</v>
      </c>
      <c r="H464" s="99">
        <f>'Справка 6'!D14</f>
        <v>13648</v>
      </c>
    </row>
    <row r="465" spans="1:8" ht="15.75">
      <c r="A465" s="99" t="str">
        <f t="shared" si="33"/>
        <v>СВИЛОЗА АД</v>
      </c>
      <c r="B465" s="99" t="str">
        <f t="shared" si="34"/>
        <v>814191178</v>
      </c>
      <c r="C465" s="550">
        <f t="shared" si="35"/>
        <v>43373</v>
      </c>
      <c r="D465" s="99" t="s">
        <v>535</v>
      </c>
      <c r="E465" s="482">
        <v>1</v>
      </c>
      <c r="F465" s="99" t="s">
        <v>534</v>
      </c>
      <c r="H465" s="99">
        <f>'Справка 6'!D15</f>
        <v>2235</v>
      </c>
    </row>
    <row r="466" spans="1:8" ht="15.75">
      <c r="A466" s="99" t="str">
        <f t="shared" si="33"/>
        <v>СВИЛОЗА АД</v>
      </c>
      <c r="B466" s="99" t="str">
        <f t="shared" si="34"/>
        <v>814191178</v>
      </c>
      <c r="C466" s="550">
        <f t="shared" si="35"/>
        <v>43373</v>
      </c>
      <c r="D466" s="99" t="s">
        <v>537</v>
      </c>
      <c r="E466" s="482">
        <v>1</v>
      </c>
      <c r="F466" s="99" t="s">
        <v>536</v>
      </c>
      <c r="H466" s="99">
        <f>'Справка 6'!D16</f>
        <v>166</v>
      </c>
    </row>
    <row r="467" spans="1:8" ht="15.75">
      <c r="A467" s="99" t="str">
        <f t="shared" si="33"/>
        <v>СВИЛОЗА АД</v>
      </c>
      <c r="B467" s="99" t="str">
        <f t="shared" si="34"/>
        <v>814191178</v>
      </c>
      <c r="C467" s="550">
        <f t="shared" si="35"/>
        <v>43373</v>
      </c>
      <c r="D467" s="99" t="s">
        <v>540</v>
      </c>
      <c r="E467" s="482">
        <v>1</v>
      </c>
      <c r="F467" s="99" t="s">
        <v>539</v>
      </c>
      <c r="H467" s="99">
        <f>'Справка 6'!D17</f>
        <v>7084</v>
      </c>
    </row>
    <row r="468" spans="1:8" ht="15.75">
      <c r="A468" s="99" t="str">
        <f t="shared" si="33"/>
        <v>СВИЛОЗА АД</v>
      </c>
      <c r="B468" s="99" t="str">
        <f t="shared" si="34"/>
        <v>814191178</v>
      </c>
      <c r="C468" s="550">
        <f t="shared" si="35"/>
        <v>43373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СВИЛОЗА АД</v>
      </c>
      <c r="B469" s="99" t="str">
        <f t="shared" si="34"/>
        <v>814191178</v>
      </c>
      <c r="C469" s="550">
        <f t="shared" si="35"/>
        <v>43373</v>
      </c>
      <c r="D469" s="99" t="s">
        <v>545</v>
      </c>
      <c r="E469" s="482">
        <v>1</v>
      </c>
      <c r="F469" s="99" t="s">
        <v>804</v>
      </c>
      <c r="H469" s="99">
        <f>'Справка 6'!D19</f>
        <v>166136</v>
      </c>
    </row>
    <row r="470" spans="1:8" ht="15.75">
      <c r="A470" s="99" t="str">
        <f t="shared" si="33"/>
        <v>СВИЛОЗА АД</v>
      </c>
      <c r="B470" s="99" t="str">
        <f t="shared" si="34"/>
        <v>814191178</v>
      </c>
      <c r="C470" s="550">
        <f t="shared" si="35"/>
        <v>43373</v>
      </c>
      <c r="D470" s="99" t="s">
        <v>547</v>
      </c>
      <c r="E470" s="482">
        <v>1</v>
      </c>
      <c r="F470" s="99" t="s">
        <v>546</v>
      </c>
      <c r="H470" s="99">
        <f>'Справка 6'!D20</f>
        <v>682</v>
      </c>
    </row>
    <row r="471" spans="1:8" ht="15.75">
      <c r="A471" s="99" t="str">
        <f t="shared" si="33"/>
        <v>СВИЛОЗА АД</v>
      </c>
      <c r="B471" s="99" t="str">
        <f t="shared" si="34"/>
        <v>814191178</v>
      </c>
      <c r="C471" s="550">
        <f t="shared" si="35"/>
        <v>43373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СВИЛОЗА АД</v>
      </c>
      <c r="B472" s="99" t="str">
        <f t="shared" si="34"/>
        <v>814191178</v>
      </c>
      <c r="C472" s="550">
        <f t="shared" si="35"/>
        <v>43373</v>
      </c>
      <c r="D472" s="99" t="s">
        <v>553</v>
      </c>
      <c r="E472" s="482">
        <v>1</v>
      </c>
      <c r="F472" s="99" t="s">
        <v>552</v>
      </c>
      <c r="H472" s="99">
        <f>'Справка 6'!D23</f>
        <v>393</v>
      </c>
    </row>
    <row r="473" spans="1:8" ht="15.75">
      <c r="A473" s="99" t="str">
        <f t="shared" si="33"/>
        <v>СВИЛОЗА АД</v>
      </c>
      <c r="B473" s="99" t="str">
        <f t="shared" si="34"/>
        <v>814191178</v>
      </c>
      <c r="C473" s="550">
        <f t="shared" si="35"/>
        <v>43373</v>
      </c>
      <c r="D473" s="99" t="s">
        <v>555</v>
      </c>
      <c r="E473" s="482">
        <v>1</v>
      </c>
      <c r="F473" s="99" t="s">
        <v>554</v>
      </c>
      <c r="H473" s="99">
        <f>'Справка 6'!D24</f>
        <v>379</v>
      </c>
    </row>
    <row r="474" spans="1:8" ht="15.75">
      <c r="A474" s="99" t="str">
        <f t="shared" si="33"/>
        <v>СВИЛОЗА АД</v>
      </c>
      <c r="B474" s="99" t="str">
        <f t="shared" si="34"/>
        <v>814191178</v>
      </c>
      <c r="C474" s="550">
        <f t="shared" si="35"/>
        <v>43373</v>
      </c>
      <c r="D474" s="99" t="s">
        <v>557</v>
      </c>
      <c r="E474" s="482">
        <v>1</v>
      </c>
      <c r="F474" s="99" t="s">
        <v>556</v>
      </c>
      <c r="H474" s="99">
        <f>'Справка 6'!D25</f>
        <v>30</v>
      </c>
    </row>
    <row r="475" spans="1:8" ht="15.75">
      <c r="A475" s="99" t="str">
        <f t="shared" si="33"/>
        <v>СВИЛОЗА АД</v>
      </c>
      <c r="B475" s="99" t="str">
        <f t="shared" si="34"/>
        <v>814191178</v>
      </c>
      <c r="C475" s="550">
        <f t="shared" si="35"/>
        <v>43373</v>
      </c>
      <c r="D475" s="99" t="s">
        <v>558</v>
      </c>
      <c r="E475" s="482">
        <v>1</v>
      </c>
      <c r="F475" s="99" t="s">
        <v>542</v>
      </c>
      <c r="H475" s="99">
        <f>'Справка 6'!D26</f>
        <v>36</v>
      </c>
    </row>
    <row r="476" spans="1:8" ht="15.75">
      <c r="A476" s="99" t="str">
        <f t="shared" si="33"/>
        <v>СВИЛОЗА АД</v>
      </c>
      <c r="B476" s="99" t="str">
        <f t="shared" si="34"/>
        <v>814191178</v>
      </c>
      <c r="C476" s="550">
        <f t="shared" si="35"/>
        <v>43373</v>
      </c>
      <c r="D476" s="99" t="s">
        <v>560</v>
      </c>
      <c r="E476" s="482">
        <v>1</v>
      </c>
      <c r="F476" s="99" t="s">
        <v>838</v>
      </c>
      <c r="H476" s="99">
        <f>'Справка 6'!D27</f>
        <v>838</v>
      </c>
    </row>
    <row r="477" spans="1:8" ht="15.75">
      <c r="A477" s="99" t="str">
        <f t="shared" si="33"/>
        <v>СВИЛОЗА АД</v>
      </c>
      <c r="B477" s="99" t="str">
        <f t="shared" si="34"/>
        <v>814191178</v>
      </c>
      <c r="C477" s="550">
        <f t="shared" si="35"/>
        <v>43373</v>
      </c>
      <c r="D477" s="99" t="s">
        <v>562</v>
      </c>
      <c r="E477" s="482">
        <v>1</v>
      </c>
      <c r="F477" s="99" t="s">
        <v>561</v>
      </c>
      <c r="H477" s="99">
        <f>'Справка 6'!D29</f>
        <v>8</v>
      </c>
    </row>
    <row r="478" spans="1:8" ht="15.75">
      <c r="A478" s="99" t="str">
        <f t="shared" si="33"/>
        <v>СВИЛОЗА АД</v>
      </c>
      <c r="B478" s="99" t="str">
        <f t="shared" si="34"/>
        <v>814191178</v>
      </c>
      <c r="C478" s="550">
        <f t="shared" si="35"/>
        <v>43373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СВИЛОЗА АД</v>
      </c>
      <c r="B479" s="99" t="str">
        <f t="shared" si="34"/>
        <v>814191178</v>
      </c>
      <c r="C479" s="550">
        <f t="shared" si="35"/>
        <v>43373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СВИЛОЗА АД</v>
      </c>
      <c r="B480" s="99" t="str">
        <f t="shared" si="34"/>
        <v>814191178</v>
      </c>
      <c r="C480" s="550">
        <f t="shared" si="35"/>
        <v>43373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СВИЛОЗА АД</v>
      </c>
      <c r="B481" s="99" t="str">
        <f t="shared" si="34"/>
        <v>814191178</v>
      </c>
      <c r="C481" s="550">
        <f t="shared" si="35"/>
        <v>43373</v>
      </c>
      <c r="D481" s="99" t="s">
        <v>566</v>
      </c>
      <c r="E481" s="482">
        <v>1</v>
      </c>
      <c r="F481" s="99" t="s">
        <v>115</v>
      </c>
      <c r="H481" s="99">
        <f>'Справка 6'!D33</f>
        <v>8</v>
      </c>
    </row>
    <row r="482" spans="1:8" ht="15.75">
      <c r="A482" s="99" t="str">
        <f t="shared" si="33"/>
        <v>СВИЛОЗА АД</v>
      </c>
      <c r="B482" s="99" t="str">
        <f t="shared" si="34"/>
        <v>814191178</v>
      </c>
      <c r="C482" s="550">
        <f t="shared" si="35"/>
        <v>43373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СВИЛОЗА АД</v>
      </c>
      <c r="B483" s="99" t="str">
        <f t="shared" si="34"/>
        <v>814191178</v>
      </c>
      <c r="C483" s="550">
        <f t="shared" si="35"/>
        <v>43373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СВИЛОЗА АД</v>
      </c>
      <c r="B484" s="99" t="str">
        <f t="shared" si="34"/>
        <v>814191178</v>
      </c>
      <c r="C484" s="550">
        <f t="shared" si="35"/>
        <v>43373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СВИЛОЗА АД</v>
      </c>
      <c r="B485" s="99" t="str">
        <f t="shared" si="34"/>
        <v>814191178</v>
      </c>
      <c r="C485" s="550">
        <f t="shared" si="35"/>
        <v>43373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СВИЛОЗА АД</v>
      </c>
      <c r="B486" s="99" t="str">
        <f t="shared" si="34"/>
        <v>814191178</v>
      </c>
      <c r="C486" s="550">
        <f t="shared" si="35"/>
        <v>43373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СВИЛОЗА АД</v>
      </c>
      <c r="B487" s="99" t="str">
        <f t="shared" si="34"/>
        <v>814191178</v>
      </c>
      <c r="C487" s="550">
        <f t="shared" si="35"/>
        <v>43373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СВИЛОЗА АД</v>
      </c>
      <c r="B488" s="99" t="str">
        <f t="shared" si="34"/>
        <v>814191178</v>
      </c>
      <c r="C488" s="550">
        <f t="shared" si="35"/>
        <v>43373</v>
      </c>
      <c r="D488" s="99" t="s">
        <v>578</v>
      </c>
      <c r="E488" s="482">
        <v>1</v>
      </c>
      <c r="F488" s="99" t="s">
        <v>803</v>
      </c>
      <c r="H488" s="99">
        <f>'Справка 6'!D40</f>
        <v>8</v>
      </c>
    </row>
    <row r="489" spans="1:8" ht="15.75">
      <c r="A489" s="99" t="str">
        <f t="shared" si="33"/>
        <v>СВИЛОЗА АД</v>
      </c>
      <c r="B489" s="99" t="str">
        <f t="shared" si="34"/>
        <v>814191178</v>
      </c>
      <c r="C489" s="550">
        <f t="shared" si="35"/>
        <v>43373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СВИЛОЗА АД</v>
      </c>
      <c r="B490" s="99" t="str">
        <f t="shared" si="34"/>
        <v>814191178</v>
      </c>
      <c r="C490" s="550">
        <f t="shared" si="35"/>
        <v>43373</v>
      </c>
      <c r="D490" s="99" t="s">
        <v>583</v>
      </c>
      <c r="E490" s="482">
        <v>1</v>
      </c>
      <c r="F490" s="99" t="s">
        <v>582</v>
      </c>
      <c r="H490" s="99">
        <f>'Справка 6'!D42</f>
        <v>167664</v>
      </c>
    </row>
    <row r="491" spans="1:8" ht="15.75">
      <c r="A491" s="99" t="str">
        <f t="shared" si="33"/>
        <v>СВИЛОЗА АД</v>
      </c>
      <c r="B491" s="99" t="str">
        <f t="shared" si="34"/>
        <v>814191178</v>
      </c>
      <c r="C491" s="550">
        <f t="shared" si="35"/>
        <v>43373</v>
      </c>
      <c r="D491" s="99" t="s">
        <v>523</v>
      </c>
      <c r="E491" s="482">
        <v>2</v>
      </c>
      <c r="F491" s="99" t="s">
        <v>522</v>
      </c>
      <c r="H491" s="99">
        <f>'Справка 6'!E11</f>
        <v>656</v>
      </c>
    </row>
    <row r="492" spans="1:8" ht="15.75">
      <c r="A492" s="99" t="str">
        <f t="shared" si="33"/>
        <v>СВИЛОЗА АД</v>
      </c>
      <c r="B492" s="99" t="str">
        <f t="shared" si="34"/>
        <v>814191178</v>
      </c>
      <c r="C492" s="550">
        <f t="shared" si="35"/>
        <v>43373</v>
      </c>
      <c r="D492" s="99" t="s">
        <v>526</v>
      </c>
      <c r="E492" s="482">
        <v>2</v>
      </c>
      <c r="F492" s="99" t="s">
        <v>525</v>
      </c>
      <c r="H492" s="99">
        <f>'Справка 6'!E12</f>
        <v>4</v>
      </c>
    </row>
    <row r="493" spans="1:8" ht="15.75">
      <c r="A493" s="99" t="str">
        <f t="shared" si="33"/>
        <v>СВИЛОЗА АД</v>
      </c>
      <c r="B493" s="99" t="str">
        <f t="shared" si="34"/>
        <v>814191178</v>
      </c>
      <c r="C493" s="550">
        <f t="shared" si="35"/>
        <v>43373</v>
      </c>
      <c r="D493" s="99" t="s">
        <v>529</v>
      </c>
      <c r="E493" s="482">
        <v>2</v>
      </c>
      <c r="F493" s="99" t="s">
        <v>528</v>
      </c>
      <c r="H493" s="99">
        <f>'Справка 6'!E13</f>
        <v>812</v>
      </c>
    </row>
    <row r="494" spans="1:8" ht="15.75">
      <c r="A494" s="99" t="str">
        <f t="shared" si="33"/>
        <v>СВИЛОЗА АД</v>
      </c>
      <c r="B494" s="99" t="str">
        <f t="shared" si="34"/>
        <v>814191178</v>
      </c>
      <c r="C494" s="550">
        <f t="shared" si="35"/>
        <v>43373</v>
      </c>
      <c r="D494" s="99" t="s">
        <v>532</v>
      </c>
      <c r="E494" s="482">
        <v>2</v>
      </c>
      <c r="F494" s="99" t="s">
        <v>531</v>
      </c>
      <c r="H494" s="99">
        <f>'Справка 6'!E14</f>
        <v>34</v>
      </c>
    </row>
    <row r="495" spans="1:8" ht="15.75">
      <c r="A495" s="99" t="str">
        <f t="shared" si="33"/>
        <v>СВИЛОЗА АД</v>
      </c>
      <c r="B495" s="99" t="str">
        <f t="shared" si="34"/>
        <v>814191178</v>
      </c>
      <c r="C495" s="550">
        <f t="shared" si="35"/>
        <v>43373</v>
      </c>
      <c r="D495" s="99" t="s">
        <v>535</v>
      </c>
      <c r="E495" s="482">
        <v>2</v>
      </c>
      <c r="F495" s="99" t="s">
        <v>534</v>
      </c>
      <c r="H495" s="99">
        <f>'Справка 6'!E15</f>
        <v>778</v>
      </c>
    </row>
    <row r="496" spans="1:8" ht="15.75">
      <c r="A496" s="99" t="str">
        <f t="shared" si="33"/>
        <v>СВИЛОЗА АД</v>
      </c>
      <c r="B496" s="99" t="str">
        <f t="shared" si="34"/>
        <v>814191178</v>
      </c>
      <c r="C496" s="550">
        <f t="shared" si="35"/>
        <v>43373</v>
      </c>
      <c r="D496" s="99" t="s">
        <v>537</v>
      </c>
      <c r="E496" s="482">
        <v>2</v>
      </c>
      <c r="F496" s="99" t="s">
        <v>536</v>
      </c>
      <c r="H496" s="99">
        <f>'Справка 6'!E16</f>
        <v>23</v>
      </c>
    </row>
    <row r="497" spans="1:8" ht="15.75">
      <c r="A497" s="99" t="str">
        <f t="shared" si="33"/>
        <v>СВИЛОЗА АД</v>
      </c>
      <c r="B497" s="99" t="str">
        <f t="shared" si="34"/>
        <v>814191178</v>
      </c>
      <c r="C497" s="550">
        <f t="shared" si="35"/>
        <v>43373</v>
      </c>
      <c r="D497" s="99" t="s">
        <v>540</v>
      </c>
      <c r="E497" s="482">
        <v>2</v>
      </c>
      <c r="F497" s="99" t="s">
        <v>539</v>
      </c>
      <c r="H497" s="99">
        <f>'Справка 6'!E17</f>
        <v>2713</v>
      </c>
    </row>
    <row r="498" spans="1:8" ht="15.75">
      <c r="A498" s="99" t="str">
        <f t="shared" si="33"/>
        <v>СВИЛОЗА АД</v>
      </c>
      <c r="B498" s="99" t="str">
        <f t="shared" si="34"/>
        <v>814191178</v>
      </c>
      <c r="C498" s="550">
        <f t="shared" si="35"/>
        <v>43373</v>
      </c>
      <c r="D498" s="99" t="s">
        <v>543</v>
      </c>
      <c r="E498" s="482">
        <v>2</v>
      </c>
      <c r="F498" s="99" t="s">
        <v>542</v>
      </c>
      <c r="H498" s="99">
        <f>'Справка 6'!E18</f>
        <v>1</v>
      </c>
    </row>
    <row r="499" spans="1:8" ht="15.75">
      <c r="A499" s="99" t="str">
        <f t="shared" si="33"/>
        <v>СВИЛОЗА АД</v>
      </c>
      <c r="B499" s="99" t="str">
        <f t="shared" si="34"/>
        <v>814191178</v>
      </c>
      <c r="C499" s="550">
        <f t="shared" si="35"/>
        <v>43373</v>
      </c>
      <c r="D499" s="99" t="s">
        <v>545</v>
      </c>
      <c r="E499" s="482">
        <v>2</v>
      </c>
      <c r="F499" s="99" t="s">
        <v>804</v>
      </c>
      <c r="H499" s="99">
        <f>'Справка 6'!E19</f>
        <v>5021</v>
      </c>
    </row>
    <row r="500" spans="1:8" ht="15.75">
      <c r="A500" s="99" t="str">
        <f t="shared" si="33"/>
        <v>СВИЛОЗА АД</v>
      </c>
      <c r="B500" s="99" t="str">
        <f t="shared" si="34"/>
        <v>814191178</v>
      </c>
      <c r="C500" s="550">
        <f t="shared" si="35"/>
        <v>43373</v>
      </c>
      <c r="D500" s="99" t="s">
        <v>547</v>
      </c>
      <c r="E500" s="482">
        <v>2</v>
      </c>
      <c r="F500" s="99" t="s">
        <v>546</v>
      </c>
      <c r="H500" s="99">
        <f>'Справка 6'!E20</f>
        <v>21</v>
      </c>
    </row>
    <row r="501" spans="1:8" ht="15.75">
      <c r="A501" s="99" t="str">
        <f t="shared" si="33"/>
        <v>СВИЛОЗА АД</v>
      </c>
      <c r="B501" s="99" t="str">
        <f t="shared" si="34"/>
        <v>814191178</v>
      </c>
      <c r="C501" s="550">
        <f t="shared" si="35"/>
        <v>43373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СВИЛОЗА АД</v>
      </c>
      <c r="B502" s="99" t="str">
        <f t="shared" si="34"/>
        <v>814191178</v>
      </c>
      <c r="C502" s="550">
        <f t="shared" si="35"/>
        <v>43373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СВИЛОЗА АД</v>
      </c>
      <c r="B503" s="99" t="str">
        <f t="shared" si="34"/>
        <v>814191178</v>
      </c>
      <c r="C503" s="550">
        <f t="shared" si="35"/>
        <v>43373</v>
      </c>
      <c r="D503" s="99" t="s">
        <v>555</v>
      </c>
      <c r="E503" s="482">
        <v>2</v>
      </c>
      <c r="F503" s="99" t="s">
        <v>554</v>
      </c>
      <c r="H503" s="99">
        <f>'Справка 6'!E24</f>
        <v>3</v>
      </c>
    </row>
    <row r="504" spans="1:8" ht="15.75">
      <c r="A504" s="99" t="str">
        <f t="shared" si="33"/>
        <v>СВИЛОЗА АД</v>
      </c>
      <c r="B504" s="99" t="str">
        <f t="shared" si="34"/>
        <v>814191178</v>
      </c>
      <c r="C504" s="550">
        <f t="shared" si="35"/>
        <v>43373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СВИЛОЗА АД</v>
      </c>
      <c r="B505" s="99" t="str">
        <f t="shared" si="34"/>
        <v>814191178</v>
      </c>
      <c r="C505" s="550">
        <f t="shared" si="35"/>
        <v>43373</v>
      </c>
      <c r="D505" s="99" t="s">
        <v>558</v>
      </c>
      <c r="E505" s="482">
        <v>2</v>
      </c>
      <c r="F505" s="99" t="s">
        <v>542</v>
      </c>
      <c r="H505" s="99">
        <f>'Справка 6'!E26</f>
        <v>2</v>
      </c>
    </row>
    <row r="506" spans="1:8" ht="15.75">
      <c r="A506" s="99" t="str">
        <f t="shared" si="33"/>
        <v>СВИЛОЗА АД</v>
      </c>
      <c r="B506" s="99" t="str">
        <f t="shared" si="34"/>
        <v>814191178</v>
      </c>
      <c r="C506" s="550">
        <f t="shared" si="35"/>
        <v>43373</v>
      </c>
      <c r="D506" s="99" t="s">
        <v>560</v>
      </c>
      <c r="E506" s="482">
        <v>2</v>
      </c>
      <c r="F506" s="99" t="s">
        <v>838</v>
      </c>
      <c r="H506" s="99">
        <f>'Справка 6'!E27</f>
        <v>5</v>
      </c>
    </row>
    <row r="507" spans="1:8" ht="15.75">
      <c r="A507" s="99" t="str">
        <f t="shared" si="33"/>
        <v>СВИЛОЗА АД</v>
      </c>
      <c r="B507" s="99" t="str">
        <f t="shared" si="34"/>
        <v>814191178</v>
      </c>
      <c r="C507" s="550">
        <f t="shared" si="35"/>
        <v>43373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СВИЛОЗА АД</v>
      </c>
      <c r="B508" s="99" t="str">
        <f t="shared" si="34"/>
        <v>814191178</v>
      </c>
      <c r="C508" s="550">
        <f t="shared" si="35"/>
        <v>43373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СВИЛОЗА АД</v>
      </c>
      <c r="B509" s="99" t="str">
        <f t="shared" si="34"/>
        <v>814191178</v>
      </c>
      <c r="C509" s="550">
        <f t="shared" si="35"/>
        <v>43373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СВИЛОЗА АД</v>
      </c>
      <c r="B510" s="99" t="str">
        <f t="shared" si="34"/>
        <v>814191178</v>
      </c>
      <c r="C510" s="550">
        <f t="shared" si="35"/>
        <v>43373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СВИЛОЗА АД</v>
      </c>
      <c r="B511" s="99" t="str">
        <f t="shared" si="34"/>
        <v>814191178</v>
      </c>
      <c r="C511" s="550">
        <f t="shared" si="35"/>
        <v>43373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СВИЛОЗА АД</v>
      </c>
      <c r="B512" s="99" t="str">
        <f t="shared" si="34"/>
        <v>814191178</v>
      </c>
      <c r="C512" s="550">
        <f t="shared" si="35"/>
        <v>43373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СВИЛОЗА АД</v>
      </c>
      <c r="B513" s="99" t="str">
        <f t="shared" si="34"/>
        <v>814191178</v>
      </c>
      <c r="C513" s="550">
        <f t="shared" si="35"/>
        <v>43373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СВИЛОЗА АД</v>
      </c>
      <c r="B514" s="99" t="str">
        <f t="shared" si="34"/>
        <v>814191178</v>
      </c>
      <c r="C514" s="550">
        <f t="shared" si="35"/>
        <v>43373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СВИЛОЗА АД</v>
      </c>
      <c r="B515" s="99" t="str">
        <f t="shared" si="34"/>
        <v>814191178</v>
      </c>
      <c r="C515" s="550">
        <f t="shared" si="35"/>
        <v>43373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СВИЛОЗА АД</v>
      </c>
      <c r="B516" s="99" t="str">
        <f t="shared" si="34"/>
        <v>814191178</v>
      </c>
      <c r="C516" s="550">
        <f t="shared" si="35"/>
        <v>43373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СВИЛОЗА АД</v>
      </c>
      <c r="B517" s="99" t="str">
        <f t="shared" si="34"/>
        <v>814191178</v>
      </c>
      <c r="C517" s="550">
        <f t="shared" si="35"/>
        <v>43373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СВИЛОЗА АД</v>
      </c>
      <c r="B518" s="99" t="str">
        <f t="shared" si="34"/>
        <v>814191178</v>
      </c>
      <c r="C518" s="550">
        <f t="shared" si="35"/>
        <v>43373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СВИЛОЗА АД</v>
      </c>
      <c r="B519" s="99" t="str">
        <f t="shared" si="34"/>
        <v>814191178</v>
      </c>
      <c r="C519" s="550">
        <f t="shared" si="35"/>
        <v>43373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СВИЛОЗА АД</v>
      </c>
      <c r="B520" s="99" t="str">
        <f t="shared" si="34"/>
        <v>814191178</v>
      </c>
      <c r="C520" s="550">
        <f t="shared" si="35"/>
        <v>43373</v>
      </c>
      <c r="D520" s="99" t="s">
        <v>583</v>
      </c>
      <c r="E520" s="482">
        <v>2</v>
      </c>
      <c r="F520" s="99" t="s">
        <v>582</v>
      </c>
      <c r="H520" s="99">
        <f>'Справка 6'!E42</f>
        <v>5047</v>
      </c>
    </row>
    <row r="521" spans="1:8" ht="15.75">
      <c r="A521" s="99" t="str">
        <f t="shared" si="33"/>
        <v>СВИЛОЗА АД</v>
      </c>
      <c r="B521" s="99" t="str">
        <f t="shared" si="34"/>
        <v>814191178</v>
      </c>
      <c r="C521" s="550">
        <f t="shared" si="35"/>
        <v>43373</v>
      </c>
      <c r="D521" s="99" t="s">
        <v>523</v>
      </c>
      <c r="E521" s="482">
        <v>3</v>
      </c>
      <c r="F521" s="99" t="s">
        <v>522</v>
      </c>
      <c r="H521" s="99">
        <f>'Справка 6'!F11</f>
        <v>426</v>
      </c>
    </row>
    <row r="522" spans="1:8" ht="15.75">
      <c r="A522" s="99" t="str">
        <f t="shared" si="33"/>
        <v>СВИЛОЗА АД</v>
      </c>
      <c r="B522" s="99" t="str">
        <f t="shared" si="34"/>
        <v>814191178</v>
      </c>
      <c r="C522" s="550">
        <f t="shared" si="35"/>
        <v>43373</v>
      </c>
      <c r="D522" s="99" t="s">
        <v>526</v>
      </c>
      <c r="E522" s="482">
        <v>3</v>
      </c>
      <c r="F522" s="99" t="s">
        <v>525</v>
      </c>
      <c r="H522" s="99">
        <f>'Справка 6'!F12</f>
        <v>21</v>
      </c>
    </row>
    <row r="523" spans="1:8" ht="15.75">
      <c r="A523" s="99" t="str">
        <f t="shared" si="33"/>
        <v>СВИЛОЗА АД</v>
      </c>
      <c r="B523" s="99" t="str">
        <f t="shared" si="34"/>
        <v>814191178</v>
      </c>
      <c r="C523" s="550">
        <f t="shared" si="35"/>
        <v>43373</v>
      </c>
      <c r="D523" s="99" t="s">
        <v>529</v>
      </c>
      <c r="E523" s="482">
        <v>3</v>
      </c>
      <c r="F523" s="99" t="s">
        <v>528</v>
      </c>
      <c r="H523" s="99">
        <f>'Справка 6'!F13</f>
        <v>145</v>
      </c>
    </row>
    <row r="524" spans="1:8" ht="15.75">
      <c r="A524" s="99" t="str">
        <f t="shared" si="33"/>
        <v>СВИЛОЗА АД</v>
      </c>
      <c r="B524" s="99" t="str">
        <f t="shared" si="34"/>
        <v>814191178</v>
      </c>
      <c r="C524" s="550">
        <f t="shared" si="35"/>
        <v>43373</v>
      </c>
      <c r="D524" s="99" t="s">
        <v>532</v>
      </c>
      <c r="E524" s="482">
        <v>3</v>
      </c>
      <c r="F524" s="99" t="s">
        <v>531</v>
      </c>
      <c r="H524" s="99">
        <f>'Справка 6'!F14</f>
        <v>11</v>
      </c>
    </row>
    <row r="525" spans="1:8" ht="15.75">
      <c r="A525" s="99" t="str">
        <f aca="true" t="shared" si="36" ref="A525:A588">pdeName</f>
        <v>СВИЛОЗА АД</v>
      </c>
      <c r="B525" s="99" t="str">
        <f aca="true" t="shared" si="37" ref="B525:B588">pdeBulstat</f>
        <v>814191178</v>
      </c>
      <c r="C525" s="550">
        <f aca="true" t="shared" si="38" ref="C525:C588">endDate</f>
        <v>43373</v>
      </c>
      <c r="D525" s="99" t="s">
        <v>535</v>
      </c>
      <c r="E525" s="482">
        <v>3</v>
      </c>
      <c r="F525" s="99" t="s">
        <v>534</v>
      </c>
      <c r="H525" s="99">
        <f>'Справка 6'!F15</f>
        <v>20</v>
      </c>
    </row>
    <row r="526" spans="1:8" ht="15.75">
      <c r="A526" s="99" t="str">
        <f t="shared" si="36"/>
        <v>СВИЛОЗА АД</v>
      </c>
      <c r="B526" s="99" t="str">
        <f t="shared" si="37"/>
        <v>814191178</v>
      </c>
      <c r="C526" s="550">
        <f t="shared" si="38"/>
        <v>43373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СВИЛОЗА АД</v>
      </c>
      <c r="B527" s="99" t="str">
        <f t="shared" si="37"/>
        <v>814191178</v>
      </c>
      <c r="C527" s="550">
        <f t="shared" si="38"/>
        <v>43373</v>
      </c>
      <c r="D527" s="99" t="s">
        <v>540</v>
      </c>
      <c r="E527" s="482">
        <v>3</v>
      </c>
      <c r="F527" s="99" t="s">
        <v>539</v>
      </c>
      <c r="H527" s="99">
        <f>'Справка 6'!F17</f>
        <v>421</v>
      </c>
    </row>
    <row r="528" spans="1:8" ht="15.75">
      <c r="A528" s="99" t="str">
        <f t="shared" si="36"/>
        <v>СВИЛОЗА АД</v>
      </c>
      <c r="B528" s="99" t="str">
        <f t="shared" si="37"/>
        <v>814191178</v>
      </c>
      <c r="C528" s="550">
        <f t="shared" si="38"/>
        <v>43373</v>
      </c>
      <c r="D528" s="99" t="s">
        <v>543</v>
      </c>
      <c r="E528" s="482">
        <v>3</v>
      </c>
      <c r="F528" s="99" t="s">
        <v>542</v>
      </c>
      <c r="H528" s="99">
        <f>'Справка 6'!F18</f>
        <v>1</v>
      </c>
    </row>
    <row r="529" spans="1:8" ht="15.75">
      <c r="A529" s="99" t="str">
        <f t="shared" si="36"/>
        <v>СВИЛОЗА АД</v>
      </c>
      <c r="B529" s="99" t="str">
        <f t="shared" si="37"/>
        <v>814191178</v>
      </c>
      <c r="C529" s="550">
        <f t="shared" si="38"/>
        <v>43373</v>
      </c>
      <c r="D529" s="99" t="s">
        <v>545</v>
      </c>
      <c r="E529" s="482">
        <v>3</v>
      </c>
      <c r="F529" s="99" t="s">
        <v>804</v>
      </c>
      <c r="H529" s="99">
        <f>'Справка 6'!F19</f>
        <v>1045</v>
      </c>
    </row>
    <row r="530" spans="1:8" ht="15.75">
      <c r="A530" s="99" t="str">
        <f t="shared" si="36"/>
        <v>СВИЛОЗА АД</v>
      </c>
      <c r="B530" s="99" t="str">
        <f t="shared" si="37"/>
        <v>814191178</v>
      </c>
      <c r="C530" s="550">
        <f t="shared" si="38"/>
        <v>43373</v>
      </c>
      <c r="D530" s="99" t="s">
        <v>547</v>
      </c>
      <c r="E530" s="482">
        <v>3</v>
      </c>
      <c r="F530" s="99" t="s">
        <v>546</v>
      </c>
      <c r="H530" s="99">
        <f>'Справка 6'!F20</f>
        <v>43</v>
      </c>
    </row>
    <row r="531" spans="1:8" ht="15.75">
      <c r="A531" s="99" t="str">
        <f t="shared" si="36"/>
        <v>СВИЛОЗА АД</v>
      </c>
      <c r="B531" s="99" t="str">
        <f t="shared" si="37"/>
        <v>814191178</v>
      </c>
      <c r="C531" s="550">
        <f t="shared" si="38"/>
        <v>43373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СВИЛОЗА АД</v>
      </c>
      <c r="B532" s="99" t="str">
        <f t="shared" si="37"/>
        <v>814191178</v>
      </c>
      <c r="C532" s="550">
        <f t="shared" si="38"/>
        <v>43373</v>
      </c>
      <c r="D532" s="99" t="s">
        <v>553</v>
      </c>
      <c r="E532" s="482">
        <v>3</v>
      </c>
      <c r="F532" s="99" t="s">
        <v>552</v>
      </c>
      <c r="H532" s="99">
        <f>'Справка 6'!F23</f>
        <v>2</v>
      </c>
    </row>
    <row r="533" spans="1:8" ht="15.75">
      <c r="A533" s="99" t="str">
        <f t="shared" si="36"/>
        <v>СВИЛОЗА АД</v>
      </c>
      <c r="B533" s="99" t="str">
        <f t="shared" si="37"/>
        <v>814191178</v>
      </c>
      <c r="C533" s="550">
        <f t="shared" si="38"/>
        <v>43373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СВИЛОЗА АД</v>
      </c>
      <c r="B534" s="99" t="str">
        <f t="shared" si="37"/>
        <v>814191178</v>
      </c>
      <c r="C534" s="550">
        <f t="shared" si="38"/>
        <v>43373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СВИЛОЗА АД</v>
      </c>
      <c r="B535" s="99" t="str">
        <f t="shared" si="37"/>
        <v>814191178</v>
      </c>
      <c r="C535" s="550">
        <f t="shared" si="38"/>
        <v>43373</v>
      </c>
      <c r="D535" s="99" t="s">
        <v>558</v>
      </c>
      <c r="E535" s="482">
        <v>3</v>
      </c>
      <c r="F535" s="99" t="s">
        <v>542</v>
      </c>
      <c r="H535" s="99">
        <f>'Справка 6'!F26</f>
        <v>12</v>
      </c>
    </row>
    <row r="536" spans="1:8" ht="15.75">
      <c r="A536" s="99" t="str">
        <f t="shared" si="36"/>
        <v>СВИЛОЗА АД</v>
      </c>
      <c r="B536" s="99" t="str">
        <f t="shared" si="37"/>
        <v>814191178</v>
      </c>
      <c r="C536" s="550">
        <f t="shared" si="38"/>
        <v>43373</v>
      </c>
      <c r="D536" s="99" t="s">
        <v>560</v>
      </c>
      <c r="E536" s="482">
        <v>3</v>
      </c>
      <c r="F536" s="99" t="s">
        <v>838</v>
      </c>
      <c r="H536" s="99">
        <f>'Справка 6'!F27</f>
        <v>14</v>
      </c>
    </row>
    <row r="537" spans="1:8" ht="15.75">
      <c r="A537" s="99" t="str">
        <f t="shared" si="36"/>
        <v>СВИЛОЗА АД</v>
      </c>
      <c r="B537" s="99" t="str">
        <f t="shared" si="37"/>
        <v>814191178</v>
      </c>
      <c r="C537" s="550">
        <f t="shared" si="38"/>
        <v>43373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СВИЛОЗА АД</v>
      </c>
      <c r="B538" s="99" t="str">
        <f t="shared" si="37"/>
        <v>814191178</v>
      </c>
      <c r="C538" s="550">
        <f t="shared" si="38"/>
        <v>43373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СВИЛОЗА АД</v>
      </c>
      <c r="B539" s="99" t="str">
        <f t="shared" si="37"/>
        <v>814191178</v>
      </c>
      <c r="C539" s="550">
        <f t="shared" si="38"/>
        <v>43373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СВИЛОЗА АД</v>
      </c>
      <c r="B540" s="99" t="str">
        <f t="shared" si="37"/>
        <v>814191178</v>
      </c>
      <c r="C540" s="550">
        <f t="shared" si="38"/>
        <v>43373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СВИЛОЗА АД</v>
      </c>
      <c r="B541" s="99" t="str">
        <f t="shared" si="37"/>
        <v>814191178</v>
      </c>
      <c r="C541" s="550">
        <f t="shared" si="38"/>
        <v>43373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СВИЛОЗА АД</v>
      </c>
      <c r="B542" s="99" t="str">
        <f t="shared" si="37"/>
        <v>814191178</v>
      </c>
      <c r="C542" s="550">
        <f t="shared" si="38"/>
        <v>43373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СВИЛОЗА АД</v>
      </c>
      <c r="B543" s="99" t="str">
        <f t="shared" si="37"/>
        <v>814191178</v>
      </c>
      <c r="C543" s="550">
        <f t="shared" si="38"/>
        <v>43373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СВИЛОЗА АД</v>
      </c>
      <c r="B544" s="99" t="str">
        <f t="shared" si="37"/>
        <v>814191178</v>
      </c>
      <c r="C544" s="550">
        <f t="shared" si="38"/>
        <v>43373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СВИЛОЗА АД</v>
      </c>
      <c r="B545" s="99" t="str">
        <f t="shared" si="37"/>
        <v>814191178</v>
      </c>
      <c r="C545" s="550">
        <f t="shared" si="38"/>
        <v>43373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СВИЛОЗА АД</v>
      </c>
      <c r="B546" s="99" t="str">
        <f t="shared" si="37"/>
        <v>814191178</v>
      </c>
      <c r="C546" s="550">
        <f t="shared" si="38"/>
        <v>43373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СВИЛОЗА АД</v>
      </c>
      <c r="B547" s="99" t="str">
        <f t="shared" si="37"/>
        <v>814191178</v>
      </c>
      <c r="C547" s="550">
        <f t="shared" si="38"/>
        <v>43373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СВИЛОЗА АД</v>
      </c>
      <c r="B548" s="99" t="str">
        <f t="shared" si="37"/>
        <v>814191178</v>
      </c>
      <c r="C548" s="550">
        <f t="shared" si="38"/>
        <v>43373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СВИЛОЗА АД</v>
      </c>
      <c r="B549" s="99" t="str">
        <f t="shared" si="37"/>
        <v>814191178</v>
      </c>
      <c r="C549" s="550">
        <f t="shared" si="38"/>
        <v>43373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СВИЛОЗА АД</v>
      </c>
      <c r="B550" s="99" t="str">
        <f t="shared" si="37"/>
        <v>814191178</v>
      </c>
      <c r="C550" s="550">
        <f t="shared" si="38"/>
        <v>43373</v>
      </c>
      <c r="D550" s="99" t="s">
        <v>583</v>
      </c>
      <c r="E550" s="482">
        <v>3</v>
      </c>
      <c r="F550" s="99" t="s">
        <v>582</v>
      </c>
      <c r="H550" s="99">
        <f>'Справка 6'!F42</f>
        <v>1102</v>
      </c>
    </row>
    <row r="551" spans="1:8" ht="15.75">
      <c r="A551" s="99" t="str">
        <f t="shared" si="36"/>
        <v>СВИЛОЗА АД</v>
      </c>
      <c r="B551" s="99" t="str">
        <f t="shared" si="37"/>
        <v>814191178</v>
      </c>
      <c r="C551" s="550">
        <f t="shared" si="38"/>
        <v>43373</v>
      </c>
      <c r="D551" s="99" t="s">
        <v>523</v>
      </c>
      <c r="E551" s="482">
        <v>4</v>
      </c>
      <c r="F551" s="99" t="s">
        <v>522</v>
      </c>
      <c r="H551" s="99">
        <f>'Справка 6'!G11</f>
        <v>1890</v>
      </c>
    </row>
    <row r="552" spans="1:8" ht="15.75">
      <c r="A552" s="99" t="str">
        <f t="shared" si="36"/>
        <v>СВИЛОЗА АД</v>
      </c>
      <c r="B552" s="99" t="str">
        <f t="shared" si="37"/>
        <v>814191178</v>
      </c>
      <c r="C552" s="550">
        <f t="shared" si="38"/>
        <v>43373</v>
      </c>
      <c r="D552" s="99" t="s">
        <v>526</v>
      </c>
      <c r="E552" s="482">
        <v>4</v>
      </c>
      <c r="F552" s="99" t="s">
        <v>525</v>
      </c>
      <c r="H552" s="99">
        <f>'Справка 6'!G12</f>
        <v>11531</v>
      </c>
    </row>
    <row r="553" spans="1:8" ht="15.75">
      <c r="A553" s="99" t="str">
        <f t="shared" si="36"/>
        <v>СВИЛОЗА АД</v>
      </c>
      <c r="B553" s="99" t="str">
        <f t="shared" si="37"/>
        <v>814191178</v>
      </c>
      <c r="C553" s="550">
        <f t="shared" si="38"/>
        <v>43373</v>
      </c>
      <c r="D553" s="99" t="s">
        <v>529</v>
      </c>
      <c r="E553" s="482">
        <v>4</v>
      </c>
      <c r="F553" s="99" t="s">
        <v>528</v>
      </c>
      <c r="H553" s="99">
        <f>'Справка 6'!G13</f>
        <v>130462</v>
      </c>
    </row>
    <row r="554" spans="1:8" ht="15.75">
      <c r="A554" s="99" t="str">
        <f t="shared" si="36"/>
        <v>СВИЛОЗА АД</v>
      </c>
      <c r="B554" s="99" t="str">
        <f t="shared" si="37"/>
        <v>814191178</v>
      </c>
      <c r="C554" s="550">
        <f t="shared" si="38"/>
        <v>43373</v>
      </c>
      <c r="D554" s="99" t="s">
        <v>532</v>
      </c>
      <c r="E554" s="482">
        <v>4</v>
      </c>
      <c r="F554" s="99" t="s">
        <v>531</v>
      </c>
      <c r="H554" s="99">
        <f>'Справка 6'!G14</f>
        <v>13671</v>
      </c>
    </row>
    <row r="555" spans="1:8" ht="15.75">
      <c r="A555" s="99" t="str">
        <f t="shared" si="36"/>
        <v>СВИЛОЗА АД</v>
      </c>
      <c r="B555" s="99" t="str">
        <f t="shared" si="37"/>
        <v>814191178</v>
      </c>
      <c r="C555" s="550">
        <f t="shared" si="38"/>
        <v>43373</v>
      </c>
      <c r="D555" s="99" t="s">
        <v>535</v>
      </c>
      <c r="E555" s="482">
        <v>4</v>
      </c>
      <c r="F555" s="99" t="s">
        <v>534</v>
      </c>
      <c r="H555" s="99">
        <f>'Справка 6'!G15</f>
        <v>2993</v>
      </c>
    </row>
    <row r="556" spans="1:8" ht="15.75">
      <c r="A556" s="99" t="str">
        <f t="shared" si="36"/>
        <v>СВИЛОЗА АД</v>
      </c>
      <c r="B556" s="99" t="str">
        <f t="shared" si="37"/>
        <v>814191178</v>
      </c>
      <c r="C556" s="550">
        <f t="shared" si="38"/>
        <v>43373</v>
      </c>
      <c r="D556" s="99" t="s">
        <v>537</v>
      </c>
      <c r="E556" s="482">
        <v>4</v>
      </c>
      <c r="F556" s="99" t="s">
        <v>536</v>
      </c>
      <c r="H556" s="99">
        <f>'Справка 6'!G16</f>
        <v>189</v>
      </c>
    </row>
    <row r="557" spans="1:8" ht="15.75">
      <c r="A557" s="99" t="str">
        <f t="shared" si="36"/>
        <v>СВИЛОЗА АД</v>
      </c>
      <c r="B557" s="99" t="str">
        <f t="shared" si="37"/>
        <v>814191178</v>
      </c>
      <c r="C557" s="550">
        <f t="shared" si="38"/>
        <v>43373</v>
      </c>
      <c r="D557" s="99" t="s">
        <v>540</v>
      </c>
      <c r="E557" s="482">
        <v>4</v>
      </c>
      <c r="F557" s="99" t="s">
        <v>539</v>
      </c>
      <c r="H557" s="99">
        <f>'Справка 6'!G17</f>
        <v>9376</v>
      </c>
    </row>
    <row r="558" spans="1:8" ht="15.75">
      <c r="A558" s="99" t="str">
        <f t="shared" si="36"/>
        <v>СВИЛОЗА АД</v>
      </c>
      <c r="B558" s="99" t="str">
        <f t="shared" si="37"/>
        <v>814191178</v>
      </c>
      <c r="C558" s="550">
        <f t="shared" si="38"/>
        <v>43373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СВИЛОЗА АД</v>
      </c>
      <c r="B559" s="99" t="str">
        <f t="shared" si="37"/>
        <v>814191178</v>
      </c>
      <c r="C559" s="550">
        <f t="shared" si="38"/>
        <v>43373</v>
      </c>
      <c r="D559" s="99" t="s">
        <v>545</v>
      </c>
      <c r="E559" s="482">
        <v>4</v>
      </c>
      <c r="F559" s="99" t="s">
        <v>804</v>
      </c>
      <c r="H559" s="99">
        <f>'Справка 6'!G19</f>
        <v>170112</v>
      </c>
    </row>
    <row r="560" spans="1:8" ht="15.75">
      <c r="A560" s="99" t="str">
        <f t="shared" si="36"/>
        <v>СВИЛОЗА АД</v>
      </c>
      <c r="B560" s="99" t="str">
        <f t="shared" si="37"/>
        <v>814191178</v>
      </c>
      <c r="C560" s="550">
        <f t="shared" si="38"/>
        <v>43373</v>
      </c>
      <c r="D560" s="99" t="s">
        <v>547</v>
      </c>
      <c r="E560" s="482">
        <v>4</v>
      </c>
      <c r="F560" s="99" t="s">
        <v>546</v>
      </c>
      <c r="H560" s="99">
        <f>'Справка 6'!G20</f>
        <v>660</v>
      </c>
    </row>
    <row r="561" spans="1:8" ht="15.75">
      <c r="A561" s="99" t="str">
        <f t="shared" si="36"/>
        <v>СВИЛОЗА АД</v>
      </c>
      <c r="B561" s="99" t="str">
        <f t="shared" si="37"/>
        <v>814191178</v>
      </c>
      <c r="C561" s="550">
        <f t="shared" si="38"/>
        <v>43373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СВИЛОЗА АД</v>
      </c>
      <c r="B562" s="99" t="str">
        <f t="shared" si="37"/>
        <v>814191178</v>
      </c>
      <c r="C562" s="550">
        <f t="shared" si="38"/>
        <v>43373</v>
      </c>
      <c r="D562" s="99" t="s">
        <v>553</v>
      </c>
      <c r="E562" s="482">
        <v>4</v>
      </c>
      <c r="F562" s="99" t="s">
        <v>552</v>
      </c>
      <c r="H562" s="99">
        <f>'Справка 6'!G23</f>
        <v>391</v>
      </c>
    </row>
    <row r="563" spans="1:8" ht="15.75">
      <c r="A563" s="99" t="str">
        <f t="shared" si="36"/>
        <v>СВИЛОЗА АД</v>
      </c>
      <c r="B563" s="99" t="str">
        <f t="shared" si="37"/>
        <v>814191178</v>
      </c>
      <c r="C563" s="550">
        <f t="shared" si="38"/>
        <v>43373</v>
      </c>
      <c r="D563" s="99" t="s">
        <v>555</v>
      </c>
      <c r="E563" s="482">
        <v>4</v>
      </c>
      <c r="F563" s="99" t="s">
        <v>554</v>
      </c>
      <c r="H563" s="99">
        <f>'Справка 6'!G24</f>
        <v>382</v>
      </c>
    </row>
    <row r="564" spans="1:8" ht="15.75">
      <c r="A564" s="99" t="str">
        <f t="shared" si="36"/>
        <v>СВИЛОЗА АД</v>
      </c>
      <c r="B564" s="99" t="str">
        <f t="shared" si="37"/>
        <v>814191178</v>
      </c>
      <c r="C564" s="550">
        <f t="shared" si="38"/>
        <v>43373</v>
      </c>
      <c r="D564" s="99" t="s">
        <v>557</v>
      </c>
      <c r="E564" s="482">
        <v>4</v>
      </c>
      <c r="F564" s="99" t="s">
        <v>556</v>
      </c>
      <c r="H564" s="99">
        <f>'Справка 6'!G25</f>
        <v>30</v>
      </c>
    </row>
    <row r="565" spans="1:8" ht="15.75">
      <c r="A565" s="99" t="str">
        <f t="shared" si="36"/>
        <v>СВИЛОЗА АД</v>
      </c>
      <c r="B565" s="99" t="str">
        <f t="shared" si="37"/>
        <v>814191178</v>
      </c>
      <c r="C565" s="550">
        <f t="shared" si="38"/>
        <v>43373</v>
      </c>
      <c r="D565" s="99" t="s">
        <v>558</v>
      </c>
      <c r="E565" s="482">
        <v>4</v>
      </c>
      <c r="F565" s="99" t="s">
        <v>542</v>
      </c>
      <c r="H565" s="99">
        <f>'Справка 6'!G26</f>
        <v>26</v>
      </c>
    </row>
    <row r="566" spans="1:8" ht="15.75">
      <c r="A566" s="99" t="str">
        <f t="shared" si="36"/>
        <v>СВИЛОЗА АД</v>
      </c>
      <c r="B566" s="99" t="str">
        <f t="shared" si="37"/>
        <v>814191178</v>
      </c>
      <c r="C566" s="550">
        <f t="shared" si="38"/>
        <v>43373</v>
      </c>
      <c r="D566" s="99" t="s">
        <v>560</v>
      </c>
      <c r="E566" s="482">
        <v>4</v>
      </c>
      <c r="F566" s="99" t="s">
        <v>838</v>
      </c>
      <c r="H566" s="99">
        <f>'Справка 6'!G27</f>
        <v>829</v>
      </c>
    </row>
    <row r="567" spans="1:8" ht="15.75">
      <c r="A567" s="99" t="str">
        <f t="shared" si="36"/>
        <v>СВИЛОЗА АД</v>
      </c>
      <c r="B567" s="99" t="str">
        <f t="shared" si="37"/>
        <v>814191178</v>
      </c>
      <c r="C567" s="550">
        <f t="shared" si="38"/>
        <v>43373</v>
      </c>
      <c r="D567" s="99" t="s">
        <v>562</v>
      </c>
      <c r="E567" s="482">
        <v>4</v>
      </c>
      <c r="F567" s="99" t="s">
        <v>561</v>
      </c>
      <c r="H567" s="99">
        <f>'Справка 6'!G29</f>
        <v>8</v>
      </c>
    </row>
    <row r="568" spans="1:8" ht="15.75">
      <c r="A568" s="99" t="str">
        <f t="shared" si="36"/>
        <v>СВИЛОЗА АД</v>
      </c>
      <c r="B568" s="99" t="str">
        <f t="shared" si="37"/>
        <v>814191178</v>
      </c>
      <c r="C568" s="550">
        <f t="shared" si="38"/>
        <v>43373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СВИЛОЗА АД</v>
      </c>
      <c r="B569" s="99" t="str">
        <f t="shared" si="37"/>
        <v>814191178</v>
      </c>
      <c r="C569" s="550">
        <f t="shared" si="38"/>
        <v>43373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СВИЛОЗА АД</v>
      </c>
      <c r="B570" s="99" t="str">
        <f t="shared" si="37"/>
        <v>814191178</v>
      </c>
      <c r="C570" s="550">
        <f t="shared" si="38"/>
        <v>43373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СВИЛОЗА АД</v>
      </c>
      <c r="B571" s="99" t="str">
        <f t="shared" si="37"/>
        <v>814191178</v>
      </c>
      <c r="C571" s="550">
        <f t="shared" si="38"/>
        <v>43373</v>
      </c>
      <c r="D571" s="99" t="s">
        <v>566</v>
      </c>
      <c r="E571" s="482">
        <v>4</v>
      </c>
      <c r="F571" s="99" t="s">
        <v>115</v>
      </c>
      <c r="H571" s="99">
        <f>'Справка 6'!G33</f>
        <v>8</v>
      </c>
    </row>
    <row r="572" spans="1:8" ht="15.75">
      <c r="A572" s="99" t="str">
        <f t="shared" si="36"/>
        <v>СВИЛОЗА АД</v>
      </c>
      <c r="B572" s="99" t="str">
        <f t="shared" si="37"/>
        <v>814191178</v>
      </c>
      <c r="C572" s="550">
        <f t="shared" si="38"/>
        <v>43373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СВИЛОЗА АД</v>
      </c>
      <c r="B573" s="99" t="str">
        <f t="shared" si="37"/>
        <v>814191178</v>
      </c>
      <c r="C573" s="550">
        <f t="shared" si="38"/>
        <v>43373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СВИЛОЗА АД</v>
      </c>
      <c r="B574" s="99" t="str">
        <f t="shared" si="37"/>
        <v>814191178</v>
      </c>
      <c r="C574" s="550">
        <f t="shared" si="38"/>
        <v>43373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СВИЛОЗА АД</v>
      </c>
      <c r="B575" s="99" t="str">
        <f t="shared" si="37"/>
        <v>814191178</v>
      </c>
      <c r="C575" s="550">
        <f t="shared" si="38"/>
        <v>43373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СВИЛОЗА АД</v>
      </c>
      <c r="B576" s="99" t="str">
        <f t="shared" si="37"/>
        <v>814191178</v>
      </c>
      <c r="C576" s="550">
        <f t="shared" si="38"/>
        <v>43373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СВИЛОЗА АД</v>
      </c>
      <c r="B577" s="99" t="str">
        <f t="shared" si="37"/>
        <v>814191178</v>
      </c>
      <c r="C577" s="550">
        <f t="shared" si="38"/>
        <v>43373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СВИЛОЗА АД</v>
      </c>
      <c r="B578" s="99" t="str">
        <f t="shared" si="37"/>
        <v>814191178</v>
      </c>
      <c r="C578" s="550">
        <f t="shared" si="38"/>
        <v>43373</v>
      </c>
      <c r="D578" s="99" t="s">
        <v>578</v>
      </c>
      <c r="E578" s="482">
        <v>4</v>
      </c>
      <c r="F578" s="99" t="s">
        <v>803</v>
      </c>
      <c r="H578" s="99">
        <f>'Справка 6'!G40</f>
        <v>8</v>
      </c>
    </row>
    <row r="579" spans="1:8" ht="15.75">
      <c r="A579" s="99" t="str">
        <f t="shared" si="36"/>
        <v>СВИЛОЗА АД</v>
      </c>
      <c r="B579" s="99" t="str">
        <f t="shared" si="37"/>
        <v>814191178</v>
      </c>
      <c r="C579" s="550">
        <f t="shared" si="38"/>
        <v>43373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СВИЛОЗА АД</v>
      </c>
      <c r="B580" s="99" t="str">
        <f t="shared" si="37"/>
        <v>814191178</v>
      </c>
      <c r="C580" s="550">
        <f t="shared" si="38"/>
        <v>43373</v>
      </c>
      <c r="D580" s="99" t="s">
        <v>583</v>
      </c>
      <c r="E580" s="482">
        <v>4</v>
      </c>
      <c r="F580" s="99" t="s">
        <v>582</v>
      </c>
      <c r="H580" s="99">
        <f>'Справка 6'!G42</f>
        <v>171609</v>
      </c>
    </row>
    <row r="581" spans="1:8" ht="15.75">
      <c r="A581" s="99" t="str">
        <f t="shared" si="36"/>
        <v>СВИЛОЗА АД</v>
      </c>
      <c r="B581" s="99" t="str">
        <f t="shared" si="37"/>
        <v>814191178</v>
      </c>
      <c r="C581" s="550">
        <f t="shared" si="38"/>
        <v>43373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СВИЛОЗА АД</v>
      </c>
      <c r="B582" s="99" t="str">
        <f t="shared" si="37"/>
        <v>814191178</v>
      </c>
      <c r="C582" s="550">
        <f t="shared" si="38"/>
        <v>43373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СВИЛОЗА АД</v>
      </c>
      <c r="B583" s="99" t="str">
        <f t="shared" si="37"/>
        <v>814191178</v>
      </c>
      <c r="C583" s="550">
        <f t="shared" si="38"/>
        <v>43373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СВИЛОЗА АД</v>
      </c>
      <c r="B584" s="99" t="str">
        <f t="shared" si="37"/>
        <v>814191178</v>
      </c>
      <c r="C584" s="550">
        <f t="shared" si="38"/>
        <v>43373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СВИЛОЗА АД</v>
      </c>
      <c r="B585" s="99" t="str">
        <f t="shared" si="37"/>
        <v>814191178</v>
      </c>
      <c r="C585" s="550">
        <f t="shared" si="38"/>
        <v>43373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СВИЛОЗА АД</v>
      </c>
      <c r="B586" s="99" t="str">
        <f t="shared" si="37"/>
        <v>814191178</v>
      </c>
      <c r="C586" s="550">
        <f t="shared" si="38"/>
        <v>43373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СВИЛОЗА АД</v>
      </c>
      <c r="B587" s="99" t="str">
        <f t="shared" si="37"/>
        <v>814191178</v>
      </c>
      <c r="C587" s="550">
        <f t="shared" si="38"/>
        <v>43373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СВИЛОЗА АД</v>
      </c>
      <c r="B588" s="99" t="str">
        <f t="shared" si="37"/>
        <v>814191178</v>
      </c>
      <c r="C588" s="550">
        <f t="shared" si="38"/>
        <v>43373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СВИЛОЗА АД</v>
      </c>
      <c r="B589" s="99" t="str">
        <f aca="true" t="shared" si="40" ref="B589:B652">pdeBulstat</f>
        <v>814191178</v>
      </c>
      <c r="C589" s="550">
        <f aca="true" t="shared" si="41" ref="C589:C652">endDate</f>
        <v>43373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СВИЛОЗА АД</v>
      </c>
      <c r="B590" s="99" t="str">
        <f t="shared" si="40"/>
        <v>814191178</v>
      </c>
      <c r="C590" s="550">
        <f t="shared" si="41"/>
        <v>43373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СВИЛОЗА АД</v>
      </c>
      <c r="B591" s="99" t="str">
        <f t="shared" si="40"/>
        <v>814191178</v>
      </c>
      <c r="C591" s="550">
        <f t="shared" si="41"/>
        <v>43373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СВИЛОЗА АД</v>
      </c>
      <c r="B592" s="99" t="str">
        <f t="shared" si="40"/>
        <v>814191178</v>
      </c>
      <c r="C592" s="550">
        <f t="shared" si="41"/>
        <v>43373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СВИЛОЗА АД</v>
      </c>
      <c r="B593" s="99" t="str">
        <f t="shared" si="40"/>
        <v>814191178</v>
      </c>
      <c r="C593" s="550">
        <f t="shared" si="41"/>
        <v>43373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СВИЛОЗА АД</v>
      </c>
      <c r="B594" s="99" t="str">
        <f t="shared" si="40"/>
        <v>814191178</v>
      </c>
      <c r="C594" s="550">
        <f t="shared" si="41"/>
        <v>43373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СВИЛОЗА АД</v>
      </c>
      <c r="B595" s="99" t="str">
        <f t="shared" si="40"/>
        <v>814191178</v>
      </c>
      <c r="C595" s="550">
        <f t="shared" si="41"/>
        <v>43373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СВИЛОЗА АД</v>
      </c>
      <c r="B596" s="99" t="str">
        <f t="shared" si="40"/>
        <v>814191178</v>
      </c>
      <c r="C596" s="550">
        <f t="shared" si="41"/>
        <v>43373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СВИЛОЗА АД</v>
      </c>
      <c r="B597" s="99" t="str">
        <f t="shared" si="40"/>
        <v>814191178</v>
      </c>
      <c r="C597" s="550">
        <f t="shared" si="41"/>
        <v>43373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СВИЛОЗА АД</v>
      </c>
      <c r="B598" s="99" t="str">
        <f t="shared" si="40"/>
        <v>814191178</v>
      </c>
      <c r="C598" s="550">
        <f t="shared" si="41"/>
        <v>43373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СВИЛОЗА АД</v>
      </c>
      <c r="B599" s="99" t="str">
        <f t="shared" si="40"/>
        <v>814191178</v>
      </c>
      <c r="C599" s="550">
        <f t="shared" si="41"/>
        <v>43373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СВИЛОЗА АД</v>
      </c>
      <c r="B600" s="99" t="str">
        <f t="shared" si="40"/>
        <v>814191178</v>
      </c>
      <c r="C600" s="550">
        <f t="shared" si="41"/>
        <v>43373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СВИЛОЗА АД</v>
      </c>
      <c r="B601" s="99" t="str">
        <f t="shared" si="40"/>
        <v>814191178</v>
      </c>
      <c r="C601" s="550">
        <f t="shared" si="41"/>
        <v>43373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СВИЛОЗА АД</v>
      </c>
      <c r="B602" s="99" t="str">
        <f t="shared" si="40"/>
        <v>814191178</v>
      </c>
      <c r="C602" s="550">
        <f t="shared" si="41"/>
        <v>43373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СВИЛОЗА АД</v>
      </c>
      <c r="B603" s="99" t="str">
        <f t="shared" si="40"/>
        <v>814191178</v>
      </c>
      <c r="C603" s="550">
        <f t="shared" si="41"/>
        <v>43373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СВИЛОЗА АД</v>
      </c>
      <c r="B604" s="99" t="str">
        <f t="shared" si="40"/>
        <v>814191178</v>
      </c>
      <c r="C604" s="550">
        <f t="shared" si="41"/>
        <v>43373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СВИЛОЗА АД</v>
      </c>
      <c r="B605" s="99" t="str">
        <f t="shared" si="40"/>
        <v>814191178</v>
      </c>
      <c r="C605" s="550">
        <f t="shared" si="41"/>
        <v>43373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СВИЛОЗА АД</v>
      </c>
      <c r="B606" s="99" t="str">
        <f t="shared" si="40"/>
        <v>814191178</v>
      </c>
      <c r="C606" s="550">
        <f t="shared" si="41"/>
        <v>43373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СВИЛОЗА АД</v>
      </c>
      <c r="B607" s="99" t="str">
        <f t="shared" si="40"/>
        <v>814191178</v>
      </c>
      <c r="C607" s="550">
        <f t="shared" si="41"/>
        <v>43373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СВИЛОЗА АД</v>
      </c>
      <c r="B608" s="99" t="str">
        <f t="shared" si="40"/>
        <v>814191178</v>
      </c>
      <c r="C608" s="550">
        <f t="shared" si="41"/>
        <v>43373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СВИЛОЗА АД</v>
      </c>
      <c r="B609" s="99" t="str">
        <f t="shared" si="40"/>
        <v>814191178</v>
      </c>
      <c r="C609" s="550">
        <f t="shared" si="41"/>
        <v>43373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СВИЛОЗА АД</v>
      </c>
      <c r="B610" s="99" t="str">
        <f t="shared" si="40"/>
        <v>814191178</v>
      </c>
      <c r="C610" s="550">
        <f t="shared" si="41"/>
        <v>43373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СВИЛОЗА АД</v>
      </c>
      <c r="B611" s="99" t="str">
        <f t="shared" si="40"/>
        <v>814191178</v>
      </c>
      <c r="C611" s="550">
        <f t="shared" si="41"/>
        <v>43373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СВИЛОЗА АД</v>
      </c>
      <c r="B612" s="99" t="str">
        <f t="shared" si="40"/>
        <v>814191178</v>
      </c>
      <c r="C612" s="550">
        <f t="shared" si="41"/>
        <v>43373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СВИЛОЗА АД</v>
      </c>
      <c r="B613" s="99" t="str">
        <f t="shared" si="40"/>
        <v>814191178</v>
      </c>
      <c r="C613" s="550">
        <f t="shared" si="41"/>
        <v>43373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СВИЛОЗА АД</v>
      </c>
      <c r="B614" s="99" t="str">
        <f t="shared" si="40"/>
        <v>814191178</v>
      </c>
      <c r="C614" s="550">
        <f t="shared" si="41"/>
        <v>43373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СВИЛОЗА АД</v>
      </c>
      <c r="B615" s="99" t="str">
        <f t="shared" si="40"/>
        <v>814191178</v>
      </c>
      <c r="C615" s="550">
        <f t="shared" si="41"/>
        <v>43373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СВИЛОЗА АД</v>
      </c>
      <c r="B616" s="99" t="str">
        <f t="shared" si="40"/>
        <v>814191178</v>
      </c>
      <c r="C616" s="550">
        <f t="shared" si="41"/>
        <v>43373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СВИЛОЗА АД</v>
      </c>
      <c r="B617" s="99" t="str">
        <f t="shared" si="40"/>
        <v>814191178</v>
      </c>
      <c r="C617" s="550">
        <f t="shared" si="41"/>
        <v>43373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СВИЛОЗА АД</v>
      </c>
      <c r="B618" s="99" t="str">
        <f t="shared" si="40"/>
        <v>814191178</v>
      </c>
      <c r="C618" s="550">
        <f t="shared" si="41"/>
        <v>43373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СВИЛОЗА АД</v>
      </c>
      <c r="B619" s="99" t="str">
        <f t="shared" si="40"/>
        <v>814191178</v>
      </c>
      <c r="C619" s="550">
        <f t="shared" si="41"/>
        <v>43373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СВИЛОЗА АД</v>
      </c>
      <c r="B620" s="99" t="str">
        <f t="shared" si="40"/>
        <v>814191178</v>
      </c>
      <c r="C620" s="550">
        <f t="shared" si="41"/>
        <v>43373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СВИЛОЗА АД</v>
      </c>
      <c r="B621" s="99" t="str">
        <f t="shared" si="40"/>
        <v>814191178</v>
      </c>
      <c r="C621" s="550">
        <f t="shared" si="41"/>
        <v>43373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СВИЛОЗА АД</v>
      </c>
      <c r="B622" s="99" t="str">
        <f t="shared" si="40"/>
        <v>814191178</v>
      </c>
      <c r="C622" s="550">
        <f t="shared" si="41"/>
        <v>43373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СВИЛОЗА АД</v>
      </c>
      <c r="B623" s="99" t="str">
        <f t="shared" si="40"/>
        <v>814191178</v>
      </c>
      <c r="C623" s="550">
        <f t="shared" si="41"/>
        <v>43373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СВИЛОЗА АД</v>
      </c>
      <c r="B624" s="99" t="str">
        <f t="shared" si="40"/>
        <v>814191178</v>
      </c>
      <c r="C624" s="550">
        <f t="shared" si="41"/>
        <v>43373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СВИЛОЗА АД</v>
      </c>
      <c r="B625" s="99" t="str">
        <f t="shared" si="40"/>
        <v>814191178</v>
      </c>
      <c r="C625" s="550">
        <f t="shared" si="41"/>
        <v>43373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СВИЛОЗА АД</v>
      </c>
      <c r="B626" s="99" t="str">
        <f t="shared" si="40"/>
        <v>814191178</v>
      </c>
      <c r="C626" s="550">
        <f t="shared" si="41"/>
        <v>43373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СВИЛОЗА АД</v>
      </c>
      <c r="B627" s="99" t="str">
        <f t="shared" si="40"/>
        <v>814191178</v>
      </c>
      <c r="C627" s="550">
        <f t="shared" si="41"/>
        <v>43373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СВИЛОЗА АД</v>
      </c>
      <c r="B628" s="99" t="str">
        <f t="shared" si="40"/>
        <v>814191178</v>
      </c>
      <c r="C628" s="550">
        <f t="shared" si="41"/>
        <v>43373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СВИЛОЗА АД</v>
      </c>
      <c r="B629" s="99" t="str">
        <f t="shared" si="40"/>
        <v>814191178</v>
      </c>
      <c r="C629" s="550">
        <f t="shared" si="41"/>
        <v>43373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СВИЛОЗА АД</v>
      </c>
      <c r="B630" s="99" t="str">
        <f t="shared" si="40"/>
        <v>814191178</v>
      </c>
      <c r="C630" s="550">
        <f t="shared" si="41"/>
        <v>43373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СВИЛОЗА АД</v>
      </c>
      <c r="B631" s="99" t="str">
        <f t="shared" si="40"/>
        <v>814191178</v>
      </c>
      <c r="C631" s="550">
        <f t="shared" si="41"/>
        <v>43373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СВИЛОЗА АД</v>
      </c>
      <c r="B632" s="99" t="str">
        <f t="shared" si="40"/>
        <v>814191178</v>
      </c>
      <c r="C632" s="550">
        <f t="shared" si="41"/>
        <v>43373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СВИЛОЗА АД</v>
      </c>
      <c r="B633" s="99" t="str">
        <f t="shared" si="40"/>
        <v>814191178</v>
      </c>
      <c r="C633" s="550">
        <f t="shared" si="41"/>
        <v>43373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СВИЛОЗА АД</v>
      </c>
      <c r="B634" s="99" t="str">
        <f t="shared" si="40"/>
        <v>814191178</v>
      </c>
      <c r="C634" s="550">
        <f t="shared" si="41"/>
        <v>43373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СВИЛОЗА АД</v>
      </c>
      <c r="B635" s="99" t="str">
        <f t="shared" si="40"/>
        <v>814191178</v>
      </c>
      <c r="C635" s="550">
        <f t="shared" si="41"/>
        <v>43373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СВИЛОЗА АД</v>
      </c>
      <c r="B636" s="99" t="str">
        <f t="shared" si="40"/>
        <v>814191178</v>
      </c>
      <c r="C636" s="550">
        <f t="shared" si="41"/>
        <v>43373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СВИЛОЗА АД</v>
      </c>
      <c r="B637" s="99" t="str">
        <f t="shared" si="40"/>
        <v>814191178</v>
      </c>
      <c r="C637" s="550">
        <f t="shared" si="41"/>
        <v>43373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СВИЛОЗА АД</v>
      </c>
      <c r="B638" s="99" t="str">
        <f t="shared" si="40"/>
        <v>814191178</v>
      </c>
      <c r="C638" s="550">
        <f t="shared" si="41"/>
        <v>43373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СВИЛОЗА АД</v>
      </c>
      <c r="B639" s="99" t="str">
        <f t="shared" si="40"/>
        <v>814191178</v>
      </c>
      <c r="C639" s="550">
        <f t="shared" si="41"/>
        <v>43373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СВИЛОЗА АД</v>
      </c>
      <c r="B640" s="99" t="str">
        <f t="shared" si="40"/>
        <v>814191178</v>
      </c>
      <c r="C640" s="550">
        <f t="shared" si="41"/>
        <v>43373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СВИЛОЗА АД</v>
      </c>
      <c r="B641" s="99" t="str">
        <f t="shared" si="40"/>
        <v>814191178</v>
      </c>
      <c r="C641" s="550">
        <f t="shared" si="41"/>
        <v>43373</v>
      </c>
      <c r="D641" s="99" t="s">
        <v>523</v>
      </c>
      <c r="E641" s="482">
        <v>7</v>
      </c>
      <c r="F641" s="99" t="s">
        <v>522</v>
      </c>
      <c r="H641" s="99">
        <f>'Справка 6'!J11</f>
        <v>1890</v>
      </c>
    </row>
    <row r="642" spans="1:8" ht="15.75">
      <c r="A642" s="99" t="str">
        <f t="shared" si="39"/>
        <v>СВИЛОЗА АД</v>
      </c>
      <c r="B642" s="99" t="str">
        <f t="shared" si="40"/>
        <v>814191178</v>
      </c>
      <c r="C642" s="550">
        <f t="shared" si="41"/>
        <v>43373</v>
      </c>
      <c r="D642" s="99" t="s">
        <v>526</v>
      </c>
      <c r="E642" s="482">
        <v>7</v>
      </c>
      <c r="F642" s="99" t="s">
        <v>525</v>
      </c>
      <c r="H642" s="99">
        <f>'Справка 6'!J12</f>
        <v>11531</v>
      </c>
    </row>
    <row r="643" spans="1:8" ht="15.75">
      <c r="A643" s="99" t="str">
        <f t="shared" si="39"/>
        <v>СВИЛОЗА АД</v>
      </c>
      <c r="B643" s="99" t="str">
        <f t="shared" si="40"/>
        <v>814191178</v>
      </c>
      <c r="C643" s="550">
        <f t="shared" si="41"/>
        <v>43373</v>
      </c>
      <c r="D643" s="99" t="s">
        <v>529</v>
      </c>
      <c r="E643" s="482">
        <v>7</v>
      </c>
      <c r="F643" s="99" t="s">
        <v>528</v>
      </c>
      <c r="H643" s="99">
        <f>'Справка 6'!J13</f>
        <v>130462</v>
      </c>
    </row>
    <row r="644" spans="1:8" ht="15.75">
      <c r="A644" s="99" t="str">
        <f t="shared" si="39"/>
        <v>СВИЛОЗА АД</v>
      </c>
      <c r="B644" s="99" t="str">
        <f t="shared" si="40"/>
        <v>814191178</v>
      </c>
      <c r="C644" s="550">
        <f t="shared" si="41"/>
        <v>43373</v>
      </c>
      <c r="D644" s="99" t="s">
        <v>532</v>
      </c>
      <c r="E644" s="482">
        <v>7</v>
      </c>
      <c r="F644" s="99" t="s">
        <v>531</v>
      </c>
      <c r="H644" s="99">
        <f>'Справка 6'!J14</f>
        <v>13671</v>
      </c>
    </row>
    <row r="645" spans="1:8" ht="15.75">
      <c r="A645" s="99" t="str">
        <f t="shared" si="39"/>
        <v>СВИЛОЗА АД</v>
      </c>
      <c r="B645" s="99" t="str">
        <f t="shared" si="40"/>
        <v>814191178</v>
      </c>
      <c r="C645" s="550">
        <f t="shared" si="41"/>
        <v>43373</v>
      </c>
      <c r="D645" s="99" t="s">
        <v>535</v>
      </c>
      <c r="E645" s="482">
        <v>7</v>
      </c>
      <c r="F645" s="99" t="s">
        <v>534</v>
      </c>
      <c r="H645" s="99">
        <f>'Справка 6'!J15</f>
        <v>2993</v>
      </c>
    </row>
    <row r="646" spans="1:8" ht="15.75">
      <c r="A646" s="99" t="str">
        <f t="shared" si="39"/>
        <v>СВИЛОЗА АД</v>
      </c>
      <c r="B646" s="99" t="str">
        <f t="shared" si="40"/>
        <v>814191178</v>
      </c>
      <c r="C646" s="550">
        <f t="shared" si="41"/>
        <v>43373</v>
      </c>
      <c r="D646" s="99" t="s">
        <v>537</v>
      </c>
      <c r="E646" s="482">
        <v>7</v>
      </c>
      <c r="F646" s="99" t="s">
        <v>536</v>
      </c>
      <c r="H646" s="99">
        <f>'Справка 6'!J16</f>
        <v>189</v>
      </c>
    </row>
    <row r="647" spans="1:8" ht="15.75">
      <c r="A647" s="99" t="str">
        <f t="shared" si="39"/>
        <v>СВИЛОЗА АД</v>
      </c>
      <c r="B647" s="99" t="str">
        <f t="shared" si="40"/>
        <v>814191178</v>
      </c>
      <c r="C647" s="550">
        <f t="shared" si="41"/>
        <v>43373</v>
      </c>
      <c r="D647" s="99" t="s">
        <v>540</v>
      </c>
      <c r="E647" s="482">
        <v>7</v>
      </c>
      <c r="F647" s="99" t="s">
        <v>539</v>
      </c>
      <c r="H647" s="99">
        <f>'Справка 6'!J17</f>
        <v>9376</v>
      </c>
    </row>
    <row r="648" spans="1:8" ht="15.75">
      <c r="A648" s="99" t="str">
        <f t="shared" si="39"/>
        <v>СВИЛОЗА АД</v>
      </c>
      <c r="B648" s="99" t="str">
        <f t="shared" si="40"/>
        <v>814191178</v>
      </c>
      <c r="C648" s="550">
        <f t="shared" si="41"/>
        <v>43373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СВИЛОЗА АД</v>
      </c>
      <c r="B649" s="99" t="str">
        <f t="shared" si="40"/>
        <v>814191178</v>
      </c>
      <c r="C649" s="550">
        <f t="shared" si="41"/>
        <v>43373</v>
      </c>
      <c r="D649" s="99" t="s">
        <v>545</v>
      </c>
      <c r="E649" s="482">
        <v>7</v>
      </c>
      <c r="F649" s="99" t="s">
        <v>804</v>
      </c>
      <c r="H649" s="99">
        <f>'Справка 6'!J19</f>
        <v>170112</v>
      </c>
    </row>
    <row r="650" spans="1:8" ht="15.75">
      <c r="A650" s="99" t="str">
        <f t="shared" si="39"/>
        <v>СВИЛОЗА АД</v>
      </c>
      <c r="B650" s="99" t="str">
        <f t="shared" si="40"/>
        <v>814191178</v>
      </c>
      <c r="C650" s="550">
        <f t="shared" si="41"/>
        <v>43373</v>
      </c>
      <c r="D650" s="99" t="s">
        <v>547</v>
      </c>
      <c r="E650" s="482">
        <v>7</v>
      </c>
      <c r="F650" s="99" t="s">
        <v>546</v>
      </c>
      <c r="H650" s="99">
        <f>'Справка 6'!J20</f>
        <v>660</v>
      </c>
    </row>
    <row r="651" spans="1:8" ht="15.75">
      <c r="A651" s="99" t="str">
        <f t="shared" si="39"/>
        <v>СВИЛОЗА АД</v>
      </c>
      <c r="B651" s="99" t="str">
        <f t="shared" si="40"/>
        <v>814191178</v>
      </c>
      <c r="C651" s="550">
        <f t="shared" si="41"/>
        <v>43373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СВИЛОЗА АД</v>
      </c>
      <c r="B652" s="99" t="str">
        <f t="shared" si="40"/>
        <v>814191178</v>
      </c>
      <c r="C652" s="550">
        <f t="shared" si="41"/>
        <v>43373</v>
      </c>
      <c r="D652" s="99" t="s">
        <v>553</v>
      </c>
      <c r="E652" s="482">
        <v>7</v>
      </c>
      <c r="F652" s="99" t="s">
        <v>552</v>
      </c>
      <c r="H652" s="99">
        <f>'Справка 6'!J23</f>
        <v>391</v>
      </c>
    </row>
    <row r="653" spans="1:8" ht="15.75">
      <c r="A653" s="99" t="str">
        <f aca="true" t="shared" si="42" ref="A653:A716">pdeName</f>
        <v>СВИЛОЗА АД</v>
      </c>
      <c r="B653" s="99" t="str">
        <f aca="true" t="shared" si="43" ref="B653:B716">pdeBulstat</f>
        <v>814191178</v>
      </c>
      <c r="C653" s="550">
        <f aca="true" t="shared" si="44" ref="C653:C716">endDate</f>
        <v>43373</v>
      </c>
      <c r="D653" s="99" t="s">
        <v>555</v>
      </c>
      <c r="E653" s="482">
        <v>7</v>
      </c>
      <c r="F653" s="99" t="s">
        <v>554</v>
      </c>
      <c r="H653" s="99">
        <f>'Справка 6'!J24</f>
        <v>382</v>
      </c>
    </row>
    <row r="654" spans="1:8" ht="15.75">
      <c r="A654" s="99" t="str">
        <f t="shared" si="42"/>
        <v>СВИЛОЗА АД</v>
      </c>
      <c r="B654" s="99" t="str">
        <f t="shared" si="43"/>
        <v>814191178</v>
      </c>
      <c r="C654" s="550">
        <f t="shared" si="44"/>
        <v>43373</v>
      </c>
      <c r="D654" s="99" t="s">
        <v>557</v>
      </c>
      <c r="E654" s="482">
        <v>7</v>
      </c>
      <c r="F654" s="99" t="s">
        <v>556</v>
      </c>
      <c r="H654" s="99">
        <f>'Справка 6'!J25</f>
        <v>30</v>
      </c>
    </row>
    <row r="655" spans="1:8" ht="15.75">
      <c r="A655" s="99" t="str">
        <f t="shared" si="42"/>
        <v>СВИЛОЗА АД</v>
      </c>
      <c r="B655" s="99" t="str">
        <f t="shared" si="43"/>
        <v>814191178</v>
      </c>
      <c r="C655" s="550">
        <f t="shared" si="44"/>
        <v>43373</v>
      </c>
      <c r="D655" s="99" t="s">
        <v>558</v>
      </c>
      <c r="E655" s="482">
        <v>7</v>
      </c>
      <c r="F655" s="99" t="s">
        <v>542</v>
      </c>
      <c r="H655" s="99">
        <f>'Справка 6'!J26</f>
        <v>26</v>
      </c>
    </row>
    <row r="656" spans="1:8" ht="15.75">
      <c r="A656" s="99" t="str">
        <f t="shared" si="42"/>
        <v>СВИЛОЗА АД</v>
      </c>
      <c r="B656" s="99" t="str">
        <f t="shared" si="43"/>
        <v>814191178</v>
      </c>
      <c r="C656" s="550">
        <f t="shared" si="44"/>
        <v>43373</v>
      </c>
      <c r="D656" s="99" t="s">
        <v>560</v>
      </c>
      <c r="E656" s="482">
        <v>7</v>
      </c>
      <c r="F656" s="99" t="s">
        <v>838</v>
      </c>
      <c r="H656" s="99">
        <f>'Справка 6'!J27</f>
        <v>829</v>
      </c>
    </row>
    <row r="657" spans="1:8" ht="15.75">
      <c r="A657" s="99" t="str">
        <f t="shared" si="42"/>
        <v>СВИЛОЗА АД</v>
      </c>
      <c r="B657" s="99" t="str">
        <f t="shared" si="43"/>
        <v>814191178</v>
      </c>
      <c r="C657" s="550">
        <f t="shared" si="44"/>
        <v>43373</v>
      </c>
      <c r="D657" s="99" t="s">
        <v>562</v>
      </c>
      <c r="E657" s="482">
        <v>7</v>
      </c>
      <c r="F657" s="99" t="s">
        <v>561</v>
      </c>
      <c r="H657" s="99">
        <f>'Справка 6'!J29</f>
        <v>8</v>
      </c>
    </row>
    <row r="658" spans="1:8" ht="15.75">
      <c r="A658" s="99" t="str">
        <f t="shared" si="42"/>
        <v>СВИЛОЗА АД</v>
      </c>
      <c r="B658" s="99" t="str">
        <f t="shared" si="43"/>
        <v>814191178</v>
      </c>
      <c r="C658" s="550">
        <f t="shared" si="44"/>
        <v>43373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СВИЛОЗА АД</v>
      </c>
      <c r="B659" s="99" t="str">
        <f t="shared" si="43"/>
        <v>814191178</v>
      </c>
      <c r="C659" s="550">
        <f t="shared" si="44"/>
        <v>43373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СВИЛОЗА АД</v>
      </c>
      <c r="B660" s="99" t="str">
        <f t="shared" si="43"/>
        <v>814191178</v>
      </c>
      <c r="C660" s="550">
        <f t="shared" si="44"/>
        <v>43373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СВИЛОЗА АД</v>
      </c>
      <c r="B661" s="99" t="str">
        <f t="shared" si="43"/>
        <v>814191178</v>
      </c>
      <c r="C661" s="550">
        <f t="shared" si="44"/>
        <v>43373</v>
      </c>
      <c r="D661" s="99" t="s">
        <v>566</v>
      </c>
      <c r="E661" s="482">
        <v>7</v>
      </c>
      <c r="F661" s="99" t="s">
        <v>115</v>
      </c>
      <c r="H661" s="99">
        <f>'Справка 6'!J33</f>
        <v>8</v>
      </c>
    </row>
    <row r="662" spans="1:8" ht="15.75">
      <c r="A662" s="99" t="str">
        <f t="shared" si="42"/>
        <v>СВИЛОЗА АД</v>
      </c>
      <c r="B662" s="99" t="str">
        <f t="shared" si="43"/>
        <v>814191178</v>
      </c>
      <c r="C662" s="550">
        <f t="shared" si="44"/>
        <v>43373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СВИЛОЗА АД</v>
      </c>
      <c r="B663" s="99" t="str">
        <f t="shared" si="43"/>
        <v>814191178</v>
      </c>
      <c r="C663" s="550">
        <f t="shared" si="44"/>
        <v>43373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СВИЛОЗА АД</v>
      </c>
      <c r="B664" s="99" t="str">
        <f t="shared" si="43"/>
        <v>814191178</v>
      </c>
      <c r="C664" s="550">
        <f t="shared" si="44"/>
        <v>43373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СВИЛОЗА АД</v>
      </c>
      <c r="B665" s="99" t="str">
        <f t="shared" si="43"/>
        <v>814191178</v>
      </c>
      <c r="C665" s="550">
        <f t="shared" si="44"/>
        <v>43373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СВИЛОЗА АД</v>
      </c>
      <c r="B666" s="99" t="str">
        <f t="shared" si="43"/>
        <v>814191178</v>
      </c>
      <c r="C666" s="550">
        <f t="shared" si="44"/>
        <v>43373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СВИЛОЗА АД</v>
      </c>
      <c r="B667" s="99" t="str">
        <f t="shared" si="43"/>
        <v>814191178</v>
      </c>
      <c r="C667" s="550">
        <f t="shared" si="44"/>
        <v>43373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СВИЛОЗА АД</v>
      </c>
      <c r="B668" s="99" t="str">
        <f t="shared" si="43"/>
        <v>814191178</v>
      </c>
      <c r="C668" s="550">
        <f t="shared" si="44"/>
        <v>43373</v>
      </c>
      <c r="D668" s="99" t="s">
        <v>578</v>
      </c>
      <c r="E668" s="482">
        <v>7</v>
      </c>
      <c r="F668" s="99" t="s">
        <v>803</v>
      </c>
      <c r="H668" s="99">
        <f>'Справка 6'!J40</f>
        <v>8</v>
      </c>
    </row>
    <row r="669" spans="1:8" ht="15.75">
      <c r="A669" s="99" t="str">
        <f t="shared" si="42"/>
        <v>СВИЛОЗА АД</v>
      </c>
      <c r="B669" s="99" t="str">
        <f t="shared" si="43"/>
        <v>814191178</v>
      </c>
      <c r="C669" s="550">
        <f t="shared" si="44"/>
        <v>43373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СВИЛОЗА АД</v>
      </c>
      <c r="B670" s="99" t="str">
        <f t="shared" si="43"/>
        <v>814191178</v>
      </c>
      <c r="C670" s="550">
        <f t="shared" si="44"/>
        <v>43373</v>
      </c>
      <c r="D670" s="99" t="s">
        <v>583</v>
      </c>
      <c r="E670" s="482">
        <v>7</v>
      </c>
      <c r="F670" s="99" t="s">
        <v>582</v>
      </c>
      <c r="H670" s="99">
        <f>'Справка 6'!J42</f>
        <v>171609</v>
      </c>
    </row>
    <row r="671" spans="1:8" ht="15.75">
      <c r="A671" s="99" t="str">
        <f t="shared" si="42"/>
        <v>СВИЛОЗА АД</v>
      </c>
      <c r="B671" s="99" t="str">
        <f t="shared" si="43"/>
        <v>814191178</v>
      </c>
      <c r="C671" s="550">
        <f t="shared" si="44"/>
        <v>43373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СВИЛОЗА АД</v>
      </c>
      <c r="B672" s="99" t="str">
        <f t="shared" si="43"/>
        <v>814191178</v>
      </c>
      <c r="C672" s="550">
        <f t="shared" si="44"/>
        <v>43373</v>
      </c>
      <c r="D672" s="99" t="s">
        <v>526</v>
      </c>
      <c r="E672" s="482">
        <v>8</v>
      </c>
      <c r="F672" s="99" t="s">
        <v>525</v>
      </c>
      <c r="H672" s="99">
        <f>'Справка 6'!K12</f>
        <v>4410</v>
      </c>
    </row>
    <row r="673" spans="1:8" ht="15.75">
      <c r="A673" s="99" t="str">
        <f t="shared" si="42"/>
        <v>СВИЛОЗА АД</v>
      </c>
      <c r="B673" s="99" t="str">
        <f t="shared" si="43"/>
        <v>814191178</v>
      </c>
      <c r="C673" s="550">
        <f t="shared" si="44"/>
        <v>43373</v>
      </c>
      <c r="D673" s="99" t="s">
        <v>529</v>
      </c>
      <c r="E673" s="482">
        <v>8</v>
      </c>
      <c r="F673" s="99" t="s">
        <v>528</v>
      </c>
      <c r="H673" s="99">
        <f>'Справка 6'!K13</f>
        <v>54462</v>
      </c>
    </row>
    <row r="674" spans="1:8" ht="15.75">
      <c r="A674" s="99" t="str">
        <f t="shared" si="42"/>
        <v>СВИЛОЗА АД</v>
      </c>
      <c r="B674" s="99" t="str">
        <f t="shared" si="43"/>
        <v>814191178</v>
      </c>
      <c r="C674" s="550">
        <f t="shared" si="44"/>
        <v>43373</v>
      </c>
      <c r="D674" s="99" t="s">
        <v>532</v>
      </c>
      <c r="E674" s="482">
        <v>8</v>
      </c>
      <c r="F674" s="99" t="s">
        <v>531</v>
      </c>
      <c r="H674" s="99">
        <f>'Справка 6'!K14</f>
        <v>5059</v>
      </c>
    </row>
    <row r="675" spans="1:8" ht="15.75">
      <c r="A675" s="99" t="str">
        <f t="shared" si="42"/>
        <v>СВИЛОЗА АД</v>
      </c>
      <c r="B675" s="99" t="str">
        <f t="shared" si="43"/>
        <v>814191178</v>
      </c>
      <c r="C675" s="550">
        <f t="shared" si="44"/>
        <v>43373</v>
      </c>
      <c r="D675" s="99" t="s">
        <v>535</v>
      </c>
      <c r="E675" s="482">
        <v>8</v>
      </c>
      <c r="F675" s="99" t="s">
        <v>534</v>
      </c>
      <c r="H675" s="99">
        <f>'Справка 6'!K15</f>
        <v>1640</v>
      </c>
    </row>
    <row r="676" spans="1:8" ht="15.75">
      <c r="A676" s="99" t="str">
        <f t="shared" si="42"/>
        <v>СВИЛОЗА АД</v>
      </c>
      <c r="B676" s="99" t="str">
        <f t="shared" si="43"/>
        <v>814191178</v>
      </c>
      <c r="C676" s="550">
        <f t="shared" si="44"/>
        <v>43373</v>
      </c>
      <c r="D676" s="99" t="s">
        <v>537</v>
      </c>
      <c r="E676" s="482">
        <v>8</v>
      </c>
      <c r="F676" s="99" t="s">
        <v>536</v>
      </c>
      <c r="H676" s="99">
        <f>'Справка 6'!K16</f>
        <v>117</v>
      </c>
    </row>
    <row r="677" spans="1:8" ht="15.75">
      <c r="A677" s="99" t="str">
        <f t="shared" si="42"/>
        <v>СВИЛОЗА АД</v>
      </c>
      <c r="B677" s="99" t="str">
        <f t="shared" si="43"/>
        <v>814191178</v>
      </c>
      <c r="C677" s="550">
        <f t="shared" si="44"/>
        <v>43373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СВИЛОЗА АД</v>
      </c>
      <c r="B678" s="99" t="str">
        <f t="shared" si="43"/>
        <v>814191178</v>
      </c>
      <c r="C678" s="550">
        <f t="shared" si="44"/>
        <v>43373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СВИЛОЗА АД</v>
      </c>
      <c r="B679" s="99" t="str">
        <f t="shared" si="43"/>
        <v>814191178</v>
      </c>
      <c r="C679" s="550">
        <f t="shared" si="44"/>
        <v>43373</v>
      </c>
      <c r="D679" s="99" t="s">
        <v>545</v>
      </c>
      <c r="E679" s="482">
        <v>8</v>
      </c>
      <c r="F679" s="99" t="s">
        <v>804</v>
      </c>
      <c r="H679" s="99">
        <f>'Справка 6'!K19</f>
        <v>65688</v>
      </c>
    </row>
    <row r="680" spans="1:8" ht="15.75">
      <c r="A680" s="99" t="str">
        <f t="shared" si="42"/>
        <v>СВИЛОЗА АД</v>
      </c>
      <c r="B680" s="99" t="str">
        <f t="shared" si="43"/>
        <v>814191178</v>
      </c>
      <c r="C680" s="550">
        <f t="shared" si="44"/>
        <v>43373</v>
      </c>
      <c r="D680" s="99" t="s">
        <v>547</v>
      </c>
      <c r="E680" s="482">
        <v>8</v>
      </c>
      <c r="F680" s="99" t="s">
        <v>546</v>
      </c>
      <c r="H680" s="99">
        <f>'Справка 6'!K20</f>
        <v>453</v>
      </c>
    </row>
    <row r="681" spans="1:8" ht="15.75">
      <c r="A681" s="99" t="str">
        <f t="shared" si="42"/>
        <v>СВИЛОЗА АД</v>
      </c>
      <c r="B681" s="99" t="str">
        <f t="shared" si="43"/>
        <v>814191178</v>
      </c>
      <c r="C681" s="550">
        <f t="shared" si="44"/>
        <v>43373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СВИЛОЗА АД</v>
      </c>
      <c r="B682" s="99" t="str">
        <f t="shared" si="43"/>
        <v>814191178</v>
      </c>
      <c r="C682" s="550">
        <f t="shared" si="44"/>
        <v>43373</v>
      </c>
      <c r="D682" s="99" t="s">
        <v>553</v>
      </c>
      <c r="E682" s="482">
        <v>8</v>
      </c>
      <c r="F682" s="99" t="s">
        <v>552</v>
      </c>
      <c r="H682" s="99">
        <f>'Справка 6'!K23</f>
        <v>230</v>
      </c>
    </row>
    <row r="683" spans="1:8" ht="15.75">
      <c r="A683" s="99" t="str">
        <f t="shared" si="42"/>
        <v>СВИЛОЗА АД</v>
      </c>
      <c r="B683" s="99" t="str">
        <f t="shared" si="43"/>
        <v>814191178</v>
      </c>
      <c r="C683" s="550">
        <f t="shared" si="44"/>
        <v>43373</v>
      </c>
      <c r="D683" s="99" t="s">
        <v>555</v>
      </c>
      <c r="E683" s="482">
        <v>8</v>
      </c>
      <c r="F683" s="99" t="s">
        <v>554</v>
      </c>
      <c r="H683" s="99">
        <f>'Справка 6'!K24</f>
        <v>377</v>
      </c>
    </row>
    <row r="684" spans="1:8" ht="15.75">
      <c r="A684" s="99" t="str">
        <f t="shared" si="42"/>
        <v>СВИЛОЗА АД</v>
      </c>
      <c r="B684" s="99" t="str">
        <f t="shared" si="43"/>
        <v>814191178</v>
      </c>
      <c r="C684" s="550">
        <f t="shared" si="44"/>
        <v>43373</v>
      </c>
      <c r="D684" s="99" t="s">
        <v>557</v>
      </c>
      <c r="E684" s="482">
        <v>8</v>
      </c>
      <c r="F684" s="99" t="s">
        <v>556</v>
      </c>
      <c r="H684" s="99">
        <f>'Справка 6'!K25</f>
        <v>30</v>
      </c>
    </row>
    <row r="685" spans="1:8" ht="15.75">
      <c r="A685" s="99" t="str">
        <f t="shared" si="42"/>
        <v>СВИЛОЗА АД</v>
      </c>
      <c r="B685" s="99" t="str">
        <f t="shared" si="43"/>
        <v>814191178</v>
      </c>
      <c r="C685" s="550">
        <f t="shared" si="44"/>
        <v>43373</v>
      </c>
      <c r="D685" s="99" t="s">
        <v>558</v>
      </c>
      <c r="E685" s="482">
        <v>8</v>
      </c>
      <c r="F685" s="99" t="s">
        <v>542</v>
      </c>
      <c r="H685" s="99">
        <f>'Справка 6'!K26</f>
        <v>24</v>
      </c>
    </row>
    <row r="686" spans="1:8" ht="15.75">
      <c r="A686" s="99" t="str">
        <f t="shared" si="42"/>
        <v>СВИЛОЗА АД</v>
      </c>
      <c r="B686" s="99" t="str">
        <f t="shared" si="43"/>
        <v>814191178</v>
      </c>
      <c r="C686" s="550">
        <f t="shared" si="44"/>
        <v>43373</v>
      </c>
      <c r="D686" s="99" t="s">
        <v>560</v>
      </c>
      <c r="E686" s="482">
        <v>8</v>
      </c>
      <c r="F686" s="99" t="s">
        <v>838</v>
      </c>
      <c r="H686" s="99">
        <f>'Справка 6'!K27</f>
        <v>661</v>
      </c>
    </row>
    <row r="687" spans="1:8" ht="15.75">
      <c r="A687" s="99" t="str">
        <f t="shared" si="42"/>
        <v>СВИЛОЗА АД</v>
      </c>
      <c r="B687" s="99" t="str">
        <f t="shared" si="43"/>
        <v>814191178</v>
      </c>
      <c r="C687" s="550">
        <f t="shared" si="44"/>
        <v>43373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СВИЛОЗА АД</v>
      </c>
      <c r="B688" s="99" t="str">
        <f t="shared" si="43"/>
        <v>814191178</v>
      </c>
      <c r="C688" s="550">
        <f t="shared" si="44"/>
        <v>43373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СВИЛОЗА АД</v>
      </c>
      <c r="B689" s="99" t="str">
        <f t="shared" si="43"/>
        <v>814191178</v>
      </c>
      <c r="C689" s="550">
        <f t="shared" si="44"/>
        <v>43373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СВИЛОЗА АД</v>
      </c>
      <c r="B690" s="99" t="str">
        <f t="shared" si="43"/>
        <v>814191178</v>
      </c>
      <c r="C690" s="550">
        <f t="shared" si="44"/>
        <v>43373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СВИЛОЗА АД</v>
      </c>
      <c r="B691" s="99" t="str">
        <f t="shared" si="43"/>
        <v>814191178</v>
      </c>
      <c r="C691" s="550">
        <f t="shared" si="44"/>
        <v>43373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СВИЛОЗА АД</v>
      </c>
      <c r="B692" s="99" t="str">
        <f t="shared" si="43"/>
        <v>814191178</v>
      </c>
      <c r="C692" s="550">
        <f t="shared" si="44"/>
        <v>43373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СВИЛОЗА АД</v>
      </c>
      <c r="B693" s="99" t="str">
        <f t="shared" si="43"/>
        <v>814191178</v>
      </c>
      <c r="C693" s="550">
        <f t="shared" si="44"/>
        <v>43373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СВИЛОЗА АД</v>
      </c>
      <c r="B694" s="99" t="str">
        <f t="shared" si="43"/>
        <v>814191178</v>
      </c>
      <c r="C694" s="550">
        <f t="shared" si="44"/>
        <v>43373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СВИЛОЗА АД</v>
      </c>
      <c r="B695" s="99" t="str">
        <f t="shared" si="43"/>
        <v>814191178</v>
      </c>
      <c r="C695" s="550">
        <f t="shared" si="44"/>
        <v>43373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СВИЛОЗА АД</v>
      </c>
      <c r="B696" s="99" t="str">
        <f t="shared" si="43"/>
        <v>814191178</v>
      </c>
      <c r="C696" s="550">
        <f t="shared" si="44"/>
        <v>43373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СВИЛОЗА АД</v>
      </c>
      <c r="B697" s="99" t="str">
        <f t="shared" si="43"/>
        <v>814191178</v>
      </c>
      <c r="C697" s="550">
        <f t="shared" si="44"/>
        <v>43373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СВИЛОЗА АД</v>
      </c>
      <c r="B698" s="99" t="str">
        <f t="shared" si="43"/>
        <v>814191178</v>
      </c>
      <c r="C698" s="550">
        <f t="shared" si="44"/>
        <v>43373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СВИЛОЗА АД</v>
      </c>
      <c r="B699" s="99" t="str">
        <f t="shared" si="43"/>
        <v>814191178</v>
      </c>
      <c r="C699" s="550">
        <f t="shared" si="44"/>
        <v>43373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СВИЛОЗА АД</v>
      </c>
      <c r="B700" s="99" t="str">
        <f t="shared" si="43"/>
        <v>814191178</v>
      </c>
      <c r="C700" s="550">
        <f t="shared" si="44"/>
        <v>43373</v>
      </c>
      <c r="D700" s="99" t="s">
        <v>583</v>
      </c>
      <c r="E700" s="482">
        <v>8</v>
      </c>
      <c r="F700" s="99" t="s">
        <v>582</v>
      </c>
      <c r="H700" s="99">
        <f>'Справка 6'!K42</f>
        <v>66802</v>
      </c>
    </row>
    <row r="701" spans="1:8" ht="15.75">
      <c r="A701" s="99" t="str">
        <f t="shared" si="42"/>
        <v>СВИЛОЗА АД</v>
      </c>
      <c r="B701" s="99" t="str">
        <f t="shared" si="43"/>
        <v>814191178</v>
      </c>
      <c r="C701" s="550">
        <f t="shared" si="44"/>
        <v>43373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СВИЛОЗА АД</v>
      </c>
      <c r="B702" s="99" t="str">
        <f t="shared" si="43"/>
        <v>814191178</v>
      </c>
      <c r="C702" s="550">
        <f t="shared" si="44"/>
        <v>43373</v>
      </c>
      <c r="D702" s="99" t="s">
        <v>526</v>
      </c>
      <c r="E702" s="482">
        <v>9</v>
      </c>
      <c r="F702" s="99" t="s">
        <v>525</v>
      </c>
      <c r="H702" s="99">
        <f>'Справка 6'!L12</f>
        <v>320</v>
      </c>
    </row>
    <row r="703" spans="1:8" ht="15.75">
      <c r="A703" s="99" t="str">
        <f t="shared" si="42"/>
        <v>СВИЛОЗА АД</v>
      </c>
      <c r="B703" s="99" t="str">
        <f t="shared" si="43"/>
        <v>814191178</v>
      </c>
      <c r="C703" s="550">
        <f t="shared" si="44"/>
        <v>43373</v>
      </c>
      <c r="D703" s="99" t="s">
        <v>529</v>
      </c>
      <c r="E703" s="482">
        <v>9</v>
      </c>
      <c r="F703" s="99" t="s">
        <v>528</v>
      </c>
      <c r="H703" s="99">
        <f>'Справка 6'!L13</f>
        <v>4650</v>
      </c>
    </row>
    <row r="704" spans="1:8" ht="15.75">
      <c r="A704" s="99" t="str">
        <f t="shared" si="42"/>
        <v>СВИЛОЗА АД</v>
      </c>
      <c r="B704" s="99" t="str">
        <f t="shared" si="43"/>
        <v>814191178</v>
      </c>
      <c r="C704" s="550">
        <f t="shared" si="44"/>
        <v>43373</v>
      </c>
      <c r="D704" s="99" t="s">
        <v>532</v>
      </c>
      <c r="E704" s="482">
        <v>9</v>
      </c>
      <c r="F704" s="99" t="s">
        <v>531</v>
      </c>
      <c r="H704" s="99">
        <f>'Справка 6'!L14</f>
        <v>371</v>
      </c>
    </row>
    <row r="705" spans="1:8" ht="15.75">
      <c r="A705" s="99" t="str">
        <f t="shared" si="42"/>
        <v>СВИЛОЗА АД</v>
      </c>
      <c r="B705" s="99" t="str">
        <f t="shared" si="43"/>
        <v>814191178</v>
      </c>
      <c r="C705" s="550">
        <f t="shared" si="44"/>
        <v>43373</v>
      </c>
      <c r="D705" s="99" t="s">
        <v>535</v>
      </c>
      <c r="E705" s="482">
        <v>9</v>
      </c>
      <c r="F705" s="99" t="s">
        <v>534</v>
      </c>
      <c r="H705" s="99">
        <f>'Справка 6'!L15</f>
        <v>133</v>
      </c>
    </row>
    <row r="706" spans="1:8" ht="15.75">
      <c r="A706" s="99" t="str">
        <f t="shared" si="42"/>
        <v>СВИЛОЗА АД</v>
      </c>
      <c r="B706" s="99" t="str">
        <f t="shared" si="43"/>
        <v>814191178</v>
      </c>
      <c r="C706" s="550">
        <f t="shared" si="44"/>
        <v>43373</v>
      </c>
      <c r="D706" s="99" t="s">
        <v>537</v>
      </c>
      <c r="E706" s="482">
        <v>9</v>
      </c>
      <c r="F706" s="99" t="s">
        <v>536</v>
      </c>
      <c r="H706" s="99">
        <f>'Справка 6'!L16</f>
        <v>5</v>
      </c>
    </row>
    <row r="707" spans="1:8" ht="15.75">
      <c r="A707" s="99" t="str">
        <f t="shared" si="42"/>
        <v>СВИЛОЗА АД</v>
      </c>
      <c r="B707" s="99" t="str">
        <f t="shared" si="43"/>
        <v>814191178</v>
      </c>
      <c r="C707" s="550">
        <f t="shared" si="44"/>
        <v>43373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СВИЛОЗА АД</v>
      </c>
      <c r="B708" s="99" t="str">
        <f t="shared" si="43"/>
        <v>814191178</v>
      </c>
      <c r="C708" s="550">
        <f t="shared" si="44"/>
        <v>43373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СВИЛОЗА АД</v>
      </c>
      <c r="B709" s="99" t="str">
        <f t="shared" si="43"/>
        <v>814191178</v>
      </c>
      <c r="C709" s="550">
        <f t="shared" si="44"/>
        <v>43373</v>
      </c>
      <c r="D709" s="99" t="s">
        <v>545</v>
      </c>
      <c r="E709" s="482">
        <v>9</v>
      </c>
      <c r="F709" s="99" t="s">
        <v>804</v>
      </c>
      <c r="H709" s="99">
        <f>'Справка 6'!L19</f>
        <v>5479</v>
      </c>
    </row>
    <row r="710" spans="1:8" ht="15.75">
      <c r="A710" s="99" t="str">
        <f t="shared" si="42"/>
        <v>СВИЛОЗА АД</v>
      </c>
      <c r="B710" s="99" t="str">
        <f t="shared" si="43"/>
        <v>814191178</v>
      </c>
      <c r="C710" s="550">
        <f t="shared" si="44"/>
        <v>43373</v>
      </c>
      <c r="D710" s="99" t="s">
        <v>547</v>
      </c>
      <c r="E710" s="482">
        <v>9</v>
      </c>
      <c r="F710" s="99" t="s">
        <v>546</v>
      </c>
      <c r="H710" s="99">
        <f>'Справка 6'!L20</f>
        <v>9</v>
      </c>
    </row>
    <row r="711" spans="1:8" ht="15.75">
      <c r="A711" s="99" t="str">
        <f t="shared" si="42"/>
        <v>СВИЛОЗА АД</v>
      </c>
      <c r="B711" s="99" t="str">
        <f t="shared" si="43"/>
        <v>814191178</v>
      </c>
      <c r="C711" s="550">
        <f t="shared" si="44"/>
        <v>43373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СВИЛОЗА АД</v>
      </c>
      <c r="B712" s="99" t="str">
        <f t="shared" si="43"/>
        <v>814191178</v>
      </c>
      <c r="C712" s="550">
        <f t="shared" si="44"/>
        <v>43373</v>
      </c>
      <c r="D712" s="99" t="s">
        <v>553</v>
      </c>
      <c r="E712" s="482">
        <v>9</v>
      </c>
      <c r="F712" s="99" t="s">
        <v>552</v>
      </c>
      <c r="H712" s="99">
        <f>'Справка 6'!L23</f>
        <v>44</v>
      </c>
    </row>
    <row r="713" spans="1:8" ht="15.75">
      <c r="A713" s="99" t="str">
        <f t="shared" si="42"/>
        <v>СВИЛОЗА АД</v>
      </c>
      <c r="B713" s="99" t="str">
        <f t="shared" si="43"/>
        <v>814191178</v>
      </c>
      <c r="C713" s="550">
        <f t="shared" si="44"/>
        <v>43373</v>
      </c>
      <c r="D713" s="99" t="s">
        <v>555</v>
      </c>
      <c r="E713" s="482">
        <v>9</v>
      </c>
      <c r="F713" s="99" t="s">
        <v>554</v>
      </c>
      <c r="H713" s="99">
        <f>'Справка 6'!L24</f>
        <v>4</v>
      </c>
    </row>
    <row r="714" spans="1:8" ht="15.75">
      <c r="A714" s="99" t="str">
        <f t="shared" si="42"/>
        <v>СВИЛОЗА АД</v>
      </c>
      <c r="B714" s="99" t="str">
        <f t="shared" si="43"/>
        <v>814191178</v>
      </c>
      <c r="C714" s="550">
        <f t="shared" si="44"/>
        <v>43373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СВИЛОЗА АД</v>
      </c>
      <c r="B715" s="99" t="str">
        <f t="shared" si="43"/>
        <v>814191178</v>
      </c>
      <c r="C715" s="550">
        <f t="shared" si="44"/>
        <v>43373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СВИЛОЗА АД</v>
      </c>
      <c r="B716" s="99" t="str">
        <f t="shared" si="43"/>
        <v>814191178</v>
      </c>
      <c r="C716" s="550">
        <f t="shared" si="44"/>
        <v>43373</v>
      </c>
      <c r="D716" s="99" t="s">
        <v>560</v>
      </c>
      <c r="E716" s="482">
        <v>9</v>
      </c>
      <c r="F716" s="99" t="s">
        <v>838</v>
      </c>
      <c r="H716" s="99">
        <f>'Справка 6'!L27</f>
        <v>48</v>
      </c>
    </row>
    <row r="717" spans="1:8" ht="15.75">
      <c r="A717" s="99" t="str">
        <f aca="true" t="shared" si="45" ref="A717:A780">pdeName</f>
        <v>СВИЛОЗА АД</v>
      </c>
      <c r="B717" s="99" t="str">
        <f aca="true" t="shared" si="46" ref="B717:B780">pdeBulstat</f>
        <v>814191178</v>
      </c>
      <c r="C717" s="550">
        <f aca="true" t="shared" si="47" ref="C717:C780">endDate</f>
        <v>43373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СВИЛОЗА АД</v>
      </c>
      <c r="B718" s="99" t="str">
        <f t="shared" si="46"/>
        <v>814191178</v>
      </c>
      <c r="C718" s="550">
        <f t="shared" si="47"/>
        <v>43373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СВИЛОЗА АД</v>
      </c>
      <c r="B719" s="99" t="str">
        <f t="shared" si="46"/>
        <v>814191178</v>
      </c>
      <c r="C719" s="550">
        <f t="shared" si="47"/>
        <v>43373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СВИЛОЗА АД</v>
      </c>
      <c r="B720" s="99" t="str">
        <f t="shared" si="46"/>
        <v>814191178</v>
      </c>
      <c r="C720" s="550">
        <f t="shared" si="47"/>
        <v>43373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СВИЛОЗА АД</v>
      </c>
      <c r="B721" s="99" t="str">
        <f t="shared" si="46"/>
        <v>814191178</v>
      </c>
      <c r="C721" s="550">
        <f t="shared" si="47"/>
        <v>43373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СВИЛОЗА АД</v>
      </c>
      <c r="B722" s="99" t="str">
        <f t="shared" si="46"/>
        <v>814191178</v>
      </c>
      <c r="C722" s="550">
        <f t="shared" si="47"/>
        <v>43373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СВИЛОЗА АД</v>
      </c>
      <c r="B723" s="99" t="str">
        <f t="shared" si="46"/>
        <v>814191178</v>
      </c>
      <c r="C723" s="550">
        <f t="shared" si="47"/>
        <v>43373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СВИЛОЗА АД</v>
      </c>
      <c r="B724" s="99" t="str">
        <f t="shared" si="46"/>
        <v>814191178</v>
      </c>
      <c r="C724" s="550">
        <f t="shared" si="47"/>
        <v>43373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СВИЛОЗА АД</v>
      </c>
      <c r="B725" s="99" t="str">
        <f t="shared" si="46"/>
        <v>814191178</v>
      </c>
      <c r="C725" s="550">
        <f t="shared" si="47"/>
        <v>43373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СВИЛОЗА АД</v>
      </c>
      <c r="B726" s="99" t="str">
        <f t="shared" si="46"/>
        <v>814191178</v>
      </c>
      <c r="C726" s="550">
        <f t="shared" si="47"/>
        <v>43373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СВИЛОЗА АД</v>
      </c>
      <c r="B727" s="99" t="str">
        <f t="shared" si="46"/>
        <v>814191178</v>
      </c>
      <c r="C727" s="550">
        <f t="shared" si="47"/>
        <v>43373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СВИЛОЗА АД</v>
      </c>
      <c r="B728" s="99" t="str">
        <f t="shared" si="46"/>
        <v>814191178</v>
      </c>
      <c r="C728" s="550">
        <f t="shared" si="47"/>
        <v>43373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СВИЛОЗА АД</v>
      </c>
      <c r="B729" s="99" t="str">
        <f t="shared" si="46"/>
        <v>814191178</v>
      </c>
      <c r="C729" s="550">
        <f t="shared" si="47"/>
        <v>43373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СВИЛОЗА АД</v>
      </c>
      <c r="B730" s="99" t="str">
        <f t="shared" si="46"/>
        <v>814191178</v>
      </c>
      <c r="C730" s="550">
        <f t="shared" si="47"/>
        <v>43373</v>
      </c>
      <c r="D730" s="99" t="s">
        <v>583</v>
      </c>
      <c r="E730" s="482">
        <v>9</v>
      </c>
      <c r="F730" s="99" t="s">
        <v>582</v>
      </c>
      <c r="H730" s="99">
        <f>'Справка 6'!L42</f>
        <v>5536</v>
      </c>
    </row>
    <row r="731" spans="1:8" ht="15.75">
      <c r="A731" s="99" t="str">
        <f t="shared" si="45"/>
        <v>СВИЛОЗА АД</v>
      </c>
      <c r="B731" s="99" t="str">
        <f t="shared" si="46"/>
        <v>814191178</v>
      </c>
      <c r="C731" s="550">
        <f t="shared" si="47"/>
        <v>43373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СВИЛОЗА АД</v>
      </c>
      <c r="B732" s="99" t="str">
        <f t="shared" si="46"/>
        <v>814191178</v>
      </c>
      <c r="C732" s="550">
        <f t="shared" si="47"/>
        <v>43373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СВИЛОЗА АД</v>
      </c>
      <c r="B733" s="99" t="str">
        <f t="shared" si="46"/>
        <v>814191178</v>
      </c>
      <c r="C733" s="550">
        <f t="shared" si="47"/>
        <v>43373</v>
      </c>
      <c r="D733" s="99" t="s">
        <v>529</v>
      </c>
      <c r="E733" s="482">
        <v>10</v>
      </c>
      <c r="F733" s="99" t="s">
        <v>528</v>
      </c>
      <c r="H733" s="99">
        <f>'Справка 6'!M13</f>
        <v>84</v>
      </c>
    </row>
    <row r="734" spans="1:8" ht="15.75">
      <c r="A734" s="99" t="str">
        <f t="shared" si="45"/>
        <v>СВИЛОЗА АД</v>
      </c>
      <c r="B734" s="99" t="str">
        <f t="shared" si="46"/>
        <v>814191178</v>
      </c>
      <c r="C734" s="550">
        <f t="shared" si="47"/>
        <v>43373</v>
      </c>
      <c r="D734" s="99" t="s">
        <v>532</v>
      </c>
      <c r="E734" s="482">
        <v>10</v>
      </c>
      <c r="F734" s="99" t="s">
        <v>531</v>
      </c>
      <c r="H734" s="99">
        <f>'Справка 6'!M14</f>
        <v>8</v>
      </c>
    </row>
    <row r="735" spans="1:8" ht="15.75">
      <c r="A735" s="99" t="str">
        <f t="shared" si="45"/>
        <v>СВИЛОЗА АД</v>
      </c>
      <c r="B735" s="99" t="str">
        <f t="shared" si="46"/>
        <v>814191178</v>
      </c>
      <c r="C735" s="550">
        <f t="shared" si="47"/>
        <v>43373</v>
      </c>
      <c r="D735" s="99" t="s">
        <v>535</v>
      </c>
      <c r="E735" s="482">
        <v>10</v>
      </c>
      <c r="F735" s="99" t="s">
        <v>534</v>
      </c>
      <c r="H735" s="99">
        <f>'Справка 6'!M15</f>
        <v>20</v>
      </c>
    </row>
    <row r="736" spans="1:8" ht="15.75">
      <c r="A736" s="99" t="str">
        <f t="shared" si="45"/>
        <v>СВИЛОЗА АД</v>
      </c>
      <c r="B736" s="99" t="str">
        <f t="shared" si="46"/>
        <v>814191178</v>
      </c>
      <c r="C736" s="550">
        <f t="shared" si="47"/>
        <v>43373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СВИЛОЗА АД</v>
      </c>
      <c r="B737" s="99" t="str">
        <f t="shared" si="46"/>
        <v>814191178</v>
      </c>
      <c r="C737" s="550">
        <f t="shared" si="47"/>
        <v>43373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СВИЛОЗА АД</v>
      </c>
      <c r="B738" s="99" t="str">
        <f t="shared" si="46"/>
        <v>814191178</v>
      </c>
      <c r="C738" s="550">
        <f t="shared" si="47"/>
        <v>43373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СВИЛОЗА АД</v>
      </c>
      <c r="B739" s="99" t="str">
        <f t="shared" si="46"/>
        <v>814191178</v>
      </c>
      <c r="C739" s="550">
        <f t="shared" si="47"/>
        <v>43373</v>
      </c>
      <c r="D739" s="99" t="s">
        <v>545</v>
      </c>
      <c r="E739" s="482">
        <v>10</v>
      </c>
      <c r="F739" s="99" t="s">
        <v>804</v>
      </c>
      <c r="H739" s="99">
        <f>'Справка 6'!M19</f>
        <v>112</v>
      </c>
    </row>
    <row r="740" spans="1:8" ht="15.75">
      <c r="A740" s="99" t="str">
        <f t="shared" si="45"/>
        <v>СВИЛОЗА АД</v>
      </c>
      <c r="B740" s="99" t="str">
        <f t="shared" si="46"/>
        <v>814191178</v>
      </c>
      <c r="C740" s="550">
        <f t="shared" si="47"/>
        <v>43373</v>
      </c>
      <c r="D740" s="99" t="s">
        <v>547</v>
      </c>
      <c r="E740" s="482">
        <v>10</v>
      </c>
      <c r="F740" s="99" t="s">
        <v>546</v>
      </c>
      <c r="H740" s="99">
        <f>'Справка 6'!M20</f>
        <v>43</v>
      </c>
    </row>
    <row r="741" spans="1:8" ht="15.75">
      <c r="A741" s="99" t="str">
        <f t="shared" si="45"/>
        <v>СВИЛОЗА АД</v>
      </c>
      <c r="B741" s="99" t="str">
        <f t="shared" si="46"/>
        <v>814191178</v>
      </c>
      <c r="C741" s="550">
        <f t="shared" si="47"/>
        <v>43373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СВИЛОЗА АД</v>
      </c>
      <c r="B742" s="99" t="str">
        <f t="shared" si="46"/>
        <v>814191178</v>
      </c>
      <c r="C742" s="550">
        <f t="shared" si="47"/>
        <v>43373</v>
      </c>
      <c r="D742" s="99" t="s">
        <v>553</v>
      </c>
      <c r="E742" s="482">
        <v>10</v>
      </c>
      <c r="F742" s="99" t="s">
        <v>552</v>
      </c>
      <c r="H742" s="99">
        <f>'Справка 6'!M23</f>
        <v>2</v>
      </c>
    </row>
    <row r="743" spans="1:8" ht="15.75">
      <c r="A743" s="99" t="str">
        <f t="shared" si="45"/>
        <v>СВИЛОЗА АД</v>
      </c>
      <c r="B743" s="99" t="str">
        <f t="shared" si="46"/>
        <v>814191178</v>
      </c>
      <c r="C743" s="550">
        <f t="shared" si="47"/>
        <v>43373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СВИЛОЗА АД</v>
      </c>
      <c r="B744" s="99" t="str">
        <f t="shared" si="46"/>
        <v>814191178</v>
      </c>
      <c r="C744" s="550">
        <f t="shared" si="47"/>
        <v>43373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СВИЛОЗА АД</v>
      </c>
      <c r="B745" s="99" t="str">
        <f t="shared" si="46"/>
        <v>814191178</v>
      </c>
      <c r="C745" s="550">
        <f t="shared" si="47"/>
        <v>43373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СВИЛОЗА АД</v>
      </c>
      <c r="B746" s="99" t="str">
        <f t="shared" si="46"/>
        <v>814191178</v>
      </c>
      <c r="C746" s="550">
        <f t="shared" si="47"/>
        <v>43373</v>
      </c>
      <c r="D746" s="99" t="s">
        <v>560</v>
      </c>
      <c r="E746" s="482">
        <v>10</v>
      </c>
      <c r="F746" s="99" t="s">
        <v>838</v>
      </c>
      <c r="H746" s="99">
        <f>'Справка 6'!M27</f>
        <v>2</v>
      </c>
    </row>
    <row r="747" spans="1:8" ht="15.75">
      <c r="A747" s="99" t="str">
        <f t="shared" si="45"/>
        <v>СВИЛОЗА АД</v>
      </c>
      <c r="B747" s="99" t="str">
        <f t="shared" si="46"/>
        <v>814191178</v>
      </c>
      <c r="C747" s="550">
        <f t="shared" si="47"/>
        <v>43373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СВИЛОЗА АД</v>
      </c>
      <c r="B748" s="99" t="str">
        <f t="shared" si="46"/>
        <v>814191178</v>
      </c>
      <c r="C748" s="550">
        <f t="shared" si="47"/>
        <v>43373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СВИЛОЗА АД</v>
      </c>
      <c r="B749" s="99" t="str">
        <f t="shared" si="46"/>
        <v>814191178</v>
      </c>
      <c r="C749" s="550">
        <f t="shared" si="47"/>
        <v>43373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СВИЛОЗА АД</v>
      </c>
      <c r="B750" s="99" t="str">
        <f t="shared" si="46"/>
        <v>814191178</v>
      </c>
      <c r="C750" s="550">
        <f t="shared" si="47"/>
        <v>43373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СВИЛОЗА АД</v>
      </c>
      <c r="B751" s="99" t="str">
        <f t="shared" si="46"/>
        <v>814191178</v>
      </c>
      <c r="C751" s="550">
        <f t="shared" si="47"/>
        <v>43373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СВИЛОЗА АД</v>
      </c>
      <c r="B752" s="99" t="str">
        <f t="shared" si="46"/>
        <v>814191178</v>
      </c>
      <c r="C752" s="550">
        <f t="shared" si="47"/>
        <v>43373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СВИЛОЗА АД</v>
      </c>
      <c r="B753" s="99" t="str">
        <f t="shared" si="46"/>
        <v>814191178</v>
      </c>
      <c r="C753" s="550">
        <f t="shared" si="47"/>
        <v>43373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СВИЛОЗА АД</v>
      </c>
      <c r="B754" s="99" t="str">
        <f t="shared" si="46"/>
        <v>814191178</v>
      </c>
      <c r="C754" s="550">
        <f t="shared" si="47"/>
        <v>43373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СВИЛОЗА АД</v>
      </c>
      <c r="B755" s="99" t="str">
        <f t="shared" si="46"/>
        <v>814191178</v>
      </c>
      <c r="C755" s="550">
        <f t="shared" si="47"/>
        <v>43373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СВИЛОЗА АД</v>
      </c>
      <c r="B756" s="99" t="str">
        <f t="shared" si="46"/>
        <v>814191178</v>
      </c>
      <c r="C756" s="550">
        <f t="shared" si="47"/>
        <v>43373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СВИЛОЗА АД</v>
      </c>
      <c r="B757" s="99" t="str">
        <f t="shared" si="46"/>
        <v>814191178</v>
      </c>
      <c r="C757" s="550">
        <f t="shared" si="47"/>
        <v>43373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СВИЛОЗА АД</v>
      </c>
      <c r="B758" s="99" t="str">
        <f t="shared" si="46"/>
        <v>814191178</v>
      </c>
      <c r="C758" s="550">
        <f t="shared" si="47"/>
        <v>43373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СВИЛОЗА АД</v>
      </c>
      <c r="B759" s="99" t="str">
        <f t="shared" si="46"/>
        <v>814191178</v>
      </c>
      <c r="C759" s="550">
        <f t="shared" si="47"/>
        <v>43373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СВИЛОЗА АД</v>
      </c>
      <c r="B760" s="99" t="str">
        <f t="shared" si="46"/>
        <v>814191178</v>
      </c>
      <c r="C760" s="550">
        <f t="shared" si="47"/>
        <v>43373</v>
      </c>
      <c r="D760" s="99" t="s">
        <v>583</v>
      </c>
      <c r="E760" s="482">
        <v>10</v>
      </c>
      <c r="F760" s="99" t="s">
        <v>582</v>
      </c>
      <c r="H760" s="99">
        <f>'Справка 6'!M42</f>
        <v>157</v>
      </c>
    </row>
    <row r="761" spans="1:8" ht="15.75">
      <c r="A761" s="99" t="str">
        <f t="shared" si="45"/>
        <v>СВИЛОЗА АД</v>
      </c>
      <c r="B761" s="99" t="str">
        <f t="shared" si="46"/>
        <v>814191178</v>
      </c>
      <c r="C761" s="550">
        <f t="shared" si="47"/>
        <v>43373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СВИЛОЗА АД</v>
      </c>
      <c r="B762" s="99" t="str">
        <f t="shared" si="46"/>
        <v>814191178</v>
      </c>
      <c r="C762" s="550">
        <f t="shared" si="47"/>
        <v>43373</v>
      </c>
      <c r="D762" s="99" t="s">
        <v>526</v>
      </c>
      <c r="E762" s="482">
        <v>11</v>
      </c>
      <c r="F762" s="99" t="s">
        <v>525</v>
      </c>
      <c r="H762" s="99">
        <f>'Справка 6'!N12</f>
        <v>4730</v>
      </c>
    </row>
    <row r="763" spans="1:8" ht="15.75">
      <c r="A763" s="99" t="str">
        <f t="shared" si="45"/>
        <v>СВИЛОЗА АД</v>
      </c>
      <c r="B763" s="99" t="str">
        <f t="shared" si="46"/>
        <v>814191178</v>
      </c>
      <c r="C763" s="550">
        <f t="shared" si="47"/>
        <v>43373</v>
      </c>
      <c r="D763" s="99" t="s">
        <v>529</v>
      </c>
      <c r="E763" s="482">
        <v>11</v>
      </c>
      <c r="F763" s="99" t="s">
        <v>528</v>
      </c>
      <c r="H763" s="99">
        <f>'Справка 6'!N13</f>
        <v>59028</v>
      </c>
    </row>
    <row r="764" spans="1:8" ht="15.75">
      <c r="A764" s="99" t="str">
        <f t="shared" si="45"/>
        <v>СВИЛОЗА АД</v>
      </c>
      <c r="B764" s="99" t="str">
        <f t="shared" si="46"/>
        <v>814191178</v>
      </c>
      <c r="C764" s="550">
        <f t="shared" si="47"/>
        <v>43373</v>
      </c>
      <c r="D764" s="99" t="s">
        <v>532</v>
      </c>
      <c r="E764" s="482">
        <v>11</v>
      </c>
      <c r="F764" s="99" t="s">
        <v>531</v>
      </c>
      <c r="H764" s="99">
        <f>'Справка 6'!N14</f>
        <v>5422</v>
      </c>
    </row>
    <row r="765" spans="1:8" ht="15.75">
      <c r="A765" s="99" t="str">
        <f t="shared" si="45"/>
        <v>СВИЛОЗА АД</v>
      </c>
      <c r="B765" s="99" t="str">
        <f t="shared" si="46"/>
        <v>814191178</v>
      </c>
      <c r="C765" s="550">
        <f t="shared" si="47"/>
        <v>43373</v>
      </c>
      <c r="D765" s="99" t="s">
        <v>535</v>
      </c>
      <c r="E765" s="482">
        <v>11</v>
      </c>
      <c r="F765" s="99" t="s">
        <v>534</v>
      </c>
      <c r="H765" s="99">
        <f>'Справка 6'!N15</f>
        <v>1753</v>
      </c>
    </row>
    <row r="766" spans="1:8" ht="15.75">
      <c r="A766" s="99" t="str">
        <f t="shared" si="45"/>
        <v>СВИЛОЗА АД</v>
      </c>
      <c r="B766" s="99" t="str">
        <f t="shared" si="46"/>
        <v>814191178</v>
      </c>
      <c r="C766" s="550">
        <f t="shared" si="47"/>
        <v>43373</v>
      </c>
      <c r="D766" s="99" t="s">
        <v>537</v>
      </c>
      <c r="E766" s="482">
        <v>11</v>
      </c>
      <c r="F766" s="99" t="s">
        <v>536</v>
      </c>
      <c r="H766" s="99">
        <f>'Справка 6'!N16</f>
        <v>122</v>
      </c>
    </row>
    <row r="767" spans="1:8" ht="15.75">
      <c r="A767" s="99" t="str">
        <f t="shared" si="45"/>
        <v>СВИЛОЗА АД</v>
      </c>
      <c r="B767" s="99" t="str">
        <f t="shared" si="46"/>
        <v>814191178</v>
      </c>
      <c r="C767" s="550">
        <f t="shared" si="47"/>
        <v>43373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СВИЛОЗА АД</v>
      </c>
      <c r="B768" s="99" t="str">
        <f t="shared" si="46"/>
        <v>814191178</v>
      </c>
      <c r="C768" s="550">
        <f t="shared" si="47"/>
        <v>43373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СВИЛОЗА АД</v>
      </c>
      <c r="B769" s="99" t="str">
        <f t="shared" si="46"/>
        <v>814191178</v>
      </c>
      <c r="C769" s="550">
        <f t="shared" si="47"/>
        <v>43373</v>
      </c>
      <c r="D769" s="99" t="s">
        <v>545</v>
      </c>
      <c r="E769" s="482">
        <v>11</v>
      </c>
      <c r="F769" s="99" t="s">
        <v>804</v>
      </c>
      <c r="H769" s="99">
        <f>'Справка 6'!N19</f>
        <v>71055</v>
      </c>
    </row>
    <row r="770" spans="1:8" ht="15.75">
      <c r="A770" s="99" t="str">
        <f t="shared" si="45"/>
        <v>СВИЛОЗА АД</v>
      </c>
      <c r="B770" s="99" t="str">
        <f t="shared" si="46"/>
        <v>814191178</v>
      </c>
      <c r="C770" s="550">
        <f t="shared" si="47"/>
        <v>43373</v>
      </c>
      <c r="D770" s="99" t="s">
        <v>547</v>
      </c>
      <c r="E770" s="482">
        <v>11</v>
      </c>
      <c r="F770" s="99" t="s">
        <v>546</v>
      </c>
      <c r="H770" s="99">
        <f>'Справка 6'!N20</f>
        <v>419</v>
      </c>
    </row>
    <row r="771" spans="1:8" ht="15.75">
      <c r="A771" s="99" t="str">
        <f t="shared" si="45"/>
        <v>СВИЛОЗА АД</v>
      </c>
      <c r="B771" s="99" t="str">
        <f t="shared" si="46"/>
        <v>814191178</v>
      </c>
      <c r="C771" s="550">
        <f t="shared" si="47"/>
        <v>43373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СВИЛОЗА АД</v>
      </c>
      <c r="B772" s="99" t="str">
        <f t="shared" si="46"/>
        <v>814191178</v>
      </c>
      <c r="C772" s="550">
        <f t="shared" si="47"/>
        <v>43373</v>
      </c>
      <c r="D772" s="99" t="s">
        <v>553</v>
      </c>
      <c r="E772" s="482">
        <v>11</v>
      </c>
      <c r="F772" s="99" t="s">
        <v>552</v>
      </c>
      <c r="H772" s="99">
        <f>'Справка 6'!N23</f>
        <v>272</v>
      </c>
    </row>
    <row r="773" spans="1:8" ht="15.75">
      <c r="A773" s="99" t="str">
        <f t="shared" si="45"/>
        <v>СВИЛОЗА АД</v>
      </c>
      <c r="B773" s="99" t="str">
        <f t="shared" si="46"/>
        <v>814191178</v>
      </c>
      <c r="C773" s="550">
        <f t="shared" si="47"/>
        <v>43373</v>
      </c>
      <c r="D773" s="99" t="s">
        <v>555</v>
      </c>
      <c r="E773" s="482">
        <v>11</v>
      </c>
      <c r="F773" s="99" t="s">
        <v>554</v>
      </c>
      <c r="H773" s="99">
        <f>'Справка 6'!N24</f>
        <v>381</v>
      </c>
    </row>
    <row r="774" spans="1:8" ht="15.75">
      <c r="A774" s="99" t="str">
        <f t="shared" si="45"/>
        <v>СВИЛОЗА АД</v>
      </c>
      <c r="B774" s="99" t="str">
        <f t="shared" si="46"/>
        <v>814191178</v>
      </c>
      <c r="C774" s="550">
        <f t="shared" si="47"/>
        <v>43373</v>
      </c>
      <c r="D774" s="99" t="s">
        <v>557</v>
      </c>
      <c r="E774" s="482">
        <v>11</v>
      </c>
      <c r="F774" s="99" t="s">
        <v>556</v>
      </c>
      <c r="H774" s="99">
        <f>'Справка 6'!N25</f>
        <v>30</v>
      </c>
    </row>
    <row r="775" spans="1:8" ht="15.75">
      <c r="A775" s="99" t="str">
        <f t="shared" si="45"/>
        <v>СВИЛОЗА АД</v>
      </c>
      <c r="B775" s="99" t="str">
        <f t="shared" si="46"/>
        <v>814191178</v>
      </c>
      <c r="C775" s="550">
        <f t="shared" si="47"/>
        <v>43373</v>
      </c>
      <c r="D775" s="99" t="s">
        <v>558</v>
      </c>
      <c r="E775" s="482">
        <v>11</v>
      </c>
      <c r="F775" s="99" t="s">
        <v>542</v>
      </c>
      <c r="H775" s="99">
        <f>'Справка 6'!N26</f>
        <v>24</v>
      </c>
    </row>
    <row r="776" spans="1:8" ht="15.75">
      <c r="A776" s="99" t="str">
        <f t="shared" si="45"/>
        <v>СВИЛОЗА АД</v>
      </c>
      <c r="B776" s="99" t="str">
        <f t="shared" si="46"/>
        <v>814191178</v>
      </c>
      <c r="C776" s="550">
        <f t="shared" si="47"/>
        <v>43373</v>
      </c>
      <c r="D776" s="99" t="s">
        <v>560</v>
      </c>
      <c r="E776" s="482">
        <v>11</v>
      </c>
      <c r="F776" s="99" t="s">
        <v>838</v>
      </c>
      <c r="H776" s="99">
        <f>'Справка 6'!N27</f>
        <v>707</v>
      </c>
    </row>
    <row r="777" spans="1:8" ht="15.75">
      <c r="A777" s="99" t="str">
        <f t="shared" si="45"/>
        <v>СВИЛОЗА АД</v>
      </c>
      <c r="B777" s="99" t="str">
        <f t="shared" si="46"/>
        <v>814191178</v>
      </c>
      <c r="C777" s="550">
        <f t="shared" si="47"/>
        <v>43373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СВИЛОЗА АД</v>
      </c>
      <c r="B778" s="99" t="str">
        <f t="shared" si="46"/>
        <v>814191178</v>
      </c>
      <c r="C778" s="550">
        <f t="shared" si="47"/>
        <v>43373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СВИЛОЗА АД</v>
      </c>
      <c r="B779" s="99" t="str">
        <f t="shared" si="46"/>
        <v>814191178</v>
      </c>
      <c r="C779" s="550">
        <f t="shared" si="47"/>
        <v>43373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СВИЛОЗА АД</v>
      </c>
      <c r="B780" s="99" t="str">
        <f t="shared" si="46"/>
        <v>814191178</v>
      </c>
      <c r="C780" s="550">
        <f t="shared" si="47"/>
        <v>43373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СВИЛОЗА АД</v>
      </c>
      <c r="B781" s="99" t="str">
        <f aca="true" t="shared" si="49" ref="B781:B844">pdeBulstat</f>
        <v>814191178</v>
      </c>
      <c r="C781" s="550">
        <f aca="true" t="shared" si="50" ref="C781:C844">endDate</f>
        <v>43373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СВИЛОЗА АД</v>
      </c>
      <c r="B782" s="99" t="str">
        <f t="shared" si="49"/>
        <v>814191178</v>
      </c>
      <c r="C782" s="550">
        <f t="shared" si="50"/>
        <v>43373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СВИЛОЗА АД</v>
      </c>
      <c r="B783" s="99" t="str">
        <f t="shared" si="49"/>
        <v>814191178</v>
      </c>
      <c r="C783" s="550">
        <f t="shared" si="50"/>
        <v>43373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СВИЛОЗА АД</v>
      </c>
      <c r="B784" s="99" t="str">
        <f t="shared" si="49"/>
        <v>814191178</v>
      </c>
      <c r="C784" s="550">
        <f t="shared" si="50"/>
        <v>43373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СВИЛОЗА АД</v>
      </c>
      <c r="B785" s="99" t="str">
        <f t="shared" si="49"/>
        <v>814191178</v>
      </c>
      <c r="C785" s="550">
        <f t="shared" si="50"/>
        <v>43373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СВИЛОЗА АД</v>
      </c>
      <c r="B786" s="99" t="str">
        <f t="shared" si="49"/>
        <v>814191178</v>
      </c>
      <c r="C786" s="550">
        <f t="shared" si="50"/>
        <v>43373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СВИЛОЗА АД</v>
      </c>
      <c r="B787" s="99" t="str">
        <f t="shared" si="49"/>
        <v>814191178</v>
      </c>
      <c r="C787" s="550">
        <f t="shared" si="50"/>
        <v>43373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СВИЛОЗА АД</v>
      </c>
      <c r="B788" s="99" t="str">
        <f t="shared" si="49"/>
        <v>814191178</v>
      </c>
      <c r="C788" s="550">
        <f t="shared" si="50"/>
        <v>43373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СВИЛОЗА АД</v>
      </c>
      <c r="B789" s="99" t="str">
        <f t="shared" si="49"/>
        <v>814191178</v>
      </c>
      <c r="C789" s="550">
        <f t="shared" si="50"/>
        <v>43373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СВИЛОЗА АД</v>
      </c>
      <c r="B790" s="99" t="str">
        <f t="shared" si="49"/>
        <v>814191178</v>
      </c>
      <c r="C790" s="550">
        <f t="shared" si="50"/>
        <v>43373</v>
      </c>
      <c r="D790" s="99" t="s">
        <v>583</v>
      </c>
      <c r="E790" s="482">
        <v>11</v>
      </c>
      <c r="F790" s="99" t="s">
        <v>582</v>
      </c>
      <c r="H790" s="99">
        <f>'Справка 6'!N42</f>
        <v>72181</v>
      </c>
    </row>
    <row r="791" spans="1:8" ht="15.75">
      <c r="A791" s="99" t="str">
        <f t="shared" si="48"/>
        <v>СВИЛОЗА АД</v>
      </c>
      <c r="B791" s="99" t="str">
        <f t="shared" si="49"/>
        <v>814191178</v>
      </c>
      <c r="C791" s="550">
        <f t="shared" si="50"/>
        <v>43373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СВИЛОЗА АД</v>
      </c>
      <c r="B792" s="99" t="str">
        <f t="shared" si="49"/>
        <v>814191178</v>
      </c>
      <c r="C792" s="550">
        <f t="shared" si="50"/>
        <v>43373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СВИЛОЗА АД</v>
      </c>
      <c r="B793" s="99" t="str">
        <f t="shared" si="49"/>
        <v>814191178</v>
      </c>
      <c r="C793" s="550">
        <f t="shared" si="50"/>
        <v>43373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СВИЛОЗА АД</v>
      </c>
      <c r="B794" s="99" t="str">
        <f t="shared" si="49"/>
        <v>814191178</v>
      </c>
      <c r="C794" s="550">
        <f t="shared" si="50"/>
        <v>43373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СВИЛОЗА АД</v>
      </c>
      <c r="B795" s="99" t="str">
        <f t="shared" si="49"/>
        <v>814191178</v>
      </c>
      <c r="C795" s="550">
        <f t="shared" si="50"/>
        <v>43373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СВИЛОЗА АД</v>
      </c>
      <c r="B796" s="99" t="str">
        <f t="shared" si="49"/>
        <v>814191178</v>
      </c>
      <c r="C796" s="550">
        <f t="shared" si="50"/>
        <v>43373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СВИЛОЗА АД</v>
      </c>
      <c r="B797" s="99" t="str">
        <f t="shared" si="49"/>
        <v>814191178</v>
      </c>
      <c r="C797" s="550">
        <f t="shared" si="50"/>
        <v>43373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СВИЛОЗА АД</v>
      </c>
      <c r="B798" s="99" t="str">
        <f t="shared" si="49"/>
        <v>814191178</v>
      </c>
      <c r="C798" s="550">
        <f t="shared" si="50"/>
        <v>43373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СВИЛОЗА АД</v>
      </c>
      <c r="B799" s="99" t="str">
        <f t="shared" si="49"/>
        <v>814191178</v>
      </c>
      <c r="C799" s="550">
        <f t="shared" si="50"/>
        <v>43373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СВИЛОЗА АД</v>
      </c>
      <c r="B800" s="99" t="str">
        <f t="shared" si="49"/>
        <v>814191178</v>
      </c>
      <c r="C800" s="550">
        <f t="shared" si="50"/>
        <v>43373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СВИЛОЗА АД</v>
      </c>
      <c r="B801" s="99" t="str">
        <f t="shared" si="49"/>
        <v>814191178</v>
      </c>
      <c r="C801" s="550">
        <f t="shared" si="50"/>
        <v>43373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СВИЛОЗА АД</v>
      </c>
      <c r="B802" s="99" t="str">
        <f t="shared" si="49"/>
        <v>814191178</v>
      </c>
      <c r="C802" s="550">
        <f t="shared" si="50"/>
        <v>43373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СВИЛОЗА АД</v>
      </c>
      <c r="B803" s="99" t="str">
        <f t="shared" si="49"/>
        <v>814191178</v>
      </c>
      <c r="C803" s="550">
        <f t="shared" si="50"/>
        <v>43373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СВИЛОЗА АД</v>
      </c>
      <c r="B804" s="99" t="str">
        <f t="shared" si="49"/>
        <v>814191178</v>
      </c>
      <c r="C804" s="550">
        <f t="shared" si="50"/>
        <v>43373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СВИЛОЗА АД</v>
      </c>
      <c r="B805" s="99" t="str">
        <f t="shared" si="49"/>
        <v>814191178</v>
      </c>
      <c r="C805" s="550">
        <f t="shared" si="50"/>
        <v>43373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СВИЛОЗА АД</v>
      </c>
      <c r="B806" s="99" t="str">
        <f t="shared" si="49"/>
        <v>814191178</v>
      </c>
      <c r="C806" s="550">
        <f t="shared" si="50"/>
        <v>43373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СВИЛОЗА АД</v>
      </c>
      <c r="B807" s="99" t="str">
        <f t="shared" si="49"/>
        <v>814191178</v>
      </c>
      <c r="C807" s="550">
        <f t="shared" si="50"/>
        <v>43373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СВИЛОЗА АД</v>
      </c>
      <c r="B808" s="99" t="str">
        <f t="shared" si="49"/>
        <v>814191178</v>
      </c>
      <c r="C808" s="550">
        <f t="shared" si="50"/>
        <v>43373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СВИЛОЗА АД</v>
      </c>
      <c r="B809" s="99" t="str">
        <f t="shared" si="49"/>
        <v>814191178</v>
      </c>
      <c r="C809" s="550">
        <f t="shared" si="50"/>
        <v>43373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СВИЛОЗА АД</v>
      </c>
      <c r="B810" s="99" t="str">
        <f t="shared" si="49"/>
        <v>814191178</v>
      </c>
      <c r="C810" s="550">
        <f t="shared" si="50"/>
        <v>43373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СВИЛОЗА АД</v>
      </c>
      <c r="B811" s="99" t="str">
        <f t="shared" si="49"/>
        <v>814191178</v>
      </c>
      <c r="C811" s="550">
        <f t="shared" si="50"/>
        <v>43373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СВИЛОЗА АД</v>
      </c>
      <c r="B812" s="99" t="str">
        <f t="shared" si="49"/>
        <v>814191178</v>
      </c>
      <c r="C812" s="550">
        <f t="shared" si="50"/>
        <v>43373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СВИЛОЗА АД</v>
      </c>
      <c r="B813" s="99" t="str">
        <f t="shared" si="49"/>
        <v>814191178</v>
      </c>
      <c r="C813" s="550">
        <f t="shared" si="50"/>
        <v>43373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СВИЛОЗА АД</v>
      </c>
      <c r="B814" s="99" t="str">
        <f t="shared" si="49"/>
        <v>814191178</v>
      </c>
      <c r="C814" s="550">
        <f t="shared" si="50"/>
        <v>43373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СВИЛОЗА АД</v>
      </c>
      <c r="B815" s="99" t="str">
        <f t="shared" si="49"/>
        <v>814191178</v>
      </c>
      <c r="C815" s="550">
        <f t="shared" si="50"/>
        <v>43373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СВИЛОЗА АД</v>
      </c>
      <c r="B816" s="99" t="str">
        <f t="shared" si="49"/>
        <v>814191178</v>
      </c>
      <c r="C816" s="550">
        <f t="shared" si="50"/>
        <v>43373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СВИЛОЗА АД</v>
      </c>
      <c r="B817" s="99" t="str">
        <f t="shared" si="49"/>
        <v>814191178</v>
      </c>
      <c r="C817" s="550">
        <f t="shared" si="50"/>
        <v>43373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СВИЛОЗА АД</v>
      </c>
      <c r="B818" s="99" t="str">
        <f t="shared" si="49"/>
        <v>814191178</v>
      </c>
      <c r="C818" s="550">
        <f t="shared" si="50"/>
        <v>43373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СВИЛОЗА АД</v>
      </c>
      <c r="B819" s="99" t="str">
        <f t="shared" si="49"/>
        <v>814191178</v>
      </c>
      <c r="C819" s="550">
        <f t="shared" si="50"/>
        <v>43373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СВИЛОЗА АД</v>
      </c>
      <c r="B820" s="99" t="str">
        <f t="shared" si="49"/>
        <v>814191178</v>
      </c>
      <c r="C820" s="550">
        <f t="shared" si="50"/>
        <v>43373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СВИЛОЗА АД</v>
      </c>
      <c r="B821" s="99" t="str">
        <f t="shared" si="49"/>
        <v>814191178</v>
      </c>
      <c r="C821" s="550">
        <f t="shared" si="50"/>
        <v>43373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СВИЛОЗА АД</v>
      </c>
      <c r="B822" s="99" t="str">
        <f t="shared" si="49"/>
        <v>814191178</v>
      </c>
      <c r="C822" s="550">
        <f t="shared" si="50"/>
        <v>43373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СВИЛОЗА АД</v>
      </c>
      <c r="B823" s="99" t="str">
        <f t="shared" si="49"/>
        <v>814191178</v>
      </c>
      <c r="C823" s="550">
        <f t="shared" si="50"/>
        <v>43373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СВИЛОЗА АД</v>
      </c>
      <c r="B824" s="99" t="str">
        <f t="shared" si="49"/>
        <v>814191178</v>
      </c>
      <c r="C824" s="550">
        <f t="shared" si="50"/>
        <v>43373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СВИЛОЗА АД</v>
      </c>
      <c r="B825" s="99" t="str">
        <f t="shared" si="49"/>
        <v>814191178</v>
      </c>
      <c r="C825" s="550">
        <f t="shared" si="50"/>
        <v>43373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СВИЛОЗА АД</v>
      </c>
      <c r="B826" s="99" t="str">
        <f t="shared" si="49"/>
        <v>814191178</v>
      </c>
      <c r="C826" s="550">
        <f t="shared" si="50"/>
        <v>43373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СВИЛОЗА АД</v>
      </c>
      <c r="B827" s="99" t="str">
        <f t="shared" si="49"/>
        <v>814191178</v>
      </c>
      <c r="C827" s="550">
        <f t="shared" si="50"/>
        <v>43373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СВИЛОЗА АД</v>
      </c>
      <c r="B828" s="99" t="str">
        <f t="shared" si="49"/>
        <v>814191178</v>
      </c>
      <c r="C828" s="550">
        <f t="shared" si="50"/>
        <v>43373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СВИЛОЗА АД</v>
      </c>
      <c r="B829" s="99" t="str">
        <f t="shared" si="49"/>
        <v>814191178</v>
      </c>
      <c r="C829" s="550">
        <f t="shared" si="50"/>
        <v>43373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СВИЛОЗА АД</v>
      </c>
      <c r="B830" s="99" t="str">
        <f t="shared" si="49"/>
        <v>814191178</v>
      </c>
      <c r="C830" s="550">
        <f t="shared" si="50"/>
        <v>43373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СВИЛОЗА АД</v>
      </c>
      <c r="B831" s="99" t="str">
        <f t="shared" si="49"/>
        <v>814191178</v>
      </c>
      <c r="C831" s="550">
        <f t="shared" si="50"/>
        <v>43373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СВИЛОЗА АД</v>
      </c>
      <c r="B832" s="99" t="str">
        <f t="shared" si="49"/>
        <v>814191178</v>
      </c>
      <c r="C832" s="550">
        <f t="shared" si="50"/>
        <v>43373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СВИЛОЗА АД</v>
      </c>
      <c r="B833" s="99" t="str">
        <f t="shared" si="49"/>
        <v>814191178</v>
      </c>
      <c r="C833" s="550">
        <f t="shared" si="50"/>
        <v>43373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СВИЛОЗА АД</v>
      </c>
      <c r="B834" s="99" t="str">
        <f t="shared" si="49"/>
        <v>814191178</v>
      </c>
      <c r="C834" s="550">
        <f t="shared" si="50"/>
        <v>43373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СВИЛОЗА АД</v>
      </c>
      <c r="B835" s="99" t="str">
        <f t="shared" si="49"/>
        <v>814191178</v>
      </c>
      <c r="C835" s="550">
        <f t="shared" si="50"/>
        <v>43373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СВИЛОЗА АД</v>
      </c>
      <c r="B836" s="99" t="str">
        <f t="shared" si="49"/>
        <v>814191178</v>
      </c>
      <c r="C836" s="550">
        <f t="shared" si="50"/>
        <v>43373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СВИЛОЗА АД</v>
      </c>
      <c r="B837" s="99" t="str">
        <f t="shared" si="49"/>
        <v>814191178</v>
      </c>
      <c r="C837" s="550">
        <f t="shared" si="50"/>
        <v>43373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СВИЛОЗА АД</v>
      </c>
      <c r="B838" s="99" t="str">
        <f t="shared" si="49"/>
        <v>814191178</v>
      </c>
      <c r="C838" s="550">
        <f t="shared" si="50"/>
        <v>43373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СВИЛОЗА АД</v>
      </c>
      <c r="B839" s="99" t="str">
        <f t="shared" si="49"/>
        <v>814191178</v>
      </c>
      <c r="C839" s="550">
        <f t="shared" si="50"/>
        <v>43373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СВИЛОЗА АД</v>
      </c>
      <c r="B840" s="99" t="str">
        <f t="shared" si="49"/>
        <v>814191178</v>
      </c>
      <c r="C840" s="550">
        <f t="shared" si="50"/>
        <v>43373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СВИЛОЗА АД</v>
      </c>
      <c r="B841" s="99" t="str">
        <f t="shared" si="49"/>
        <v>814191178</v>
      </c>
      <c r="C841" s="550">
        <f t="shared" si="50"/>
        <v>43373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СВИЛОЗА АД</v>
      </c>
      <c r="B842" s="99" t="str">
        <f t="shared" si="49"/>
        <v>814191178</v>
      </c>
      <c r="C842" s="550">
        <f t="shared" si="50"/>
        <v>43373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СВИЛОЗА АД</v>
      </c>
      <c r="B843" s="99" t="str">
        <f t="shared" si="49"/>
        <v>814191178</v>
      </c>
      <c r="C843" s="550">
        <f t="shared" si="50"/>
        <v>43373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СВИЛОЗА АД</v>
      </c>
      <c r="B844" s="99" t="str">
        <f t="shared" si="49"/>
        <v>814191178</v>
      </c>
      <c r="C844" s="550">
        <f t="shared" si="50"/>
        <v>43373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СВИЛОЗА АД</v>
      </c>
      <c r="B845" s="99" t="str">
        <f aca="true" t="shared" si="52" ref="B845:B910">pdeBulstat</f>
        <v>814191178</v>
      </c>
      <c r="C845" s="550">
        <f aca="true" t="shared" si="53" ref="C845:C910">endDate</f>
        <v>43373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СВИЛОЗА АД</v>
      </c>
      <c r="B846" s="99" t="str">
        <f t="shared" si="52"/>
        <v>814191178</v>
      </c>
      <c r="C846" s="550">
        <f t="shared" si="53"/>
        <v>43373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СВИЛОЗА АД</v>
      </c>
      <c r="B847" s="99" t="str">
        <f t="shared" si="52"/>
        <v>814191178</v>
      </c>
      <c r="C847" s="550">
        <f t="shared" si="53"/>
        <v>43373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СВИЛОЗА АД</v>
      </c>
      <c r="B848" s="99" t="str">
        <f t="shared" si="52"/>
        <v>814191178</v>
      </c>
      <c r="C848" s="550">
        <f t="shared" si="53"/>
        <v>43373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СВИЛОЗА АД</v>
      </c>
      <c r="B849" s="99" t="str">
        <f t="shared" si="52"/>
        <v>814191178</v>
      </c>
      <c r="C849" s="550">
        <f t="shared" si="53"/>
        <v>43373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СВИЛОЗА АД</v>
      </c>
      <c r="B850" s="99" t="str">
        <f t="shared" si="52"/>
        <v>814191178</v>
      </c>
      <c r="C850" s="550">
        <f t="shared" si="53"/>
        <v>43373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СВИЛОЗА АД</v>
      </c>
      <c r="B851" s="99" t="str">
        <f t="shared" si="52"/>
        <v>814191178</v>
      </c>
      <c r="C851" s="550">
        <f t="shared" si="53"/>
        <v>43373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СВИЛОЗА АД</v>
      </c>
      <c r="B852" s="99" t="str">
        <f t="shared" si="52"/>
        <v>814191178</v>
      </c>
      <c r="C852" s="550">
        <f t="shared" si="53"/>
        <v>43373</v>
      </c>
      <c r="D852" s="99" t="s">
        <v>526</v>
      </c>
      <c r="E852" s="482">
        <v>14</v>
      </c>
      <c r="F852" s="99" t="s">
        <v>525</v>
      </c>
      <c r="H852" s="99">
        <f>'Справка 6'!Q12</f>
        <v>4730</v>
      </c>
    </row>
    <row r="853" spans="1:8" ht="15.75">
      <c r="A853" s="99" t="str">
        <f t="shared" si="51"/>
        <v>СВИЛОЗА АД</v>
      </c>
      <c r="B853" s="99" t="str">
        <f t="shared" si="52"/>
        <v>814191178</v>
      </c>
      <c r="C853" s="550">
        <f t="shared" si="53"/>
        <v>43373</v>
      </c>
      <c r="D853" s="99" t="s">
        <v>529</v>
      </c>
      <c r="E853" s="482">
        <v>14</v>
      </c>
      <c r="F853" s="99" t="s">
        <v>528</v>
      </c>
      <c r="H853" s="99">
        <f>'Справка 6'!Q13</f>
        <v>59028</v>
      </c>
    </row>
    <row r="854" spans="1:8" ht="15.75">
      <c r="A854" s="99" t="str">
        <f t="shared" si="51"/>
        <v>СВИЛОЗА АД</v>
      </c>
      <c r="B854" s="99" t="str">
        <f t="shared" si="52"/>
        <v>814191178</v>
      </c>
      <c r="C854" s="550">
        <f t="shared" si="53"/>
        <v>43373</v>
      </c>
      <c r="D854" s="99" t="s">
        <v>532</v>
      </c>
      <c r="E854" s="482">
        <v>14</v>
      </c>
      <c r="F854" s="99" t="s">
        <v>531</v>
      </c>
      <c r="H854" s="99">
        <f>'Справка 6'!Q14</f>
        <v>5422</v>
      </c>
    </row>
    <row r="855" spans="1:8" ht="15.75">
      <c r="A855" s="99" t="str">
        <f t="shared" si="51"/>
        <v>СВИЛОЗА АД</v>
      </c>
      <c r="B855" s="99" t="str">
        <f t="shared" si="52"/>
        <v>814191178</v>
      </c>
      <c r="C855" s="550">
        <f t="shared" si="53"/>
        <v>43373</v>
      </c>
      <c r="D855" s="99" t="s">
        <v>535</v>
      </c>
      <c r="E855" s="482">
        <v>14</v>
      </c>
      <c r="F855" s="99" t="s">
        <v>534</v>
      </c>
      <c r="H855" s="99">
        <f>'Справка 6'!Q15</f>
        <v>1753</v>
      </c>
    </row>
    <row r="856" spans="1:8" ht="15.75">
      <c r="A856" s="99" t="str">
        <f t="shared" si="51"/>
        <v>СВИЛОЗА АД</v>
      </c>
      <c r="B856" s="99" t="str">
        <f t="shared" si="52"/>
        <v>814191178</v>
      </c>
      <c r="C856" s="550">
        <f t="shared" si="53"/>
        <v>43373</v>
      </c>
      <c r="D856" s="99" t="s">
        <v>537</v>
      </c>
      <c r="E856" s="482">
        <v>14</v>
      </c>
      <c r="F856" s="99" t="s">
        <v>536</v>
      </c>
      <c r="H856" s="99">
        <f>'Справка 6'!Q16</f>
        <v>122</v>
      </c>
    </row>
    <row r="857" spans="1:8" ht="15.75">
      <c r="A857" s="99" t="str">
        <f t="shared" si="51"/>
        <v>СВИЛОЗА АД</v>
      </c>
      <c r="B857" s="99" t="str">
        <f t="shared" si="52"/>
        <v>814191178</v>
      </c>
      <c r="C857" s="550">
        <f t="shared" si="53"/>
        <v>43373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СВИЛОЗА АД</v>
      </c>
      <c r="B858" s="99" t="str">
        <f t="shared" si="52"/>
        <v>814191178</v>
      </c>
      <c r="C858" s="550">
        <f t="shared" si="53"/>
        <v>43373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СВИЛОЗА АД</v>
      </c>
      <c r="B859" s="99" t="str">
        <f t="shared" si="52"/>
        <v>814191178</v>
      </c>
      <c r="C859" s="550">
        <f t="shared" si="53"/>
        <v>43373</v>
      </c>
      <c r="D859" s="99" t="s">
        <v>545</v>
      </c>
      <c r="E859" s="482">
        <v>14</v>
      </c>
      <c r="F859" s="99" t="s">
        <v>804</v>
      </c>
      <c r="H859" s="99">
        <f>'Справка 6'!Q19</f>
        <v>71055</v>
      </c>
    </row>
    <row r="860" spans="1:8" ht="15.75">
      <c r="A860" s="99" t="str">
        <f t="shared" si="51"/>
        <v>СВИЛОЗА АД</v>
      </c>
      <c r="B860" s="99" t="str">
        <f t="shared" si="52"/>
        <v>814191178</v>
      </c>
      <c r="C860" s="550">
        <f t="shared" si="53"/>
        <v>43373</v>
      </c>
      <c r="D860" s="99" t="s">
        <v>547</v>
      </c>
      <c r="E860" s="482">
        <v>14</v>
      </c>
      <c r="F860" s="99" t="s">
        <v>546</v>
      </c>
      <c r="H860" s="99">
        <f>'Справка 6'!Q20</f>
        <v>419</v>
      </c>
    </row>
    <row r="861" spans="1:8" ht="15.75">
      <c r="A861" s="99" t="str">
        <f t="shared" si="51"/>
        <v>СВИЛОЗА АД</v>
      </c>
      <c r="B861" s="99" t="str">
        <f t="shared" si="52"/>
        <v>814191178</v>
      </c>
      <c r="C861" s="550">
        <f t="shared" si="53"/>
        <v>43373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СВИЛОЗА АД</v>
      </c>
      <c r="B862" s="99" t="str">
        <f t="shared" si="52"/>
        <v>814191178</v>
      </c>
      <c r="C862" s="550">
        <f t="shared" si="53"/>
        <v>43373</v>
      </c>
      <c r="D862" s="99" t="s">
        <v>553</v>
      </c>
      <c r="E862" s="482">
        <v>14</v>
      </c>
      <c r="F862" s="99" t="s">
        <v>552</v>
      </c>
      <c r="H862" s="99">
        <f>'Справка 6'!Q23</f>
        <v>272</v>
      </c>
    </row>
    <row r="863" spans="1:8" ht="15.75">
      <c r="A863" s="99" t="str">
        <f t="shared" si="51"/>
        <v>СВИЛОЗА АД</v>
      </c>
      <c r="B863" s="99" t="str">
        <f t="shared" si="52"/>
        <v>814191178</v>
      </c>
      <c r="C863" s="550">
        <f t="shared" si="53"/>
        <v>43373</v>
      </c>
      <c r="D863" s="99" t="s">
        <v>555</v>
      </c>
      <c r="E863" s="482">
        <v>14</v>
      </c>
      <c r="F863" s="99" t="s">
        <v>554</v>
      </c>
      <c r="H863" s="99">
        <f>'Справка 6'!Q24</f>
        <v>381</v>
      </c>
    </row>
    <row r="864" spans="1:8" ht="15.75">
      <c r="A864" s="99" t="str">
        <f t="shared" si="51"/>
        <v>СВИЛОЗА АД</v>
      </c>
      <c r="B864" s="99" t="str">
        <f t="shared" si="52"/>
        <v>814191178</v>
      </c>
      <c r="C864" s="550">
        <f t="shared" si="53"/>
        <v>43373</v>
      </c>
      <c r="D864" s="99" t="s">
        <v>557</v>
      </c>
      <c r="E864" s="482">
        <v>14</v>
      </c>
      <c r="F864" s="99" t="s">
        <v>556</v>
      </c>
      <c r="H864" s="99">
        <f>'Справка 6'!Q25</f>
        <v>30</v>
      </c>
    </row>
    <row r="865" spans="1:8" ht="15.75">
      <c r="A865" s="99" t="str">
        <f t="shared" si="51"/>
        <v>СВИЛОЗА АД</v>
      </c>
      <c r="B865" s="99" t="str">
        <f t="shared" si="52"/>
        <v>814191178</v>
      </c>
      <c r="C865" s="550">
        <f t="shared" si="53"/>
        <v>43373</v>
      </c>
      <c r="D865" s="99" t="s">
        <v>558</v>
      </c>
      <c r="E865" s="482">
        <v>14</v>
      </c>
      <c r="F865" s="99" t="s">
        <v>542</v>
      </c>
      <c r="H865" s="99">
        <f>'Справка 6'!Q26</f>
        <v>24</v>
      </c>
    </row>
    <row r="866" spans="1:8" ht="15.75">
      <c r="A866" s="99" t="str">
        <f t="shared" si="51"/>
        <v>СВИЛОЗА АД</v>
      </c>
      <c r="B866" s="99" t="str">
        <f t="shared" si="52"/>
        <v>814191178</v>
      </c>
      <c r="C866" s="550">
        <f t="shared" si="53"/>
        <v>43373</v>
      </c>
      <c r="D866" s="99" t="s">
        <v>560</v>
      </c>
      <c r="E866" s="482">
        <v>14</v>
      </c>
      <c r="F866" s="99" t="s">
        <v>838</v>
      </c>
      <c r="H866" s="99">
        <f>'Справка 6'!Q27</f>
        <v>707</v>
      </c>
    </row>
    <row r="867" spans="1:8" ht="15.75">
      <c r="A867" s="99" t="str">
        <f t="shared" si="51"/>
        <v>СВИЛОЗА АД</v>
      </c>
      <c r="B867" s="99" t="str">
        <f t="shared" si="52"/>
        <v>814191178</v>
      </c>
      <c r="C867" s="550">
        <f t="shared" si="53"/>
        <v>43373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СВИЛОЗА АД</v>
      </c>
      <c r="B868" s="99" t="str">
        <f t="shared" si="52"/>
        <v>814191178</v>
      </c>
      <c r="C868" s="550">
        <f t="shared" si="53"/>
        <v>43373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СВИЛОЗА АД</v>
      </c>
      <c r="B869" s="99" t="str">
        <f t="shared" si="52"/>
        <v>814191178</v>
      </c>
      <c r="C869" s="550">
        <f t="shared" si="53"/>
        <v>43373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СВИЛОЗА АД</v>
      </c>
      <c r="B870" s="99" t="str">
        <f t="shared" si="52"/>
        <v>814191178</v>
      </c>
      <c r="C870" s="550">
        <f t="shared" si="53"/>
        <v>43373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СВИЛОЗА АД</v>
      </c>
      <c r="B871" s="99" t="str">
        <f t="shared" si="52"/>
        <v>814191178</v>
      </c>
      <c r="C871" s="550">
        <f t="shared" si="53"/>
        <v>43373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СВИЛОЗА АД</v>
      </c>
      <c r="B872" s="99" t="str">
        <f t="shared" si="52"/>
        <v>814191178</v>
      </c>
      <c r="C872" s="550">
        <f t="shared" si="53"/>
        <v>43373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СВИЛОЗА АД</v>
      </c>
      <c r="B873" s="99" t="str">
        <f t="shared" si="52"/>
        <v>814191178</v>
      </c>
      <c r="C873" s="550">
        <f t="shared" si="53"/>
        <v>43373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СВИЛОЗА АД</v>
      </c>
      <c r="B874" s="99" t="str">
        <f t="shared" si="52"/>
        <v>814191178</v>
      </c>
      <c r="C874" s="550">
        <f t="shared" si="53"/>
        <v>43373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СВИЛОЗА АД</v>
      </c>
      <c r="B875" s="99" t="str">
        <f t="shared" si="52"/>
        <v>814191178</v>
      </c>
      <c r="C875" s="550">
        <f t="shared" si="53"/>
        <v>43373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СВИЛОЗА АД</v>
      </c>
      <c r="B876" s="99" t="str">
        <f t="shared" si="52"/>
        <v>814191178</v>
      </c>
      <c r="C876" s="550">
        <f t="shared" si="53"/>
        <v>43373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СВИЛОЗА АД</v>
      </c>
      <c r="B877" s="99" t="str">
        <f t="shared" si="52"/>
        <v>814191178</v>
      </c>
      <c r="C877" s="550">
        <f t="shared" si="53"/>
        <v>43373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СВИЛОЗА АД</v>
      </c>
      <c r="B878" s="99" t="str">
        <f t="shared" si="52"/>
        <v>814191178</v>
      </c>
      <c r="C878" s="550">
        <f t="shared" si="53"/>
        <v>43373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СВИЛОЗА АД</v>
      </c>
      <c r="B879" s="99" t="str">
        <f t="shared" si="52"/>
        <v>814191178</v>
      </c>
      <c r="C879" s="550">
        <f t="shared" si="53"/>
        <v>43373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СВИЛОЗА АД</v>
      </c>
      <c r="B880" s="99" t="str">
        <f t="shared" si="52"/>
        <v>814191178</v>
      </c>
      <c r="C880" s="550">
        <f t="shared" si="53"/>
        <v>43373</v>
      </c>
      <c r="D880" s="99" t="s">
        <v>583</v>
      </c>
      <c r="E880" s="482">
        <v>14</v>
      </c>
      <c r="F880" s="99" t="s">
        <v>582</v>
      </c>
      <c r="H880" s="99">
        <f>'Справка 6'!Q42</f>
        <v>72181</v>
      </c>
    </row>
    <row r="881" spans="1:8" ht="15.75">
      <c r="A881" s="99" t="str">
        <f t="shared" si="51"/>
        <v>СВИЛОЗА АД</v>
      </c>
      <c r="B881" s="99" t="str">
        <f t="shared" si="52"/>
        <v>814191178</v>
      </c>
      <c r="C881" s="550">
        <f t="shared" si="53"/>
        <v>43373</v>
      </c>
      <c r="D881" s="99" t="s">
        <v>523</v>
      </c>
      <c r="E881" s="482">
        <v>15</v>
      </c>
      <c r="F881" s="99" t="s">
        <v>522</v>
      </c>
      <c r="H881" s="99">
        <f>'Справка 6'!R11</f>
        <v>1890</v>
      </c>
    </row>
    <row r="882" spans="1:8" ht="15.75">
      <c r="A882" s="99" t="str">
        <f t="shared" si="51"/>
        <v>СВИЛОЗА АД</v>
      </c>
      <c r="B882" s="99" t="str">
        <f t="shared" si="52"/>
        <v>814191178</v>
      </c>
      <c r="C882" s="550">
        <f t="shared" si="53"/>
        <v>43373</v>
      </c>
      <c r="D882" s="99" t="s">
        <v>526</v>
      </c>
      <c r="E882" s="482">
        <v>15</v>
      </c>
      <c r="F882" s="99" t="s">
        <v>525</v>
      </c>
      <c r="H882" s="99">
        <f>'Справка 6'!R12</f>
        <v>6801</v>
      </c>
    </row>
    <row r="883" spans="1:8" ht="15.75">
      <c r="A883" s="99" t="str">
        <f t="shared" si="51"/>
        <v>СВИЛОЗА АД</v>
      </c>
      <c r="B883" s="99" t="str">
        <f t="shared" si="52"/>
        <v>814191178</v>
      </c>
      <c r="C883" s="550">
        <f t="shared" si="53"/>
        <v>43373</v>
      </c>
      <c r="D883" s="99" t="s">
        <v>529</v>
      </c>
      <c r="E883" s="482">
        <v>15</v>
      </c>
      <c r="F883" s="99" t="s">
        <v>528</v>
      </c>
      <c r="H883" s="99">
        <f>'Справка 6'!R13</f>
        <v>71434</v>
      </c>
    </row>
    <row r="884" spans="1:8" ht="15.75">
      <c r="A884" s="99" t="str">
        <f t="shared" si="51"/>
        <v>СВИЛОЗА АД</v>
      </c>
      <c r="B884" s="99" t="str">
        <f t="shared" si="52"/>
        <v>814191178</v>
      </c>
      <c r="C884" s="550">
        <f t="shared" si="53"/>
        <v>43373</v>
      </c>
      <c r="D884" s="99" t="s">
        <v>532</v>
      </c>
      <c r="E884" s="482">
        <v>15</v>
      </c>
      <c r="F884" s="99" t="s">
        <v>531</v>
      </c>
      <c r="H884" s="99">
        <f>'Справка 6'!R14</f>
        <v>8249</v>
      </c>
    </row>
    <row r="885" spans="1:8" ht="15.75">
      <c r="A885" s="99" t="str">
        <f t="shared" si="51"/>
        <v>СВИЛОЗА АД</v>
      </c>
      <c r="B885" s="99" t="str">
        <f t="shared" si="52"/>
        <v>814191178</v>
      </c>
      <c r="C885" s="550">
        <f t="shared" si="53"/>
        <v>43373</v>
      </c>
      <c r="D885" s="99" t="s">
        <v>535</v>
      </c>
      <c r="E885" s="482">
        <v>15</v>
      </c>
      <c r="F885" s="99" t="s">
        <v>534</v>
      </c>
      <c r="H885" s="99">
        <f>'Справка 6'!R15</f>
        <v>1240</v>
      </c>
    </row>
    <row r="886" spans="1:8" ht="15.75">
      <c r="A886" s="99" t="str">
        <f t="shared" si="51"/>
        <v>СВИЛОЗА АД</v>
      </c>
      <c r="B886" s="99" t="str">
        <f t="shared" si="52"/>
        <v>814191178</v>
      </c>
      <c r="C886" s="550">
        <f t="shared" si="53"/>
        <v>43373</v>
      </c>
      <c r="D886" s="99" t="s">
        <v>537</v>
      </c>
      <c r="E886" s="482">
        <v>15</v>
      </c>
      <c r="F886" s="99" t="s">
        <v>536</v>
      </c>
      <c r="H886" s="99">
        <f>'Справка 6'!R16</f>
        <v>67</v>
      </c>
    </row>
    <row r="887" spans="1:8" ht="15.75">
      <c r="A887" s="99" t="str">
        <f t="shared" si="51"/>
        <v>СВИЛОЗА АД</v>
      </c>
      <c r="B887" s="99" t="str">
        <f t="shared" si="52"/>
        <v>814191178</v>
      </c>
      <c r="C887" s="550">
        <f t="shared" si="53"/>
        <v>43373</v>
      </c>
      <c r="D887" s="99" t="s">
        <v>540</v>
      </c>
      <c r="E887" s="482">
        <v>15</v>
      </c>
      <c r="F887" s="99" t="s">
        <v>539</v>
      </c>
      <c r="H887" s="99">
        <f>'Справка 6'!R17</f>
        <v>9376</v>
      </c>
    </row>
    <row r="888" spans="1:8" ht="15.75">
      <c r="A888" s="99" t="str">
        <f t="shared" si="51"/>
        <v>СВИЛОЗА АД</v>
      </c>
      <c r="B888" s="99" t="str">
        <f t="shared" si="52"/>
        <v>814191178</v>
      </c>
      <c r="C888" s="550">
        <f t="shared" si="53"/>
        <v>43373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СВИЛОЗА АД</v>
      </c>
      <c r="B889" s="99" t="str">
        <f t="shared" si="52"/>
        <v>814191178</v>
      </c>
      <c r="C889" s="550">
        <f t="shared" si="53"/>
        <v>43373</v>
      </c>
      <c r="D889" s="99" t="s">
        <v>545</v>
      </c>
      <c r="E889" s="482">
        <v>15</v>
      </c>
      <c r="F889" s="99" t="s">
        <v>804</v>
      </c>
      <c r="H889" s="99">
        <f>'Справка 6'!R19</f>
        <v>99057</v>
      </c>
    </row>
    <row r="890" spans="1:8" ht="15.75">
      <c r="A890" s="99" t="str">
        <f t="shared" si="51"/>
        <v>СВИЛОЗА АД</v>
      </c>
      <c r="B890" s="99" t="str">
        <f t="shared" si="52"/>
        <v>814191178</v>
      </c>
      <c r="C890" s="550">
        <f t="shared" si="53"/>
        <v>43373</v>
      </c>
      <c r="D890" s="99" t="s">
        <v>547</v>
      </c>
      <c r="E890" s="482">
        <v>15</v>
      </c>
      <c r="F890" s="99" t="s">
        <v>546</v>
      </c>
      <c r="H890" s="99">
        <f>'Справка 6'!R20</f>
        <v>241</v>
      </c>
    </row>
    <row r="891" spans="1:8" ht="15.75">
      <c r="A891" s="99" t="str">
        <f t="shared" si="51"/>
        <v>СВИЛОЗА АД</v>
      </c>
      <c r="B891" s="99" t="str">
        <f t="shared" si="52"/>
        <v>814191178</v>
      </c>
      <c r="C891" s="550">
        <f t="shared" si="53"/>
        <v>43373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СВИЛОЗА АД</v>
      </c>
      <c r="B892" s="99" t="str">
        <f t="shared" si="52"/>
        <v>814191178</v>
      </c>
      <c r="C892" s="550">
        <f t="shared" si="53"/>
        <v>43373</v>
      </c>
      <c r="D892" s="99" t="s">
        <v>553</v>
      </c>
      <c r="E892" s="482">
        <v>15</v>
      </c>
      <c r="F892" s="99" t="s">
        <v>552</v>
      </c>
      <c r="H892" s="99">
        <f>'Справка 6'!R23</f>
        <v>119</v>
      </c>
    </row>
    <row r="893" spans="1:8" ht="15.75">
      <c r="A893" s="99" t="str">
        <f t="shared" si="51"/>
        <v>СВИЛОЗА АД</v>
      </c>
      <c r="B893" s="99" t="str">
        <f t="shared" si="52"/>
        <v>814191178</v>
      </c>
      <c r="C893" s="550">
        <f t="shared" si="53"/>
        <v>43373</v>
      </c>
      <c r="D893" s="99" t="s">
        <v>555</v>
      </c>
      <c r="E893" s="482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СВИЛОЗА АД</v>
      </c>
      <c r="B894" s="99" t="str">
        <f t="shared" si="52"/>
        <v>814191178</v>
      </c>
      <c r="C894" s="550">
        <f t="shared" si="53"/>
        <v>43373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СВИЛОЗА АД</v>
      </c>
      <c r="B895" s="99" t="str">
        <f t="shared" si="52"/>
        <v>814191178</v>
      </c>
      <c r="C895" s="550">
        <f t="shared" si="53"/>
        <v>43373</v>
      </c>
      <c r="D895" s="99" t="s">
        <v>558</v>
      </c>
      <c r="E895" s="482">
        <v>15</v>
      </c>
      <c r="F895" s="99" t="s">
        <v>542</v>
      </c>
      <c r="H895" s="99">
        <f>'Справка 6'!R26</f>
        <v>2</v>
      </c>
    </row>
    <row r="896" spans="1:8" ht="15.75">
      <c r="A896" s="99" t="str">
        <f t="shared" si="51"/>
        <v>СВИЛОЗА АД</v>
      </c>
      <c r="B896" s="99" t="str">
        <f t="shared" si="52"/>
        <v>814191178</v>
      </c>
      <c r="C896" s="550">
        <f t="shared" si="53"/>
        <v>43373</v>
      </c>
      <c r="D896" s="99" t="s">
        <v>560</v>
      </c>
      <c r="E896" s="482">
        <v>15</v>
      </c>
      <c r="F896" s="99" t="s">
        <v>838</v>
      </c>
      <c r="H896" s="99">
        <f>'Справка 6'!R27</f>
        <v>122</v>
      </c>
    </row>
    <row r="897" spans="1:8" ht="15.75">
      <c r="A897" s="99" t="str">
        <f t="shared" si="51"/>
        <v>СВИЛОЗА АД</v>
      </c>
      <c r="B897" s="99" t="str">
        <f t="shared" si="52"/>
        <v>814191178</v>
      </c>
      <c r="C897" s="550">
        <f t="shared" si="53"/>
        <v>43373</v>
      </c>
      <c r="D897" s="99" t="s">
        <v>562</v>
      </c>
      <c r="E897" s="482">
        <v>15</v>
      </c>
      <c r="F897" s="99" t="s">
        <v>561</v>
      </c>
      <c r="H897" s="99">
        <f>'Справка 6'!R29</f>
        <v>8</v>
      </c>
    </row>
    <row r="898" spans="1:8" ht="15.75">
      <c r="A898" s="99" t="str">
        <f t="shared" si="51"/>
        <v>СВИЛОЗА АД</v>
      </c>
      <c r="B898" s="99" t="str">
        <f t="shared" si="52"/>
        <v>814191178</v>
      </c>
      <c r="C898" s="550">
        <f t="shared" si="53"/>
        <v>43373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СВИЛОЗА АД</v>
      </c>
      <c r="B899" s="99" t="str">
        <f t="shared" si="52"/>
        <v>814191178</v>
      </c>
      <c r="C899" s="550">
        <f t="shared" si="53"/>
        <v>43373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СВИЛОЗА АД</v>
      </c>
      <c r="B900" s="99" t="str">
        <f t="shared" si="52"/>
        <v>814191178</v>
      </c>
      <c r="C900" s="550">
        <f t="shared" si="53"/>
        <v>43373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СВИЛОЗА АД</v>
      </c>
      <c r="B901" s="99" t="str">
        <f t="shared" si="52"/>
        <v>814191178</v>
      </c>
      <c r="C901" s="550">
        <f t="shared" si="53"/>
        <v>43373</v>
      </c>
      <c r="D901" s="99" t="s">
        <v>566</v>
      </c>
      <c r="E901" s="482">
        <v>15</v>
      </c>
      <c r="F901" s="99" t="s">
        <v>115</v>
      </c>
      <c r="H901" s="99">
        <f>'Справка 6'!R33</f>
        <v>8</v>
      </c>
    </row>
    <row r="902" spans="1:8" ht="15.75">
      <c r="A902" s="99" t="str">
        <f t="shared" si="51"/>
        <v>СВИЛОЗА АД</v>
      </c>
      <c r="B902" s="99" t="str">
        <f t="shared" si="52"/>
        <v>814191178</v>
      </c>
      <c r="C902" s="550">
        <f t="shared" si="53"/>
        <v>43373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СВИЛОЗА АД</v>
      </c>
      <c r="B903" s="99" t="str">
        <f t="shared" si="52"/>
        <v>814191178</v>
      </c>
      <c r="C903" s="550">
        <f t="shared" si="53"/>
        <v>43373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СВИЛОЗА АД</v>
      </c>
      <c r="B904" s="99" t="str">
        <f t="shared" si="52"/>
        <v>814191178</v>
      </c>
      <c r="C904" s="550">
        <f t="shared" si="53"/>
        <v>43373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СВИЛОЗА АД</v>
      </c>
      <c r="B905" s="99" t="str">
        <f t="shared" si="52"/>
        <v>814191178</v>
      </c>
      <c r="C905" s="550">
        <f t="shared" si="53"/>
        <v>43373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СВИЛОЗА АД</v>
      </c>
      <c r="B906" s="99" t="str">
        <f t="shared" si="52"/>
        <v>814191178</v>
      </c>
      <c r="C906" s="550">
        <f t="shared" si="53"/>
        <v>43373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СВИЛОЗА АД</v>
      </c>
      <c r="B907" s="99" t="str">
        <f t="shared" si="52"/>
        <v>814191178</v>
      </c>
      <c r="C907" s="550">
        <f t="shared" si="53"/>
        <v>43373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СВИЛОЗА АД</v>
      </c>
      <c r="B908" s="99" t="str">
        <f t="shared" si="52"/>
        <v>814191178</v>
      </c>
      <c r="C908" s="550">
        <f t="shared" si="53"/>
        <v>43373</v>
      </c>
      <c r="D908" s="99" t="s">
        <v>578</v>
      </c>
      <c r="E908" s="482">
        <v>15</v>
      </c>
      <c r="F908" s="99" t="s">
        <v>803</v>
      </c>
      <c r="H908" s="99">
        <f>'Справка 6'!R40</f>
        <v>8</v>
      </c>
    </row>
    <row r="909" spans="1:8" ht="15.75">
      <c r="A909" s="99" t="str">
        <f t="shared" si="51"/>
        <v>СВИЛОЗА АД</v>
      </c>
      <c r="B909" s="99" t="str">
        <f t="shared" si="52"/>
        <v>814191178</v>
      </c>
      <c r="C909" s="550">
        <f t="shared" si="53"/>
        <v>43373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СВИЛОЗА АД</v>
      </c>
      <c r="B910" s="99" t="str">
        <f t="shared" si="52"/>
        <v>814191178</v>
      </c>
      <c r="C910" s="550">
        <f t="shared" si="53"/>
        <v>43373</v>
      </c>
      <c r="D910" s="99" t="s">
        <v>583</v>
      </c>
      <c r="E910" s="482">
        <v>15</v>
      </c>
      <c r="F910" s="99" t="s">
        <v>582</v>
      </c>
      <c r="H910" s="99">
        <f>'Справка 6'!R42</f>
        <v>99428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СВИЛОЗА АД</v>
      </c>
      <c r="B912" s="99" t="str">
        <f aca="true" t="shared" si="55" ref="B912:B975">pdeBulstat</f>
        <v>814191178</v>
      </c>
      <c r="C912" s="550">
        <f aca="true" t="shared" si="56" ref="C912:C975">endDate</f>
        <v>43373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СВИЛОЗА АД</v>
      </c>
      <c r="B913" s="99" t="str">
        <f t="shared" si="55"/>
        <v>814191178</v>
      </c>
      <c r="C913" s="550">
        <f t="shared" si="56"/>
        <v>43373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СВИЛОЗА АД</v>
      </c>
      <c r="B914" s="99" t="str">
        <f t="shared" si="55"/>
        <v>814191178</v>
      </c>
      <c r="C914" s="550">
        <f t="shared" si="56"/>
        <v>43373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СВИЛОЗА АД</v>
      </c>
      <c r="B915" s="99" t="str">
        <f t="shared" si="55"/>
        <v>814191178</v>
      </c>
      <c r="C915" s="550">
        <f t="shared" si="56"/>
        <v>43373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СВИЛОЗА АД</v>
      </c>
      <c r="B916" s="99" t="str">
        <f t="shared" si="55"/>
        <v>814191178</v>
      </c>
      <c r="C916" s="550">
        <f t="shared" si="56"/>
        <v>43373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СВИЛОЗА АД</v>
      </c>
      <c r="B917" s="99" t="str">
        <f t="shared" si="55"/>
        <v>814191178</v>
      </c>
      <c r="C917" s="550">
        <f t="shared" si="56"/>
        <v>43373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СВИЛОЗА АД</v>
      </c>
      <c r="B918" s="99" t="str">
        <f t="shared" si="55"/>
        <v>814191178</v>
      </c>
      <c r="C918" s="550">
        <f t="shared" si="56"/>
        <v>43373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2641</v>
      </c>
    </row>
    <row r="919" spans="1:8" ht="15.75">
      <c r="A919" s="99" t="str">
        <f t="shared" si="54"/>
        <v>СВИЛОЗА АД</v>
      </c>
      <c r="B919" s="99" t="str">
        <f t="shared" si="55"/>
        <v>814191178</v>
      </c>
      <c r="C919" s="550">
        <f t="shared" si="56"/>
        <v>43373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СВИЛОЗА АД</v>
      </c>
      <c r="B920" s="99" t="str">
        <f t="shared" si="55"/>
        <v>814191178</v>
      </c>
      <c r="C920" s="550">
        <f t="shared" si="56"/>
        <v>43373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2641</v>
      </c>
    </row>
    <row r="921" spans="1:8" ht="15.75">
      <c r="A921" s="99" t="str">
        <f t="shared" si="54"/>
        <v>СВИЛОЗА АД</v>
      </c>
      <c r="B921" s="99" t="str">
        <f t="shared" si="55"/>
        <v>814191178</v>
      </c>
      <c r="C921" s="550">
        <f t="shared" si="56"/>
        <v>43373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2641</v>
      </c>
    </row>
    <row r="922" spans="1:8" ht="15.75">
      <c r="A922" s="99" t="str">
        <f t="shared" si="54"/>
        <v>СВИЛОЗА АД</v>
      </c>
      <c r="B922" s="99" t="str">
        <f t="shared" si="55"/>
        <v>814191178</v>
      </c>
      <c r="C922" s="550">
        <f t="shared" si="56"/>
        <v>43373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6</v>
      </c>
    </row>
    <row r="923" spans="1:8" ht="15.75">
      <c r="A923" s="99" t="str">
        <f t="shared" si="54"/>
        <v>СВИЛОЗА АД</v>
      </c>
      <c r="B923" s="99" t="str">
        <f t="shared" si="55"/>
        <v>814191178</v>
      </c>
      <c r="C923" s="550">
        <f t="shared" si="56"/>
        <v>43373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266</v>
      </c>
    </row>
    <row r="924" spans="1:8" ht="15.75">
      <c r="A924" s="99" t="str">
        <f t="shared" si="54"/>
        <v>СВИЛОЗА АД</v>
      </c>
      <c r="B924" s="99" t="str">
        <f t="shared" si="55"/>
        <v>814191178</v>
      </c>
      <c r="C924" s="550">
        <f t="shared" si="56"/>
        <v>43373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236</v>
      </c>
    </row>
    <row r="925" spans="1:8" ht="15.75">
      <c r="A925" s="99" t="str">
        <f t="shared" si="54"/>
        <v>СВИЛОЗА АД</v>
      </c>
      <c r="B925" s="99" t="str">
        <f t="shared" si="55"/>
        <v>814191178</v>
      </c>
      <c r="C925" s="550">
        <f t="shared" si="56"/>
        <v>43373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СВИЛОЗА АД</v>
      </c>
      <c r="B926" s="99" t="str">
        <f t="shared" si="55"/>
        <v>814191178</v>
      </c>
      <c r="C926" s="550">
        <f t="shared" si="56"/>
        <v>43373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30</v>
      </c>
    </row>
    <row r="927" spans="1:8" ht="15.75">
      <c r="A927" s="99" t="str">
        <f t="shared" si="54"/>
        <v>СВИЛОЗА АД</v>
      </c>
      <c r="B927" s="99" t="str">
        <f t="shared" si="55"/>
        <v>814191178</v>
      </c>
      <c r="C927" s="550">
        <f t="shared" si="56"/>
        <v>43373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31503</v>
      </c>
    </row>
    <row r="928" spans="1:8" ht="15.75">
      <c r="A928" s="99" t="str">
        <f t="shared" si="54"/>
        <v>СВИЛОЗА АД</v>
      </c>
      <c r="B928" s="99" t="str">
        <f t="shared" si="55"/>
        <v>814191178</v>
      </c>
      <c r="C928" s="550">
        <f t="shared" si="56"/>
        <v>43373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1698</v>
      </c>
    </row>
    <row r="929" spans="1:8" ht="15.75">
      <c r="A929" s="99" t="str">
        <f t="shared" si="54"/>
        <v>СВИЛОЗА АД</v>
      </c>
      <c r="B929" s="99" t="str">
        <f t="shared" si="55"/>
        <v>814191178</v>
      </c>
      <c r="C929" s="550">
        <f t="shared" si="56"/>
        <v>43373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1801</v>
      </c>
    </row>
    <row r="930" spans="1:8" ht="15.75">
      <c r="A930" s="99" t="str">
        <f t="shared" si="54"/>
        <v>СВИЛОЗА АД</v>
      </c>
      <c r="B930" s="99" t="str">
        <f t="shared" si="55"/>
        <v>814191178</v>
      </c>
      <c r="C930" s="550">
        <f t="shared" si="56"/>
        <v>43373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СВИЛОЗА АД</v>
      </c>
      <c r="B931" s="99" t="str">
        <f t="shared" si="55"/>
        <v>814191178</v>
      </c>
      <c r="C931" s="550">
        <f t="shared" si="56"/>
        <v>43373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СВИЛОЗА АД</v>
      </c>
      <c r="B932" s="99" t="str">
        <f t="shared" si="55"/>
        <v>814191178</v>
      </c>
      <c r="C932" s="550">
        <f t="shared" si="56"/>
        <v>43373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2785</v>
      </c>
    </row>
    <row r="933" spans="1:8" ht="15.75">
      <c r="A933" s="99" t="str">
        <f t="shared" si="54"/>
        <v>СВИЛОЗА АД</v>
      </c>
      <c r="B933" s="99" t="str">
        <f t="shared" si="55"/>
        <v>814191178</v>
      </c>
      <c r="C933" s="550">
        <f t="shared" si="56"/>
        <v>43373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СВИЛОЗА АД</v>
      </c>
      <c r="B934" s="99" t="str">
        <f t="shared" si="55"/>
        <v>814191178</v>
      </c>
      <c r="C934" s="550">
        <f t="shared" si="56"/>
        <v>43373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2785</v>
      </c>
    </row>
    <row r="935" spans="1:8" ht="15.75">
      <c r="A935" s="99" t="str">
        <f t="shared" si="54"/>
        <v>СВИЛОЗА АД</v>
      </c>
      <c r="B935" s="99" t="str">
        <f t="shared" si="55"/>
        <v>814191178</v>
      </c>
      <c r="C935" s="550">
        <f t="shared" si="56"/>
        <v>43373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СВИЛОЗА АД</v>
      </c>
      <c r="B936" s="99" t="str">
        <f t="shared" si="55"/>
        <v>814191178</v>
      </c>
      <c r="C936" s="550">
        <f t="shared" si="56"/>
        <v>43373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СВИЛОЗА АД</v>
      </c>
      <c r="B937" s="99" t="str">
        <f t="shared" si="55"/>
        <v>814191178</v>
      </c>
      <c r="C937" s="550">
        <f t="shared" si="56"/>
        <v>43373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1418</v>
      </c>
    </row>
    <row r="938" spans="1:8" ht="15.75">
      <c r="A938" s="99" t="str">
        <f t="shared" si="54"/>
        <v>СВИЛОЗА АД</v>
      </c>
      <c r="B938" s="99" t="str">
        <f t="shared" si="55"/>
        <v>814191178</v>
      </c>
      <c r="C938" s="550">
        <f t="shared" si="56"/>
        <v>43373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СВИЛОЗА АД</v>
      </c>
      <c r="B939" s="99" t="str">
        <f t="shared" si="55"/>
        <v>814191178</v>
      </c>
      <c r="C939" s="550">
        <f t="shared" si="56"/>
        <v>43373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СВИЛОЗА АД</v>
      </c>
      <c r="B940" s="99" t="str">
        <f t="shared" si="55"/>
        <v>814191178</v>
      </c>
      <c r="C940" s="550">
        <f t="shared" si="56"/>
        <v>43373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СВИЛОЗА АД</v>
      </c>
      <c r="B941" s="99" t="str">
        <f t="shared" si="55"/>
        <v>814191178</v>
      </c>
      <c r="C941" s="550">
        <f t="shared" si="56"/>
        <v>43373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1418</v>
      </c>
    </row>
    <row r="942" spans="1:8" ht="15.75">
      <c r="A942" s="99" t="str">
        <f t="shared" si="54"/>
        <v>СВИЛОЗА АД</v>
      </c>
      <c r="B942" s="99" t="str">
        <f t="shared" si="55"/>
        <v>814191178</v>
      </c>
      <c r="C942" s="550">
        <f t="shared" si="56"/>
        <v>43373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39471</v>
      </c>
    </row>
    <row r="943" spans="1:8" ht="15.75">
      <c r="A943" s="99" t="str">
        <f t="shared" si="54"/>
        <v>СВИЛОЗА АД</v>
      </c>
      <c r="B943" s="99" t="str">
        <f t="shared" si="55"/>
        <v>814191178</v>
      </c>
      <c r="C943" s="550">
        <f t="shared" si="56"/>
        <v>43373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42118</v>
      </c>
    </row>
    <row r="944" spans="1:8" ht="15.75">
      <c r="A944" s="99" t="str">
        <f t="shared" si="54"/>
        <v>СВИЛОЗА АД</v>
      </c>
      <c r="B944" s="99" t="str">
        <f t="shared" si="55"/>
        <v>814191178</v>
      </c>
      <c r="C944" s="550">
        <f t="shared" si="56"/>
        <v>43373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СВИЛОЗА АД</v>
      </c>
      <c r="B945" s="99" t="str">
        <f t="shared" si="55"/>
        <v>814191178</v>
      </c>
      <c r="C945" s="550">
        <f t="shared" si="56"/>
        <v>43373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СВИЛОЗА АД</v>
      </c>
      <c r="B946" s="99" t="str">
        <f t="shared" si="55"/>
        <v>814191178</v>
      </c>
      <c r="C946" s="550">
        <f t="shared" si="56"/>
        <v>43373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СВИЛОЗА АД</v>
      </c>
      <c r="B947" s="99" t="str">
        <f t="shared" si="55"/>
        <v>814191178</v>
      </c>
      <c r="C947" s="550">
        <f t="shared" si="56"/>
        <v>43373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СВИЛОЗА АД</v>
      </c>
      <c r="B948" s="99" t="str">
        <f t="shared" si="55"/>
        <v>814191178</v>
      </c>
      <c r="C948" s="550">
        <f t="shared" si="56"/>
        <v>43373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СВИЛОЗА АД</v>
      </c>
      <c r="B949" s="99" t="str">
        <f t="shared" si="55"/>
        <v>814191178</v>
      </c>
      <c r="C949" s="550">
        <f t="shared" si="56"/>
        <v>43373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СВИЛОЗА АД</v>
      </c>
      <c r="B950" s="99" t="str">
        <f t="shared" si="55"/>
        <v>814191178</v>
      </c>
      <c r="C950" s="550">
        <f t="shared" si="56"/>
        <v>43373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СВИЛОЗА АД</v>
      </c>
      <c r="B951" s="99" t="str">
        <f t="shared" si="55"/>
        <v>814191178</v>
      </c>
      <c r="C951" s="550">
        <f t="shared" si="56"/>
        <v>43373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СВИЛОЗА АД</v>
      </c>
      <c r="B952" s="99" t="str">
        <f t="shared" si="55"/>
        <v>814191178</v>
      </c>
      <c r="C952" s="550">
        <f t="shared" si="56"/>
        <v>43373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СВИЛОЗА АД</v>
      </c>
      <c r="B953" s="99" t="str">
        <f t="shared" si="55"/>
        <v>814191178</v>
      </c>
      <c r="C953" s="550">
        <f t="shared" si="56"/>
        <v>43373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СВИЛОЗА АД</v>
      </c>
      <c r="B954" s="99" t="str">
        <f t="shared" si="55"/>
        <v>814191178</v>
      </c>
      <c r="C954" s="550">
        <f t="shared" si="56"/>
        <v>43373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СВИЛОЗА АД</v>
      </c>
      <c r="B955" s="99" t="str">
        <f t="shared" si="55"/>
        <v>814191178</v>
      </c>
      <c r="C955" s="550">
        <f t="shared" si="56"/>
        <v>43373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266</v>
      </c>
    </row>
    <row r="956" spans="1:8" ht="15.75">
      <c r="A956" s="99" t="str">
        <f t="shared" si="54"/>
        <v>СВИЛОЗА АД</v>
      </c>
      <c r="B956" s="99" t="str">
        <f t="shared" si="55"/>
        <v>814191178</v>
      </c>
      <c r="C956" s="550">
        <f t="shared" si="56"/>
        <v>43373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236</v>
      </c>
    </row>
    <row r="957" spans="1:8" ht="15.75">
      <c r="A957" s="99" t="str">
        <f t="shared" si="54"/>
        <v>СВИЛОЗА АД</v>
      </c>
      <c r="B957" s="99" t="str">
        <f t="shared" si="55"/>
        <v>814191178</v>
      </c>
      <c r="C957" s="550">
        <f t="shared" si="56"/>
        <v>43373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СВИЛОЗА АД</v>
      </c>
      <c r="B958" s="99" t="str">
        <f t="shared" si="55"/>
        <v>814191178</v>
      </c>
      <c r="C958" s="550">
        <f t="shared" si="56"/>
        <v>43373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30</v>
      </c>
    </row>
    <row r="959" spans="1:8" ht="15.75">
      <c r="A959" s="99" t="str">
        <f t="shared" si="54"/>
        <v>СВИЛОЗА АД</v>
      </c>
      <c r="B959" s="99" t="str">
        <f t="shared" si="55"/>
        <v>814191178</v>
      </c>
      <c r="C959" s="550">
        <f t="shared" si="56"/>
        <v>43373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31503</v>
      </c>
    </row>
    <row r="960" spans="1:8" ht="15.75">
      <c r="A960" s="99" t="str">
        <f t="shared" si="54"/>
        <v>СВИЛОЗА АД</v>
      </c>
      <c r="B960" s="99" t="str">
        <f t="shared" si="55"/>
        <v>814191178</v>
      </c>
      <c r="C960" s="550">
        <f t="shared" si="56"/>
        <v>43373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1698</v>
      </c>
    </row>
    <row r="961" spans="1:8" ht="15.75">
      <c r="A961" s="99" t="str">
        <f t="shared" si="54"/>
        <v>СВИЛОЗА АД</v>
      </c>
      <c r="B961" s="99" t="str">
        <f t="shared" si="55"/>
        <v>814191178</v>
      </c>
      <c r="C961" s="550">
        <f t="shared" si="56"/>
        <v>43373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1801</v>
      </c>
    </row>
    <row r="962" spans="1:8" ht="15.75">
      <c r="A962" s="99" t="str">
        <f t="shared" si="54"/>
        <v>СВИЛОЗА АД</v>
      </c>
      <c r="B962" s="99" t="str">
        <f t="shared" si="55"/>
        <v>814191178</v>
      </c>
      <c r="C962" s="550">
        <f t="shared" si="56"/>
        <v>43373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СВИЛОЗА АД</v>
      </c>
      <c r="B963" s="99" t="str">
        <f t="shared" si="55"/>
        <v>814191178</v>
      </c>
      <c r="C963" s="550">
        <f t="shared" si="56"/>
        <v>43373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СВИЛОЗА АД</v>
      </c>
      <c r="B964" s="99" t="str">
        <f t="shared" si="55"/>
        <v>814191178</v>
      </c>
      <c r="C964" s="550">
        <f t="shared" si="56"/>
        <v>43373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2785</v>
      </c>
    </row>
    <row r="965" spans="1:8" ht="15.75">
      <c r="A965" s="99" t="str">
        <f t="shared" si="54"/>
        <v>СВИЛОЗА АД</v>
      </c>
      <c r="B965" s="99" t="str">
        <f t="shared" si="55"/>
        <v>814191178</v>
      </c>
      <c r="C965" s="550">
        <f t="shared" si="56"/>
        <v>43373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СВИЛОЗА АД</v>
      </c>
      <c r="B966" s="99" t="str">
        <f t="shared" si="55"/>
        <v>814191178</v>
      </c>
      <c r="C966" s="550">
        <f t="shared" si="56"/>
        <v>43373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2785</v>
      </c>
    </row>
    <row r="967" spans="1:8" ht="15.75">
      <c r="A967" s="99" t="str">
        <f t="shared" si="54"/>
        <v>СВИЛОЗА АД</v>
      </c>
      <c r="B967" s="99" t="str">
        <f t="shared" si="55"/>
        <v>814191178</v>
      </c>
      <c r="C967" s="550">
        <f t="shared" si="56"/>
        <v>43373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СВИЛОЗА АД</v>
      </c>
      <c r="B968" s="99" t="str">
        <f t="shared" si="55"/>
        <v>814191178</v>
      </c>
      <c r="C968" s="550">
        <f t="shared" si="56"/>
        <v>43373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СВИЛОЗА АД</v>
      </c>
      <c r="B969" s="99" t="str">
        <f t="shared" si="55"/>
        <v>814191178</v>
      </c>
      <c r="C969" s="550">
        <f t="shared" si="56"/>
        <v>43373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1418</v>
      </c>
    </row>
    <row r="970" spans="1:8" ht="15.75">
      <c r="A970" s="99" t="str">
        <f t="shared" si="54"/>
        <v>СВИЛОЗА АД</v>
      </c>
      <c r="B970" s="99" t="str">
        <f t="shared" si="55"/>
        <v>814191178</v>
      </c>
      <c r="C970" s="550">
        <f t="shared" si="56"/>
        <v>43373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СВИЛОЗА АД</v>
      </c>
      <c r="B971" s="99" t="str">
        <f t="shared" si="55"/>
        <v>814191178</v>
      </c>
      <c r="C971" s="550">
        <f t="shared" si="56"/>
        <v>43373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СВИЛОЗА АД</v>
      </c>
      <c r="B972" s="99" t="str">
        <f t="shared" si="55"/>
        <v>814191178</v>
      </c>
      <c r="C972" s="550">
        <f t="shared" si="56"/>
        <v>43373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СВИЛОЗА АД</v>
      </c>
      <c r="B973" s="99" t="str">
        <f t="shared" si="55"/>
        <v>814191178</v>
      </c>
      <c r="C973" s="550">
        <f t="shared" si="56"/>
        <v>43373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1418</v>
      </c>
    </row>
    <row r="974" spans="1:8" ht="15.75">
      <c r="A974" s="99" t="str">
        <f t="shared" si="54"/>
        <v>СВИЛОЗА АД</v>
      </c>
      <c r="B974" s="99" t="str">
        <f t="shared" si="55"/>
        <v>814191178</v>
      </c>
      <c r="C974" s="550">
        <f t="shared" si="56"/>
        <v>43373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39471</v>
      </c>
    </row>
    <row r="975" spans="1:8" ht="15.75">
      <c r="A975" s="99" t="str">
        <f t="shared" si="54"/>
        <v>СВИЛОЗА АД</v>
      </c>
      <c r="B975" s="99" t="str">
        <f t="shared" si="55"/>
        <v>814191178</v>
      </c>
      <c r="C975" s="550">
        <f t="shared" si="56"/>
        <v>43373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39471</v>
      </c>
    </row>
    <row r="976" spans="1:8" ht="15.75">
      <c r="A976" s="99" t="str">
        <f aca="true" t="shared" si="57" ref="A976:A1039">pdeName</f>
        <v>СВИЛОЗА АД</v>
      </c>
      <c r="B976" s="99" t="str">
        <f aca="true" t="shared" si="58" ref="B976:B1039">pdeBulstat</f>
        <v>814191178</v>
      </c>
      <c r="C976" s="550">
        <f aca="true" t="shared" si="59" ref="C976:C1039">endDate</f>
        <v>43373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СВИЛОЗА АД</v>
      </c>
      <c r="B977" s="99" t="str">
        <f t="shared" si="58"/>
        <v>814191178</v>
      </c>
      <c r="C977" s="550">
        <f t="shared" si="59"/>
        <v>43373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СВИЛОЗА АД</v>
      </c>
      <c r="B978" s="99" t="str">
        <f t="shared" si="58"/>
        <v>814191178</v>
      </c>
      <c r="C978" s="550">
        <f t="shared" si="59"/>
        <v>43373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СВИЛОЗА АД</v>
      </c>
      <c r="B979" s="99" t="str">
        <f t="shared" si="58"/>
        <v>814191178</v>
      </c>
      <c r="C979" s="550">
        <f t="shared" si="59"/>
        <v>43373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СВИЛОЗА АД</v>
      </c>
      <c r="B980" s="99" t="str">
        <f t="shared" si="58"/>
        <v>814191178</v>
      </c>
      <c r="C980" s="550">
        <f t="shared" si="59"/>
        <v>43373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СВИЛОЗА АД</v>
      </c>
      <c r="B981" s="99" t="str">
        <f t="shared" si="58"/>
        <v>814191178</v>
      </c>
      <c r="C981" s="550">
        <f t="shared" si="59"/>
        <v>43373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СВИЛОЗА АД</v>
      </c>
      <c r="B982" s="99" t="str">
        <f t="shared" si="58"/>
        <v>814191178</v>
      </c>
      <c r="C982" s="550">
        <f t="shared" si="59"/>
        <v>43373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2641</v>
      </c>
    </row>
    <row r="983" spans="1:8" ht="15.75">
      <c r="A983" s="99" t="str">
        <f t="shared" si="57"/>
        <v>СВИЛОЗА АД</v>
      </c>
      <c r="B983" s="99" t="str">
        <f t="shared" si="58"/>
        <v>814191178</v>
      </c>
      <c r="C983" s="550">
        <f t="shared" si="59"/>
        <v>43373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СВИЛОЗА АД</v>
      </c>
      <c r="B984" s="99" t="str">
        <f t="shared" si="58"/>
        <v>814191178</v>
      </c>
      <c r="C984" s="550">
        <f t="shared" si="59"/>
        <v>43373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2641</v>
      </c>
    </row>
    <row r="985" spans="1:8" ht="15.75">
      <c r="A985" s="99" t="str">
        <f t="shared" si="57"/>
        <v>СВИЛОЗА АД</v>
      </c>
      <c r="B985" s="99" t="str">
        <f t="shared" si="58"/>
        <v>814191178</v>
      </c>
      <c r="C985" s="550">
        <f t="shared" si="59"/>
        <v>43373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2641</v>
      </c>
    </row>
    <row r="986" spans="1:8" ht="15.75">
      <c r="A986" s="99" t="str">
        <f t="shared" si="57"/>
        <v>СВИЛОЗА АД</v>
      </c>
      <c r="B986" s="99" t="str">
        <f t="shared" si="58"/>
        <v>814191178</v>
      </c>
      <c r="C986" s="550">
        <f t="shared" si="59"/>
        <v>43373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6</v>
      </c>
    </row>
    <row r="987" spans="1:8" ht="15.75">
      <c r="A987" s="99" t="str">
        <f t="shared" si="57"/>
        <v>СВИЛОЗА АД</v>
      </c>
      <c r="B987" s="99" t="str">
        <f t="shared" si="58"/>
        <v>814191178</v>
      </c>
      <c r="C987" s="550">
        <f t="shared" si="59"/>
        <v>43373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СВИЛОЗА АД</v>
      </c>
      <c r="B988" s="99" t="str">
        <f t="shared" si="58"/>
        <v>814191178</v>
      </c>
      <c r="C988" s="550">
        <f t="shared" si="59"/>
        <v>43373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СВИЛОЗА АД</v>
      </c>
      <c r="B989" s="99" t="str">
        <f t="shared" si="58"/>
        <v>814191178</v>
      </c>
      <c r="C989" s="550">
        <f t="shared" si="59"/>
        <v>43373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СВИЛОЗА АД</v>
      </c>
      <c r="B990" s="99" t="str">
        <f t="shared" si="58"/>
        <v>814191178</v>
      </c>
      <c r="C990" s="550">
        <f t="shared" si="59"/>
        <v>43373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СВИЛОЗА АД</v>
      </c>
      <c r="B991" s="99" t="str">
        <f t="shared" si="58"/>
        <v>814191178</v>
      </c>
      <c r="C991" s="550">
        <f t="shared" si="59"/>
        <v>43373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СВИЛОЗА АД</v>
      </c>
      <c r="B992" s="99" t="str">
        <f t="shared" si="58"/>
        <v>814191178</v>
      </c>
      <c r="C992" s="550">
        <f t="shared" si="59"/>
        <v>43373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СВИЛОЗА АД</v>
      </c>
      <c r="B993" s="99" t="str">
        <f t="shared" si="58"/>
        <v>814191178</v>
      </c>
      <c r="C993" s="550">
        <f t="shared" si="59"/>
        <v>43373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СВИЛОЗА АД</v>
      </c>
      <c r="B994" s="99" t="str">
        <f t="shared" si="58"/>
        <v>814191178</v>
      </c>
      <c r="C994" s="550">
        <f t="shared" si="59"/>
        <v>43373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СВИЛОЗА АД</v>
      </c>
      <c r="B995" s="99" t="str">
        <f t="shared" si="58"/>
        <v>814191178</v>
      </c>
      <c r="C995" s="550">
        <f t="shared" si="59"/>
        <v>43373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СВИЛОЗА АД</v>
      </c>
      <c r="B996" s="99" t="str">
        <f t="shared" si="58"/>
        <v>814191178</v>
      </c>
      <c r="C996" s="550">
        <f t="shared" si="59"/>
        <v>43373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СВИЛОЗА АД</v>
      </c>
      <c r="B997" s="99" t="str">
        <f t="shared" si="58"/>
        <v>814191178</v>
      </c>
      <c r="C997" s="550">
        <f t="shared" si="59"/>
        <v>43373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СВИЛОЗА АД</v>
      </c>
      <c r="B998" s="99" t="str">
        <f t="shared" si="58"/>
        <v>814191178</v>
      </c>
      <c r="C998" s="550">
        <f t="shared" si="59"/>
        <v>43373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СВИЛОЗА АД</v>
      </c>
      <c r="B999" s="99" t="str">
        <f t="shared" si="58"/>
        <v>814191178</v>
      </c>
      <c r="C999" s="550">
        <f t="shared" si="59"/>
        <v>43373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СВИЛОЗА АД</v>
      </c>
      <c r="B1000" s="99" t="str">
        <f t="shared" si="58"/>
        <v>814191178</v>
      </c>
      <c r="C1000" s="550">
        <f t="shared" si="59"/>
        <v>43373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СВИЛОЗА АД</v>
      </c>
      <c r="B1001" s="99" t="str">
        <f t="shared" si="58"/>
        <v>814191178</v>
      </c>
      <c r="C1001" s="550">
        <f t="shared" si="59"/>
        <v>43373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СВИЛОЗА АД</v>
      </c>
      <c r="B1002" s="99" t="str">
        <f t="shared" si="58"/>
        <v>814191178</v>
      </c>
      <c r="C1002" s="550">
        <f t="shared" si="59"/>
        <v>43373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СВИЛОЗА АД</v>
      </c>
      <c r="B1003" s="99" t="str">
        <f t="shared" si="58"/>
        <v>814191178</v>
      </c>
      <c r="C1003" s="550">
        <f t="shared" si="59"/>
        <v>43373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СВИЛОЗА АД</v>
      </c>
      <c r="B1004" s="99" t="str">
        <f t="shared" si="58"/>
        <v>814191178</v>
      </c>
      <c r="C1004" s="550">
        <f t="shared" si="59"/>
        <v>43373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СВИЛОЗА АД</v>
      </c>
      <c r="B1005" s="99" t="str">
        <f t="shared" si="58"/>
        <v>814191178</v>
      </c>
      <c r="C1005" s="550">
        <f t="shared" si="59"/>
        <v>43373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СВИЛОЗА АД</v>
      </c>
      <c r="B1006" s="99" t="str">
        <f t="shared" si="58"/>
        <v>814191178</v>
      </c>
      <c r="C1006" s="550">
        <f t="shared" si="59"/>
        <v>43373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СВИЛОЗА АД</v>
      </c>
      <c r="B1007" s="99" t="str">
        <f t="shared" si="58"/>
        <v>814191178</v>
      </c>
      <c r="C1007" s="550">
        <f t="shared" si="59"/>
        <v>43373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2647</v>
      </c>
    </row>
    <row r="1008" spans="1:8" ht="15.75">
      <c r="A1008" s="99" t="str">
        <f t="shared" si="57"/>
        <v>СВИЛОЗА АД</v>
      </c>
      <c r="B1008" s="99" t="str">
        <f t="shared" si="58"/>
        <v>814191178</v>
      </c>
      <c r="C1008" s="550">
        <f t="shared" si="59"/>
        <v>43373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777</v>
      </c>
    </row>
    <row r="1009" spans="1:8" ht="15.75">
      <c r="A1009" s="99" t="str">
        <f t="shared" si="57"/>
        <v>СВИЛОЗА АД</v>
      </c>
      <c r="B1009" s="99" t="str">
        <f t="shared" si="58"/>
        <v>814191178</v>
      </c>
      <c r="C1009" s="550">
        <f t="shared" si="59"/>
        <v>43373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777</v>
      </c>
    </row>
    <row r="1010" spans="1:8" ht="15.75">
      <c r="A1010" s="99" t="str">
        <f t="shared" si="57"/>
        <v>СВИЛОЗА АД</v>
      </c>
      <c r="B1010" s="99" t="str">
        <f t="shared" si="58"/>
        <v>814191178</v>
      </c>
      <c r="C1010" s="550">
        <f t="shared" si="59"/>
        <v>43373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СВИЛОЗА АД</v>
      </c>
      <c r="B1011" s="99" t="str">
        <f t="shared" si="58"/>
        <v>814191178</v>
      </c>
      <c r="C1011" s="550">
        <f t="shared" si="59"/>
        <v>43373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СВИЛОЗА АД</v>
      </c>
      <c r="B1012" s="99" t="str">
        <f t="shared" si="58"/>
        <v>814191178</v>
      </c>
      <c r="C1012" s="550">
        <f t="shared" si="59"/>
        <v>43373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6746</v>
      </c>
    </row>
    <row r="1013" spans="1:8" ht="15.75">
      <c r="A1013" s="99" t="str">
        <f t="shared" si="57"/>
        <v>СВИЛОЗА АД</v>
      </c>
      <c r="B1013" s="99" t="str">
        <f t="shared" si="58"/>
        <v>814191178</v>
      </c>
      <c r="C1013" s="550">
        <f t="shared" si="59"/>
        <v>43373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6746</v>
      </c>
    </row>
    <row r="1014" spans="1:8" ht="15.75">
      <c r="A1014" s="99" t="str">
        <f t="shared" si="57"/>
        <v>СВИЛОЗА АД</v>
      </c>
      <c r="B1014" s="99" t="str">
        <f t="shared" si="58"/>
        <v>814191178</v>
      </c>
      <c r="C1014" s="550">
        <f t="shared" si="59"/>
        <v>43373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СВИЛОЗА АД</v>
      </c>
      <c r="B1015" s="99" t="str">
        <f t="shared" si="58"/>
        <v>814191178</v>
      </c>
      <c r="C1015" s="550">
        <f t="shared" si="59"/>
        <v>43373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СВИЛОЗА АД</v>
      </c>
      <c r="B1016" s="99" t="str">
        <f t="shared" si="58"/>
        <v>814191178</v>
      </c>
      <c r="C1016" s="550">
        <f t="shared" si="59"/>
        <v>43373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СВИЛОЗА АД</v>
      </c>
      <c r="B1017" s="99" t="str">
        <f t="shared" si="58"/>
        <v>814191178</v>
      </c>
      <c r="C1017" s="550">
        <f t="shared" si="59"/>
        <v>43373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СВИЛОЗА АД</v>
      </c>
      <c r="B1018" s="99" t="str">
        <f t="shared" si="58"/>
        <v>814191178</v>
      </c>
      <c r="C1018" s="550">
        <f t="shared" si="59"/>
        <v>43373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СВИЛОЗА АД</v>
      </c>
      <c r="B1019" s="99" t="str">
        <f t="shared" si="58"/>
        <v>814191178</v>
      </c>
      <c r="C1019" s="550">
        <f t="shared" si="59"/>
        <v>43373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СВИЛОЗА АД</v>
      </c>
      <c r="B1020" s="99" t="str">
        <f t="shared" si="58"/>
        <v>814191178</v>
      </c>
      <c r="C1020" s="550">
        <f t="shared" si="59"/>
        <v>43373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399</v>
      </c>
    </row>
    <row r="1021" spans="1:8" ht="15.75">
      <c r="A1021" s="99" t="str">
        <f t="shared" si="57"/>
        <v>СВИЛОЗА АД</v>
      </c>
      <c r="B1021" s="99" t="str">
        <f t="shared" si="58"/>
        <v>814191178</v>
      </c>
      <c r="C1021" s="550">
        <f t="shared" si="59"/>
        <v>43373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СВИЛОЗА АД</v>
      </c>
      <c r="B1022" s="99" t="str">
        <f t="shared" si="58"/>
        <v>814191178</v>
      </c>
      <c r="C1022" s="550">
        <f t="shared" si="59"/>
        <v>43373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7922</v>
      </c>
    </row>
    <row r="1023" spans="1:8" ht="15.75">
      <c r="A1023" s="99" t="str">
        <f t="shared" si="57"/>
        <v>СВИЛОЗА АД</v>
      </c>
      <c r="B1023" s="99" t="str">
        <f t="shared" si="58"/>
        <v>814191178</v>
      </c>
      <c r="C1023" s="550">
        <f t="shared" si="59"/>
        <v>43373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5481</v>
      </c>
    </row>
    <row r="1024" spans="1:8" ht="15.75">
      <c r="A1024" s="99" t="str">
        <f t="shared" si="57"/>
        <v>СВИЛОЗА АД</v>
      </c>
      <c r="B1024" s="99" t="str">
        <f t="shared" si="58"/>
        <v>814191178</v>
      </c>
      <c r="C1024" s="550">
        <f t="shared" si="59"/>
        <v>43373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137</v>
      </c>
    </row>
    <row r="1025" spans="1:8" ht="15.75">
      <c r="A1025" s="99" t="str">
        <f t="shared" si="57"/>
        <v>СВИЛОЗА АД</v>
      </c>
      <c r="B1025" s="99" t="str">
        <f t="shared" si="58"/>
        <v>814191178</v>
      </c>
      <c r="C1025" s="550">
        <f t="shared" si="59"/>
        <v>43373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СВИЛОЗА АД</v>
      </c>
      <c r="B1026" s="99" t="str">
        <f t="shared" si="58"/>
        <v>814191178</v>
      </c>
      <c r="C1026" s="550">
        <f t="shared" si="59"/>
        <v>43373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СВИЛОЗА АД</v>
      </c>
      <c r="B1027" s="99" t="str">
        <f t="shared" si="58"/>
        <v>814191178</v>
      </c>
      <c r="C1027" s="550">
        <f t="shared" si="59"/>
        <v>43373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137</v>
      </c>
    </row>
    <row r="1028" spans="1:8" ht="15.75">
      <c r="A1028" s="99" t="str">
        <f t="shared" si="57"/>
        <v>СВИЛОЗА АД</v>
      </c>
      <c r="B1028" s="99" t="str">
        <f t="shared" si="58"/>
        <v>814191178</v>
      </c>
      <c r="C1028" s="550">
        <f t="shared" si="59"/>
        <v>43373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3961</v>
      </c>
    </row>
    <row r="1029" spans="1:8" ht="15.75">
      <c r="A1029" s="99" t="str">
        <f t="shared" si="57"/>
        <v>СВИЛОЗА АД</v>
      </c>
      <c r="B1029" s="99" t="str">
        <f t="shared" si="58"/>
        <v>814191178</v>
      </c>
      <c r="C1029" s="550">
        <f t="shared" si="59"/>
        <v>43373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3961</v>
      </c>
    </row>
    <row r="1030" spans="1:8" ht="15.75">
      <c r="A1030" s="99" t="str">
        <f t="shared" si="57"/>
        <v>СВИЛОЗА АД</v>
      </c>
      <c r="B1030" s="99" t="str">
        <f t="shared" si="58"/>
        <v>814191178</v>
      </c>
      <c r="C1030" s="550">
        <f t="shared" si="59"/>
        <v>43373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СВИЛОЗА АД</v>
      </c>
      <c r="B1031" s="99" t="str">
        <f t="shared" si="58"/>
        <v>814191178</v>
      </c>
      <c r="C1031" s="550">
        <f t="shared" si="59"/>
        <v>43373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СВИЛОЗА АД</v>
      </c>
      <c r="B1032" s="99" t="str">
        <f t="shared" si="58"/>
        <v>814191178</v>
      </c>
      <c r="C1032" s="550">
        <f t="shared" si="59"/>
        <v>43373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СВИЛОЗА АД</v>
      </c>
      <c r="B1033" s="99" t="str">
        <f t="shared" si="58"/>
        <v>814191178</v>
      </c>
      <c r="C1033" s="550">
        <f t="shared" si="59"/>
        <v>43373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СВИЛОЗА АД</v>
      </c>
      <c r="B1034" s="99" t="str">
        <f t="shared" si="58"/>
        <v>814191178</v>
      </c>
      <c r="C1034" s="550">
        <f t="shared" si="59"/>
        <v>43373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СВИЛОЗА АД</v>
      </c>
      <c r="B1035" s="99" t="str">
        <f t="shared" si="58"/>
        <v>814191178</v>
      </c>
      <c r="C1035" s="550">
        <f t="shared" si="59"/>
        <v>43373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СВИЛОЗА АД</v>
      </c>
      <c r="B1036" s="99" t="str">
        <f t="shared" si="58"/>
        <v>814191178</v>
      </c>
      <c r="C1036" s="550">
        <f t="shared" si="59"/>
        <v>43373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СВИЛОЗА АД</v>
      </c>
      <c r="B1037" s="99" t="str">
        <f t="shared" si="58"/>
        <v>814191178</v>
      </c>
      <c r="C1037" s="550">
        <f t="shared" si="59"/>
        <v>43373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СВИЛОЗА АД</v>
      </c>
      <c r="B1038" s="99" t="str">
        <f t="shared" si="58"/>
        <v>814191178</v>
      </c>
      <c r="C1038" s="550">
        <f t="shared" si="59"/>
        <v>43373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7925</v>
      </c>
    </row>
    <row r="1039" spans="1:8" ht="15.75">
      <c r="A1039" s="99" t="str">
        <f t="shared" si="57"/>
        <v>СВИЛОЗА АД</v>
      </c>
      <c r="B1039" s="99" t="str">
        <f t="shared" si="58"/>
        <v>814191178</v>
      </c>
      <c r="C1039" s="550">
        <f t="shared" si="59"/>
        <v>43373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СВИЛОЗА АД</v>
      </c>
      <c r="B1040" s="99" t="str">
        <f aca="true" t="shared" si="61" ref="B1040:B1103">pdeBulstat</f>
        <v>814191178</v>
      </c>
      <c r="C1040" s="550">
        <f aca="true" t="shared" si="62" ref="C1040:C1103">endDate</f>
        <v>43373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6330</v>
      </c>
    </row>
    <row r="1041" spans="1:8" ht="15.75">
      <c r="A1041" s="99" t="str">
        <f t="shared" si="60"/>
        <v>СВИЛОЗА АД</v>
      </c>
      <c r="B1041" s="99" t="str">
        <f t="shared" si="61"/>
        <v>814191178</v>
      </c>
      <c r="C1041" s="550">
        <f t="shared" si="62"/>
        <v>43373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54</v>
      </c>
    </row>
    <row r="1042" spans="1:8" ht="15.75">
      <c r="A1042" s="99" t="str">
        <f t="shared" si="60"/>
        <v>СВИЛОЗА АД</v>
      </c>
      <c r="B1042" s="99" t="str">
        <f t="shared" si="61"/>
        <v>814191178</v>
      </c>
      <c r="C1042" s="550">
        <f t="shared" si="62"/>
        <v>43373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828</v>
      </c>
    </row>
    <row r="1043" spans="1:8" ht="15.75">
      <c r="A1043" s="99" t="str">
        <f t="shared" si="60"/>
        <v>СВИЛОЗА АД</v>
      </c>
      <c r="B1043" s="99" t="str">
        <f t="shared" si="61"/>
        <v>814191178</v>
      </c>
      <c r="C1043" s="550">
        <f t="shared" si="62"/>
        <v>43373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432</v>
      </c>
    </row>
    <row r="1044" spans="1:8" ht="15.75">
      <c r="A1044" s="99" t="str">
        <f t="shared" si="60"/>
        <v>СВИЛОЗА АД</v>
      </c>
      <c r="B1044" s="99" t="str">
        <f t="shared" si="61"/>
        <v>814191178</v>
      </c>
      <c r="C1044" s="550">
        <f t="shared" si="62"/>
        <v>43373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СВИЛОЗА АД</v>
      </c>
      <c r="B1045" s="99" t="str">
        <f t="shared" si="61"/>
        <v>814191178</v>
      </c>
      <c r="C1045" s="550">
        <f t="shared" si="62"/>
        <v>43373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32</v>
      </c>
    </row>
    <row r="1046" spans="1:8" ht="15.75">
      <c r="A1046" s="99" t="str">
        <f t="shared" si="60"/>
        <v>СВИЛОЗА АД</v>
      </c>
      <c r="B1046" s="99" t="str">
        <f t="shared" si="61"/>
        <v>814191178</v>
      </c>
      <c r="C1046" s="550">
        <f t="shared" si="62"/>
        <v>43373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400</v>
      </c>
    </row>
    <row r="1047" spans="1:8" ht="15.75">
      <c r="A1047" s="99" t="str">
        <f t="shared" si="60"/>
        <v>СВИЛОЗА АД</v>
      </c>
      <c r="B1047" s="99" t="str">
        <f t="shared" si="61"/>
        <v>814191178</v>
      </c>
      <c r="C1047" s="550">
        <f t="shared" si="62"/>
        <v>43373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281</v>
      </c>
    </row>
    <row r="1048" spans="1:8" ht="15.75">
      <c r="A1048" s="99" t="str">
        <f t="shared" si="60"/>
        <v>СВИЛОЗА АД</v>
      </c>
      <c r="B1048" s="99" t="str">
        <f t="shared" si="61"/>
        <v>814191178</v>
      </c>
      <c r="C1048" s="550">
        <f t="shared" si="62"/>
        <v>43373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953</v>
      </c>
    </row>
    <row r="1049" spans="1:8" ht="15.75">
      <c r="A1049" s="99" t="str">
        <f t="shared" si="60"/>
        <v>СВИЛОЗА АД</v>
      </c>
      <c r="B1049" s="99" t="str">
        <f t="shared" si="61"/>
        <v>814191178</v>
      </c>
      <c r="C1049" s="550">
        <f t="shared" si="62"/>
        <v>43373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12976</v>
      </c>
    </row>
    <row r="1050" spans="1:8" ht="15.75">
      <c r="A1050" s="99" t="str">
        <f t="shared" si="60"/>
        <v>СВИЛОЗА АД</v>
      </c>
      <c r="B1050" s="99" t="str">
        <f t="shared" si="61"/>
        <v>814191178</v>
      </c>
      <c r="C1050" s="550">
        <f t="shared" si="62"/>
        <v>43373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26379</v>
      </c>
    </row>
    <row r="1051" spans="1:8" ht="15.75">
      <c r="A1051" s="99" t="str">
        <f t="shared" si="60"/>
        <v>СВИЛОЗА АД</v>
      </c>
      <c r="B1051" s="99" t="str">
        <f t="shared" si="61"/>
        <v>814191178</v>
      </c>
      <c r="C1051" s="550">
        <f t="shared" si="62"/>
        <v>43373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СВИЛОЗА АД</v>
      </c>
      <c r="B1052" s="99" t="str">
        <f t="shared" si="61"/>
        <v>814191178</v>
      </c>
      <c r="C1052" s="550">
        <f t="shared" si="62"/>
        <v>43373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СВИЛОЗА АД</v>
      </c>
      <c r="B1053" s="99" t="str">
        <f t="shared" si="61"/>
        <v>814191178</v>
      </c>
      <c r="C1053" s="550">
        <f t="shared" si="62"/>
        <v>43373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СВИЛОЗА АД</v>
      </c>
      <c r="B1054" s="99" t="str">
        <f t="shared" si="61"/>
        <v>814191178</v>
      </c>
      <c r="C1054" s="550">
        <f t="shared" si="62"/>
        <v>43373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СВИЛОЗА АД</v>
      </c>
      <c r="B1055" s="99" t="str">
        <f t="shared" si="61"/>
        <v>814191178</v>
      </c>
      <c r="C1055" s="550">
        <f t="shared" si="62"/>
        <v>43373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СВИЛОЗА АД</v>
      </c>
      <c r="B1056" s="99" t="str">
        <f t="shared" si="61"/>
        <v>814191178</v>
      </c>
      <c r="C1056" s="550">
        <f t="shared" si="62"/>
        <v>43373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СВИЛОЗА АД</v>
      </c>
      <c r="B1057" s="99" t="str">
        <f t="shared" si="61"/>
        <v>814191178</v>
      </c>
      <c r="C1057" s="550">
        <f t="shared" si="62"/>
        <v>43373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СВИЛОЗА АД</v>
      </c>
      <c r="B1058" s="99" t="str">
        <f t="shared" si="61"/>
        <v>814191178</v>
      </c>
      <c r="C1058" s="550">
        <f t="shared" si="62"/>
        <v>43373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СВИЛОЗА АД</v>
      </c>
      <c r="B1059" s="99" t="str">
        <f t="shared" si="61"/>
        <v>814191178</v>
      </c>
      <c r="C1059" s="550">
        <f t="shared" si="62"/>
        <v>43373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СВИЛОЗА АД</v>
      </c>
      <c r="B1060" s="99" t="str">
        <f t="shared" si="61"/>
        <v>814191178</v>
      </c>
      <c r="C1060" s="550">
        <f t="shared" si="62"/>
        <v>43373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СВИЛОЗА АД</v>
      </c>
      <c r="B1061" s="99" t="str">
        <f t="shared" si="61"/>
        <v>814191178</v>
      </c>
      <c r="C1061" s="550">
        <f t="shared" si="62"/>
        <v>43373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СВИЛОЗА АД</v>
      </c>
      <c r="B1062" s="99" t="str">
        <f t="shared" si="61"/>
        <v>814191178</v>
      </c>
      <c r="C1062" s="550">
        <f t="shared" si="62"/>
        <v>43373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СВИЛОЗА АД</v>
      </c>
      <c r="B1063" s="99" t="str">
        <f t="shared" si="61"/>
        <v>814191178</v>
      </c>
      <c r="C1063" s="550">
        <f t="shared" si="62"/>
        <v>43373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СВИЛОЗА АД</v>
      </c>
      <c r="B1064" s="99" t="str">
        <f t="shared" si="61"/>
        <v>814191178</v>
      </c>
      <c r="C1064" s="550">
        <f t="shared" si="62"/>
        <v>43373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СВИЛОЗА АД</v>
      </c>
      <c r="B1065" s="99" t="str">
        <f t="shared" si="61"/>
        <v>814191178</v>
      </c>
      <c r="C1065" s="550">
        <f t="shared" si="62"/>
        <v>43373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СВИЛОЗА АД</v>
      </c>
      <c r="B1066" s="99" t="str">
        <f t="shared" si="61"/>
        <v>814191178</v>
      </c>
      <c r="C1066" s="550">
        <f t="shared" si="62"/>
        <v>43373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СВИЛОЗА АД</v>
      </c>
      <c r="B1067" s="99" t="str">
        <f t="shared" si="61"/>
        <v>814191178</v>
      </c>
      <c r="C1067" s="550">
        <f t="shared" si="62"/>
        <v>43373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137</v>
      </c>
    </row>
    <row r="1068" spans="1:8" ht="15.75">
      <c r="A1068" s="99" t="str">
        <f t="shared" si="60"/>
        <v>СВИЛОЗА АД</v>
      </c>
      <c r="B1068" s="99" t="str">
        <f t="shared" si="61"/>
        <v>814191178</v>
      </c>
      <c r="C1068" s="550">
        <f t="shared" si="62"/>
        <v>43373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СВИЛОЗА АД</v>
      </c>
      <c r="B1069" s="99" t="str">
        <f t="shared" si="61"/>
        <v>814191178</v>
      </c>
      <c r="C1069" s="550">
        <f t="shared" si="62"/>
        <v>43373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СВИЛОЗА АД</v>
      </c>
      <c r="B1070" s="99" t="str">
        <f t="shared" si="61"/>
        <v>814191178</v>
      </c>
      <c r="C1070" s="550">
        <f t="shared" si="62"/>
        <v>43373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137</v>
      </c>
    </row>
    <row r="1071" spans="1:8" ht="15.75">
      <c r="A1071" s="99" t="str">
        <f t="shared" si="60"/>
        <v>СВИЛОЗА АД</v>
      </c>
      <c r="B1071" s="99" t="str">
        <f t="shared" si="61"/>
        <v>814191178</v>
      </c>
      <c r="C1071" s="550">
        <f t="shared" si="62"/>
        <v>43373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3961</v>
      </c>
    </row>
    <row r="1072" spans="1:8" ht="15.75">
      <c r="A1072" s="99" t="str">
        <f t="shared" si="60"/>
        <v>СВИЛОЗА АД</v>
      </c>
      <c r="B1072" s="99" t="str">
        <f t="shared" si="61"/>
        <v>814191178</v>
      </c>
      <c r="C1072" s="550">
        <f t="shared" si="62"/>
        <v>43373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3961</v>
      </c>
    </row>
    <row r="1073" spans="1:8" ht="15.75">
      <c r="A1073" s="99" t="str">
        <f t="shared" si="60"/>
        <v>СВИЛОЗА АД</v>
      </c>
      <c r="B1073" s="99" t="str">
        <f t="shared" si="61"/>
        <v>814191178</v>
      </c>
      <c r="C1073" s="550">
        <f t="shared" si="62"/>
        <v>43373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СВИЛОЗА АД</v>
      </c>
      <c r="B1074" s="99" t="str">
        <f t="shared" si="61"/>
        <v>814191178</v>
      </c>
      <c r="C1074" s="550">
        <f t="shared" si="62"/>
        <v>43373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СВИЛОЗА АД</v>
      </c>
      <c r="B1075" s="99" t="str">
        <f t="shared" si="61"/>
        <v>814191178</v>
      </c>
      <c r="C1075" s="550">
        <f t="shared" si="62"/>
        <v>43373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СВИЛОЗА АД</v>
      </c>
      <c r="B1076" s="99" t="str">
        <f t="shared" si="61"/>
        <v>814191178</v>
      </c>
      <c r="C1076" s="550">
        <f t="shared" si="62"/>
        <v>43373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СВИЛОЗА АД</v>
      </c>
      <c r="B1077" s="99" t="str">
        <f t="shared" si="61"/>
        <v>814191178</v>
      </c>
      <c r="C1077" s="550">
        <f t="shared" si="62"/>
        <v>43373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СВИЛОЗА АД</v>
      </c>
      <c r="B1078" s="99" t="str">
        <f t="shared" si="61"/>
        <v>814191178</v>
      </c>
      <c r="C1078" s="550">
        <f t="shared" si="62"/>
        <v>43373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СВИЛОЗА АД</v>
      </c>
      <c r="B1079" s="99" t="str">
        <f t="shared" si="61"/>
        <v>814191178</v>
      </c>
      <c r="C1079" s="550">
        <f t="shared" si="62"/>
        <v>43373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СВИЛОЗА АД</v>
      </c>
      <c r="B1080" s="99" t="str">
        <f t="shared" si="61"/>
        <v>814191178</v>
      </c>
      <c r="C1080" s="550">
        <f t="shared" si="62"/>
        <v>43373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СВИЛОЗА АД</v>
      </c>
      <c r="B1081" s="99" t="str">
        <f t="shared" si="61"/>
        <v>814191178</v>
      </c>
      <c r="C1081" s="550">
        <f t="shared" si="62"/>
        <v>43373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7925</v>
      </c>
    </row>
    <row r="1082" spans="1:8" ht="15.75">
      <c r="A1082" s="99" t="str">
        <f t="shared" si="60"/>
        <v>СВИЛОЗА АД</v>
      </c>
      <c r="B1082" s="99" t="str">
        <f t="shared" si="61"/>
        <v>814191178</v>
      </c>
      <c r="C1082" s="550">
        <f t="shared" si="62"/>
        <v>43373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СВИЛОЗА АД</v>
      </c>
      <c r="B1083" s="99" t="str">
        <f t="shared" si="61"/>
        <v>814191178</v>
      </c>
      <c r="C1083" s="550">
        <f t="shared" si="62"/>
        <v>43373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6330</v>
      </c>
    </row>
    <row r="1084" spans="1:8" ht="15.75">
      <c r="A1084" s="99" t="str">
        <f t="shared" si="60"/>
        <v>СВИЛОЗА АД</v>
      </c>
      <c r="B1084" s="99" t="str">
        <f t="shared" si="61"/>
        <v>814191178</v>
      </c>
      <c r="C1084" s="550">
        <f t="shared" si="62"/>
        <v>43373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54</v>
      </c>
    </row>
    <row r="1085" spans="1:8" ht="15.75">
      <c r="A1085" s="99" t="str">
        <f t="shared" si="60"/>
        <v>СВИЛОЗА АД</v>
      </c>
      <c r="B1085" s="99" t="str">
        <f t="shared" si="61"/>
        <v>814191178</v>
      </c>
      <c r="C1085" s="550">
        <f t="shared" si="62"/>
        <v>43373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828</v>
      </c>
    </row>
    <row r="1086" spans="1:8" ht="15.75">
      <c r="A1086" s="99" t="str">
        <f t="shared" si="60"/>
        <v>СВИЛОЗА АД</v>
      </c>
      <c r="B1086" s="99" t="str">
        <f t="shared" si="61"/>
        <v>814191178</v>
      </c>
      <c r="C1086" s="550">
        <f t="shared" si="62"/>
        <v>43373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432</v>
      </c>
    </row>
    <row r="1087" spans="1:8" ht="15.75">
      <c r="A1087" s="99" t="str">
        <f t="shared" si="60"/>
        <v>СВИЛОЗА АД</v>
      </c>
      <c r="B1087" s="99" t="str">
        <f t="shared" si="61"/>
        <v>814191178</v>
      </c>
      <c r="C1087" s="550">
        <f t="shared" si="62"/>
        <v>43373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СВИЛОЗА АД</v>
      </c>
      <c r="B1088" s="99" t="str">
        <f t="shared" si="61"/>
        <v>814191178</v>
      </c>
      <c r="C1088" s="550">
        <f t="shared" si="62"/>
        <v>43373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32</v>
      </c>
    </row>
    <row r="1089" spans="1:8" ht="15.75">
      <c r="A1089" s="99" t="str">
        <f t="shared" si="60"/>
        <v>СВИЛОЗА АД</v>
      </c>
      <c r="B1089" s="99" t="str">
        <f t="shared" si="61"/>
        <v>814191178</v>
      </c>
      <c r="C1089" s="550">
        <f t="shared" si="62"/>
        <v>43373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400</v>
      </c>
    </row>
    <row r="1090" spans="1:8" ht="15.75">
      <c r="A1090" s="99" t="str">
        <f t="shared" si="60"/>
        <v>СВИЛОЗА АД</v>
      </c>
      <c r="B1090" s="99" t="str">
        <f t="shared" si="61"/>
        <v>814191178</v>
      </c>
      <c r="C1090" s="550">
        <f t="shared" si="62"/>
        <v>43373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281</v>
      </c>
    </row>
    <row r="1091" spans="1:8" ht="15.75">
      <c r="A1091" s="99" t="str">
        <f t="shared" si="60"/>
        <v>СВИЛОЗА АД</v>
      </c>
      <c r="B1091" s="99" t="str">
        <f t="shared" si="61"/>
        <v>814191178</v>
      </c>
      <c r="C1091" s="550">
        <f t="shared" si="62"/>
        <v>43373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953</v>
      </c>
    </row>
    <row r="1092" spans="1:8" ht="15.75">
      <c r="A1092" s="99" t="str">
        <f t="shared" si="60"/>
        <v>СВИЛОЗА АД</v>
      </c>
      <c r="B1092" s="99" t="str">
        <f t="shared" si="61"/>
        <v>814191178</v>
      </c>
      <c r="C1092" s="550">
        <f t="shared" si="62"/>
        <v>43373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12976</v>
      </c>
    </row>
    <row r="1093" spans="1:8" ht="15.75">
      <c r="A1093" s="99" t="str">
        <f t="shared" si="60"/>
        <v>СВИЛОЗА АД</v>
      </c>
      <c r="B1093" s="99" t="str">
        <f t="shared" si="61"/>
        <v>814191178</v>
      </c>
      <c r="C1093" s="550">
        <f t="shared" si="62"/>
        <v>43373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12976</v>
      </c>
    </row>
    <row r="1094" spans="1:8" ht="15.75">
      <c r="A1094" s="99" t="str">
        <f t="shared" si="60"/>
        <v>СВИЛОЗА АД</v>
      </c>
      <c r="B1094" s="99" t="str">
        <f t="shared" si="61"/>
        <v>814191178</v>
      </c>
      <c r="C1094" s="550">
        <f t="shared" si="62"/>
        <v>43373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777</v>
      </c>
    </row>
    <row r="1095" spans="1:8" ht="15.75">
      <c r="A1095" s="99" t="str">
        <f t="shared" si="60"/>
        <v>СВИЛОЗА АД</v>
      </c>
      <c r="B1095" s="99" t="str">
        <f t="shared" si="61"/>
        <v>814191178</v>
      </c>
      <c r="C1095" s="550">
        <f t="shared" si="62"/>
        <v>43373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777</v>
      </c>
    </row>
    <row r="1096" spans="1:8" ht="15.75">
      <c r="A1096" s="99" t="str">
        <f t="shared" si="60"/>
        <v>СВИЛОЗА АД</v>
      </c>
      <c r="B1096" s="99" t="str">
        <f t="shared" si="61"/>
        <v>814191178</v>
      </c>
      <c r="C1096" s="550">
        <f t="shared" si="62"/>
        <v>43373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СВИЛОЗА АД</v>
      </c>
      <c r="B1097" s="99" t="str">
        <f t="shared" si="61"/>
        <v>814191178</v>
      </c>
      <c r="C1097" s="550">
        <f t="shared" si="62"/>
        <v>43373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СВИЛОЗА АД</v>
      </c>
      <c r="B1098" s="99" t="str">
        <f t="shared" si="61"/>
        <v>814191178</v>
      </c>
      <c r="C1098" s="550">
        <f t="shared" si="62"/>
        <v>43373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6746</v>
      </c>
    </row>
    <row r="1099" spans="1:8" ht="15.75">
      <c r="A1099" s="99" t="str">
        <f t="shared" si="60"/>
        <v>СВИЛОЗА АД</v>
      </c>
      <c r="B1099" s="99" t="str">
        <f t="shared" si="61"/>
        <v>814191178</v>
      </c>
      <c r="C1099" s="550">
        <f t="shared" si="62"/>
        <v>43373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6746</v>
      </c>
    </row>
    <row r="1100" spans="1:8" ht="15.75">
      <c r="A1100" s="99" t="str">
        <f t="shared" si="60"/>
        <v>СВИЛОЗА АД</v>
      </c>
      <c r="B1100" s="99" t="str">
        <f t="shared" si="61"/>
        <v>814191178</v>
      </c>
      <c r="C1100" s="550">
        <f t="shared" si="62"/>
        <v>43373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СВИЛОЗА АД</v>
      </c>
      <c r="B1101" s="99" t="str">
        <f t="shared" si="61"/>
        <v>814191178</v>
      </c>
      <c r="C1101" s="550">
        <f t="shared" si="62"/>
        <v>43373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СВИЛОЗА АД</v>
      </c>
      <c r="B1102" s="99" t="str">
        <f t="shared" si="61"/>
        <v>814191178</v>
      </c>
      <c r="C1102" s="550">
        <f t="shared" si="62"/>
        <v>43373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СВИЛОЗА АД</v>
      </c>
      <c r="B1103" s="99" t="str">
        <f t="shared" si="61"/>
        <v>814191178</v>
      </c>
      <c r="C1103" s="550">
        <f t="shared" si="62"/>
        <v>43373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СВИЛОЗА АД</v>
      </c>
      <c r="B1104" s="99" t="str">
        <f aca="true" t="shared" si="64" ref="B1104:B1167">pdeBulstat</f>
        <v>814191178</v>
      </c>
      <c r="C1104" s="550">
        <f aca="true" t="shared" si="65" ref="C1104:C1167">endDate</f>
        <v>43373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СВИЛОЗА АД</v>
      </c>
      <c r="B1105" s="99" t="str">
        <f t="shared" si="64"/>
        <v>814191178</v>
      </c>
      <c r="C1105" s="550">
        <f t="shared" si="65"/>
        <v>43373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СВИЛОЗА АД</v>
      </c>
      <c r="B1106" s="99" t="str">
        <f t="shared" si="64"/>
        <v>814191178</v>
      </c>
      <c r="C1106" s="550">
        <f t="shared" si="65"/>
        <v>43373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399</v>
      </c>
    </row>
    <row r="1107" spans="1:8" ht="15.75">
      <c r="A1107" s="99" t="str">
        <f t="shared" si="63"/>
        <v>СВИЛОЗА АД</v>
      </c>
      <c r="B1107" s="99" t="str">
        <f t="shared" si="64"/>
        <v>814191178</v>
      </c>
      <c r="C1107" s="550">
        <f t="shared" si="65"/>
        <v>43373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СВИЛОЗА АД</v>
      </c>
      <c r="B1108" s="99" t="str">
        <f t="shared" si="64"/>
        <v>814191178</v>
      </c>
      <c r="C1108" s="550">
        <f t="shared" si="65"/>
        <v>43373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7922</v>
      </c>
    </row>
    <row r="1109" spans="1:8" ht="15.75">
      <c r="A1109" s="99" t="str">
        <f t="shared" si="63"/>
        <v>СВИЛОЗА АД</v>
      </c>
      <c r="B1109" s="99" t="str">
        <f t="shared" si="64"/>
        <v>814191178</v>
      </c>
      <c r="C1109" s="550">
        <f t="shared" si="65"/>
        <v>43373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5481</v>
      </c>
    </row>
    <row r="1110" spans="1:8" ht="15.75">
      <c r="A1110" s="99" t="str">
        <f t="shared" si="63"/>
        <v>СВИЛОЗА АД</v>
      </c>
      <c r="B1110" s="99" t="str">
        <f t="shared" si="64"/>
        <v>814191178</v>
      </c>
      <c r="C1110" s="550">
        <f t="shared" si="65"/>
        <v>43373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СВИЛОЗА АД</v>
      </c>
      <c r="B1111" s="99" t="str">
        <f t="shared" si="64"/>
        <v>814191178</v>
      </c>
      <c r="C1111" s="550">
        <f t="shared" si="65"/>
        <v>43373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СВИЛОЗА АД</v>
      </c>
      <c r="B1112" s="99" t="str">
        <f t="shared" si="64"/>
        <v>814191178</v>
      </c>
      <c r="C1112" s="550">
        <f t="shared" si="65"/>
        <v>43373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СВИЛОЗА АД</v>
      </c>
      <c r="B1113" s="99" t="str">
        <f t="shared" si="64"/>
        <v>814191178</v>
      </c>
      <c r="C1113" s="550">
        <f t="shared" si="65"/>
        <v>43373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СВИЛОЗА АД</v>
      </c>
      <c r="B1114" s="99" t="str">
        <f t="shared" si="64"/>
        <v>814191178</v>
      </c>
      <c r="C1114" s="550">
        <f t="shared" si="65"/>
        <v>43373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СВИЛОЗА АД</v>
      </c>
      <c r="B1115" s="99" t="str">
        <f t="shared" si="64"/>
        <v>814191178</v>
      </c>
      <c r="C1115" s="550">
        <f t="shared" si="65"/>
        <v>43373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СВИЛОЗА АД</v>
      </c>
      <c r="B1116" s="99" t="str">
        <f t="shared" si="64"/>
        <v>814191178</v>
      </c>
      <c r="C1116" s="550">
        <f t="shared" si="65"/>
        <v>43373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СВИЛОЗА АД</v>
      </c>
      <c r="B1117" s="99" t="str">
        <f t="shared" si="64"/>
        <v>814191178</v>
      </c>
      <c r="C1117" s="550">
        <f t="shared" si="65"/>
        <v>43373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СВИЛОЗА АД</v>
      </c>
      <c r="B1118" s="99" t="str">
        <f t="shared" si="64"/>
        <v>814191178</v>
      </c>
      <c r="C1118" s="550">
        <f t="shared" si="65"/>
        <v>43373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СВИЛОЗА АД</v>
      </c>
      <c r="B1119" s="99" t="str">
        <f t="shared" si="64"/>
        <v>814191178</v>
      </c>
      <c r="C1119" s="550">
        <f t="shared" si="65"/>
        <v>43373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СВИЛОЗА АД</v>
      </c>
      <c r="B1120" s="99" t="str">
        <f t="shared" si="64"/>
        <v>814191178</v>
      </c>
      <c r="C1120" s="550">
        <f t="shared" si="65"/>
        <v>43373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СВИЛОЗА АД</v>
      </c>
      <c r="B1121" s="99" t="str">
        <f t="shared" si="64"/>
        <v>814191178</v>
      </c>
      <c r="C1121" s="550">
        <f t="shared" si="65"/>
        <v>43373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СВИЛОЗА АД</v>
      </c>
      <c r="B1122" s="99" t="str">
        <f t="shared" si="64"/>
        <v>814191178</v>
      </c>
      <c r="C1122" s="550">
        <f t="shared" si="65"/>
        <v>43373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СВИЛОЗА АД</v>
      </c>
      <c r="B1123" s="99" t="str">
        <f t="shared" si="64"/>
        <v>814191178</v>
      </c>
      <c r="C1123" s="550">
        <f t="shared" si="65"/>
        <v>43373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СВИЛОЗА АД</v>
      </c>
      <c r="B1124" s="99" t="str">
        <f t="shared" si="64"/>
        <v>814191178</v>
      </c>
      <c r="C1124" s="550">
        <f t="shared" si="65"/>
        <v>43373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СВИЛОЗА АД</v>
      </c>
      <c r="B1125" s="99" t="str">
        <f t="shared" si="64"/>
        <v>814191178</v>
      </c>
      <c r="C1125" s="550">
        <f t="shared" si="65"/>
        <v>43373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СВИЛОЗА АД</v>
      </c>
      <c r="B1126" s="99" t="str">
        <f t="shared" si="64"/>
        <v>814191178</v>
      </c>
      <c r="C1126" s="550">
        <f t="shared" si="65"/>
        <v>43373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СВИЛОЗА АД</v>
      </c>
      <c r="B1127" s="99" t="str">
        <f t="shared" si="64"/>
        <v>814191178</v>
      </c>
      <c r="C1127" s="550">
        <f t="shared" si="65"/>
        <v>43373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СВИЛОЗА АД</v>
      </c>
      <c r="B1128" s="99" t="str">
        <f t="shared" si="64"/>
        <v>814191178</v>
      </c>
      <c r="C1128" s="550">
        <f t="shared" si="65"/>
        <v>43373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СВИЛОЗА АД</v>
      </c>
      <c r="B1129" s="99" t="str">
        <f t="shared" si="64"/>
        <v>814191178</v>
      </c>
      <c r="C1129" s="550">
        <f t="shared" si="65"/>
        <v>43373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СВИЛОЗА АД</v>
      </c>
      <c r="B1130" s="99" t="str">
        <f t="shared" si="64"/>
        <v>814191178</v>
      </c>
      <c r="C1130" s="550">
        <f t="shared" si="65"/>
        <v>43373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СВИЛОЗА АД</v>
      </c>
      <c r="B1131" s="99" t="str">
        <f t="shared" si="64"/>
        <v>814191178</v>
      </c>
      <c r="C1131" s="550">
        <f t="shared" si="65"/>
        <v>43373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СВИЛОЗА АД</v>
      </c>
      <c r="B1132" s="99" t="str">
        <f t="shared" si="64"/>
        <v>814191178</v>
      </c>
      <c r="C1132" s="550">
        <f t="shared" si="65"/>
        <v>43373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СВИЛОЗА АД</v>
      </c>
      <c r="B1133" s="99" t="str">
        <f t="shared" si="64"/>
        <v>814191178</v>
      </c>
      <c r="C1133" s="550">
        <f t="shared" si="65"/>
        <v>43373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СВИЛОЗА АД</v>
      </c>
      <c r="B1134" s="99" t="str">
        <f t="shared" si="64"/>
        <v>814191178</v>
      </c>
      <c r="C1134" s="550">
        <f t="shared" si="65"/>
        <v>43373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СВИЛОЗА АД</v>
      </c>
      <c r="B1135" s="99" t="str">
        <f t="shared" si="64"/>
        <v>814191178</v>
      </c>
      <c r="C1135" s="550">
        <f t="shared" si="65"/>
        <v>43373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СВИЛОЗА АД</v>
      </c>
      <c r="B1136" s="99" t="str">
        <f t="shared" si="64"/>
        <v>814191178</v>
      </c>
      <c r="C1136" s="550">
        <f t="shared" si="65"/>
        <v>43373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13403</v>
      </c>
    </row>
    <row r="1137" spans="1:8" ht="15.75">
      <c r="A1137" s="99" t="str">
        <f t="shared" si="63"/>
        <v>СВИЛОЗА АД</v>
      </c>
      <c r="B1137" s="99" t="str">
        <f t="shared" si="64"/>
        <v>814191178</v>
      </c>
      <c r="C1137" s="550">
        <f t="shared" si="65"/>
        <v>43373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СВИЛОЗА АД</v>
      </c>
      <c r="B1138" s="99" t="str">
        <f t="shared" si="64"/>
        <v>814191178</v>
      </c>
      <c r="C1138" s="550">
        <f t="shared" si="65"/>
        <v>43373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СВИЛОЗА АД</v>
      </c>
      <c r="B1139" s="99" t="str">
        <f t="shared" si="64"/>
        <v>814191178</v>
      </c>
      <c r="C1139" s="550">
        <f t="shared" si="65"/>
        <v>43373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СВИЛОЗА АД</v>
      </c>
      <c r="B1140" s="99" t="str">
        <f t="shared" si="64"/>
        <v>814191178</v>
      </c>
      <c r="C1140" s="550">
        <f t="shared" si="65"/>
        <v>43373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СВИЛОЗА АД</v>
      </c>
      <c r="B1141" s="99" t="str">
        <f t="shared" si="64"/>
        <v>814191178</v>
      </c>
      <c r="C1141" s="550">
        <f t="shared" si="65"/>
        <v>43373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СВИЛОЗА АД</v>
      </c>
      <c r="B1142" s="99" t="str">
        <f t="shared" si="64"/>
        <v>814191178</v>
      </c>
      <c r="C1142" s="550">
        <f t="shared" si="65"/>
        <v>43373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СВИЛОЗА АД</v>
      </c>
      <c r="B1143" s="99" t="str">
        <f t="shared" si="64"/>
        <v>814191178</v>
      </c>
      <c r="C1143" s="550">
        <f t="shared" si="65"/>
        <v>43373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СВИЛОЗА АД</v>
      </c>
      <c r="B1144" s="99" t="str">
        <f t="shared" si="64"/>
        <v>814191178</v>
      </c>
      <c r="C1144" s="550">
        <f t="shared" si="65"/>
        <v>43373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СВИЛОЗА АД</v>
      </c>
      <c r="B1145" s="99" t="str">
        <f t="shared" si="64"/>
        <v>814191178</v>
      </c>
      <c r="C1145" s="550">
        <f t="shared" si="65"/>
        <v>43373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СВИЛОЗА АД</v>
      </c>
      <c r="B1146" s="99" t="str">
        <f t="shared" si="64"/>
        <v>814191178</v>
      </c>
      <c r="C1146" s="550">
        <f t="shared" si="65"/>
        <v>43373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СВИЛОЗА АД</v>
      </c>
      <c r="B1147" s="99" t="str">
        <f t="shared" si="64"/>
        <v>814191178</v>
      </c>
      <c r="C1147" s="550">
        <f t="shared" si="65"/>
        <v>43373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СВИЛОЗА АД</v>
      </c>
      <c r="B1148" s="99" t="str">
        <f t="shared" si="64"/>
        <v>814191178</v>
      </c>
      <c r="C1148" s="550">
        <f t="shared" si="65"/>
        <v>43373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СВИЛОЗА АД</v>
      </c>
      <c r="B1149" s="99" t="str">
        <f t="shared" si="64"/>
        <v>814191178</v>
      </c>
      <c r="C1149" s="550">
        <f t="shared" si="65"/>
        <v>43373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СВИЛОЗА АД</v>
      </c>
      <c r="B1150" s="99" t="str">
        <f t="shared" si="64"/>
        <v>814191178</v>
      </c>
      <c r="C1150" s="550">
        <f t="shared" si="65"/>
        <v>43373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СВИЛОЗА АД</v>
      </c>
      <c r="B1151" s="99" t="str">
        <f t="shared" si="64"/>
        <v>814191178</v>
      </c>
      <c r="C1151" s="550">
        <f t="shared" si="65"/>
        <v>43373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СВИЛОЗА АД</v>
      </c>
      <c r="B1152" s="99" t="str">
        <f t="shared" si="64"/>
        <v>814191178</v>
      </c>
      <c r="C1152" s="550">
        <f t="shared" si="65"/>
        <v>43373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СВИЛОЗА АД</v>
      </c>
      <c r="B1153" s="99" t="str">
        <f t="shared" si="64"/>
        <v>814191178</v>
      </c>
      <c r="C1153" s="550">
        <f t="shared" si="65"/>
        <v>43373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СВИЛОЗА АД</v>
      </c>
      <c r="B1154" s="99" t="str">
        <f t="shared" si="64"/>
        <v>814191178</v>
      </c>
      <c r="C1154" s="550">
        <f t="shared" si="65"/>
        <v>43373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СВИЛОЗА АД</v>
      </c>
      <c r="B1155" s="99" t="str">
        <f t="shared" si="64"/>
        <v>814191178</v>
      </c>
      <c r="C1155" s="550">
        <f t="shared" si="65"/>
        <v>43373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СВИЛОЗА АД</v>
      </c>
      <c r="B1156" s="99" t="str">
        <f t="shared" si="64"/>
        <v>814191178</v>
      </c>
      <c r="C1156" s="550">
        <f t="shared" si="65"/>
        <v>43373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СВИЛОЗА АД</v>
      </c>
      <c r="B1157" s="99" t="str">
        <f t="shared" si="64"/>
        <v>814191178</v>
      </c>
      <c r="C1157" s="550">
        <f t="shared" si="65"/>
        <v>43373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СВИЛОЗА АД</v>
      </c>
      <c r="B1158" s="99" t="str">
        <f t="shared" si="64"/>
        <v>814191178</v>
      </c>
      <c r="C1158" s="550">
        <f t="shared" si="65"/>
        <v>43373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СВИЛОЗА АД</v>
      </c>
      <c r="B1159" s="99" t="str">
        <f t="shared" si="64"/>
        <v>814191178</v>
      </c>
      <c r="C1159" s="550">
        <f t="shared" si="65"/>
        <v>43373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СВИЛОЗА АД</v>
      </c>
      <c r="B1160" s="99" t="str">
        <f t="shared" si="64"/>
        <v>814191178</v>
      </c>
      <c r="C1160" s="550">
        <f t="shared" si="65"/>
        <v>43373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СВИЛОЗА АД</v>
      </c>
      <c r="B1161" s="99" t="str">
        <f t="shared" si="64"/>
        <v>814191178</v>
      </c>
      <c r="C1161" s="550">
        <f t="shared" si="65"/>
        <v>43373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СВИЛОЗА АД</v>
      </c>
      <c r="B1162" s="99" t="str">
        <f t="shared" si="64"/>
        <v>814191178</v>
      </c>
      <c r="C1162" s="550">
        <f t="shared" si="65"/>
        <v>43373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СВИЛОЗА АД</v>
      </c>
      <c r="B1163" s="99" t="str">
        <f t="shared" si="64"/>
        <v>814191178</v>
      </c>
      <c r="C1163" s="550">
        <f t="shared" si="65"/>
        <v>43373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СВИЛОЗА АД</v>
      </c>
      <c r="B1164" s="99" t="str">
        <f t="shared" si="64"/>
        <v>814191178</v>
      </c>
      <c r="C1164" s="550">
        <f t="shared" si="65"/>
        <v>43373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СВИЛОЗА АД</v>
      </c>
      <c r="B1165" s="99" t="str">
        <f t="shared" si="64"/>
        <v>814191178</v>
      </c>
      <c r="C1165" s="550">
        <f t="shared" si="65"/>
        <v>43373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СВИЛОЗА АД</v>
      </c>
      <c r="B1166" s="99" t="str">
        <f t="shared" si="64"/>
        <v>814191178</v>
      </c>
      <c r="C1166" s="550">
        <f t="shared" si="65"/>
        <v>43373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СВИЛОЗА АД</v>
      </c>
      <c r="B1167" s="99" t="str">
        <f t="shared" si="64"/>
        <v>814191178</v>
      </c>
      <c r="C1167" s="550">
        <f t="shared" si="65"/>
        <v>43373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СВИЛОЗА АД</v>
      </c>
      <c r="B1168" s="99" t="str">
        <f aca="true" t="shared" si="67" ref="B1168:B1195">pdeBulstat</f>
        <v>814191178</v>
      </c>
      <c r="C1168" s="550">
        <f aca="true" t="shared" si="68" ref="C1168:C1195">endDate</f>
        <v>43373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СВИЛОЗА АД</v>
      </c>
      <c r="B1169" s="99" t="str">
        <f t="shared" si="67"/>
        <v>814191178</v>
      </c>
      <c r="C1169" s="550">
        <f t="shared" si="68"/>
        <v>43373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СВИЛОЗА АД</v>
      </c>
      <c r="B1170" s="99" t="str">
        <f t="shared" si="67"/>
        <v>814191178</v>
      </c>
      <c r="C1170" s="550">
        <f t="shared" si="68"/>
        <v>43373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СВИЛОЗА АД</v>
      </c>
      <c r="B1171" s="99" t="str">
        <f t="shared" si="67"/>
        <v>814191178</v>
      </c>
      <c r="C1171" s="550">
        <f t="shared" si="68"/>
        <v>43373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СВИЛОЗА АД</v>
      </c>
      <c r="B1172" s="99" t="str">
        <f t="shared" si="67"/>
        <v>814191178</v>
      </c>
      <c r="C1172" s="550">
        <f t="shared" si="68"/>
        <v>43373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СВИЛОЗА АД</v>
      </c>
      <c r="B1173" s="99" t="str">
        <f t="shared" si="67"/>
        <v>814191178</v>
      </c>
      <c r="C1173" s="550">
        <f t="shared" si="68"/>
        <v>43373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СВИЛОЗА АД</v>
      </c>
      <c r="B1174" s="99" t="str">
        <f t="shared" si="67"/>
        <v>814191178</v>
      </c>
      <c r="C1174" s="550">
        <f t="shared" si="68"/>
        <v>43373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СВИЛОЗА АД</v>
      </c>
      <c r="B1175" s="99" t="str">
        <f t="shared" si="67"/>
        <v>814191178</v>
      </c>
      <c r="C1175" s="550">
        <f t="shared" si="68"/>
        <v>43373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СВИЛОЗА АД</v>
      </c>
      <c r="B1176" s="99" t="str">
        <f t="shared" si="67"/>
        <v>814191178</v>
      </c>
      <c r="C1176" s="550">
        <f t="shared" si="68"/>
        <v>43373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СВИЛОЗА АД</v>
      </c>
      <c r="B1177" s="99" t="str">
        <f t="shared" si="67"/>
        <v>814191178</v>
      </c>
      <c r="C1177" s="550">
        <f t="shared" si="68"/>
        <v>43373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СВИЛОЗА АД</v>
      </c>
      <c r="B1178" s="99" t="str">
        <f t="shared" si="67"/>
        <v>814191178</v>
      </c>
      <c r="C1178" s="550">
        <f t="shared" si="68"/>
        <v>43373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СВИЛОЗА АД</v>
      </c>
      <c r="B1179" s="99" t="str">
        <f t="shared" si="67"/>
        <v>814191178</v>
      </c>
      <c r="C1179" s="550">
        <f t="shared" si="68"/>
        <v>43373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СВИЛОЗА АД</v>
      </c>
      <c r="B1180" s="99" t="str">
        <f t="shared" si="67"/>
        <v>814191178</v>
      </c>
      <c r="C1180" s="550">
        <f t="shared" si="68"/>
        <v>43373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СВИЛОЗА АД</v>
      </c>
      <c r="B1181" s="99" t="str">
        <f t="shared" si="67"/>
        <v>814191178</v>
      </c>
      <c r="C1181" s="550">
        <f t="shared" si="68"/>
        <v>43373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СВИЛОЗА АД</v>
      </c>
      <c r="B1182" s="99" t="str">
        <f t="shared" si="67"/>
        <v>814191178</v>
      </c>
      <c r="C1182" s="550">
        <f t="shared" si="68"/>
        <v>43373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СВИЛОЗА АД</v>
      </c>
      <c r="B1183" s="99" t="str">
        <f t="shared" si="67"/>
        <v>814191178</v>
      </c>
      <c r="C1183" s="550">
        <f t="shared" si="68"/>
        <v>43373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СВИЛОЗА АД</v>
      </c>
      <c r="B1184" s="99" t="str">
        <f t="shared" si="67"/>
        <v>814191178</v>
      </c>
      <c r="C1184" s="550">
        <f t="shared" si="68"/>
        <v>43373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СВИЛОЗА АД</v>
      </c>
      <c r="B1185" s="99" t="str">
        <f t="shared" si="67"/>
        <v>814191178</v>
      </c>
      <c r="C1185" s="550">
        <f t="shared" si="68"/>
        <v>43373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СВИЛОЗА АД</v>
      </c>
      <c r="B1186" s="99" t="str">
        <f t="shared" si="67"/>
        <v>814191178</v>
      </c>
      <c r="C1186" s="550">
        <f t="shared" si="68"/>
        <v>43373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СВИЛОЗА АД</v>
      </c>
      <c r="B1187" s="99" t="str">
        <f t="shared" si="67"/>
        <v>814191178</v>
      </c>
      <c r="C1187" s="550">
        <f t="shared" si="68"/>
        <v>43373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СВИЛОЗА АД</v>
      </c>
      <c r="B1188" s="99" t="str">
        <f t="shared" si="67"/>
        <v>814191178</v>
      </c>
      <c r="C1188" s="550">
        <f t="shared" si="68"/>
        <v>43373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СВИЛОЗА АД</v>
      </c>
      <c r="B1189" s="99" t="str">
        <f t="shared" si="67"/>
        <v>814191178</v>
      </c>
      <c r="C1189" s="550">
        <f t="shared" si="68"/>
        <v>43373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СВИЛОЗА АД</v>
      </c>
      <c r="B1190" s="99" t="str">
        <f t="shared" si="67"/>
        <v>814191178</v>
      </c>
      <c r="C1190" s="550">
        <f t="shared" si="68"/>
        <v>43373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СВИЛОЗА АД</v>
      </c>
      <c r="B1191" s="99" t="str">
        <f t="shared" si="67"/>
        <v>814191178</v>
      </c>
      <c r="C1191" s="550">
        <f t="shared" si="68"/>
        <v>43373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СВИЛОЗА АД</v>
      </c>
      <c r="B1192" s="99" t="str">
        <f t="shared" si="67"/>
        <v>814191178</v>
      </c>
      <c r="C1192" s="550">
        <f t="shared" si="68"/>
        <v>43373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СВИЛОЗА АД</v>
      </c>
      <c r="B1193" s="99" t="str">
        <f t="shared" si="67"/>
        <v>814191178</v>
      </c>
      <c r="C1193" s="550">
        <f t="shared" si="68"/>
        <v>43373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СВИЛОЗА АД</v>
      </c>
      <c r="B1194" s="99" t="str">
        <f t="shared" si="67"/>
        <v>814191178</v>
      </c>
      <c r="C1194" s="550">
        <f t="shared" si="68"/>
        <v>43373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СВИЛОЗА АД</v>
      </c>
      <c r="B1195" s="99" t="str">
        <f t="shared" si="67"/>
        <v>814191178</v>
      </c>
      <c r="C1195" s="550">
        <f t="shared" si="68"/>
        <v>43373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СВИЛОЗА АД</v>
      </c>
      <c r="B1197" s="99" t="str">
        <f aca="true" t="shared" si="70" ref="B1197:B1228">pdeBulstat</f>
        <v>814191178</v>
      </c>
      <c r="C1197" s="550">
        <f aca="true" t="shared" si="71" ref="C1197:C1228">endDate</f>
        <v>43373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СВИЛОЗА АД</v>
      </c>
      <c r="B1198" s="99" t="str">
        <f t="shared" si="70"/>
        <v>814191178</v>
      </c>
      <c r="C1198" s="550">
        <f t="shared" si="71"/>
        <v>43373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СВИЛОЗА АД</v>
      </c>
      <c r="B1199" s="99" t="str">
        <f t="shared" si="70"/>
        <v>814191178</v>
      </c>
      <c r="C1199" s="550">
        <f t="shared" si="71"/>
        <v>43373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СВИЛОЗА АД</v>
      </c>
      <c r="B1200" s="99" t="str">
        <f t="shared" si="70"/>
        <v>814191178</v>
      </c>
      <c r="C1200" s="550">
        <f t="shared" si="71"/>
        <v>43373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СВИЛОЗА АД</v>
      </c>
      <c r="B1201" s="99" t="str">
        <f t="shared" si="70"/>
        <v>814191178</v>
      </c>
      <c r="C1201" s="550">
        <f t="shared" si="71"/>
        <v>43373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СВИЛОЗА АД</v>
      </c>
      <c r="B1202" s="99" t="str">
        <f t="shared" si="70"/>
        <v>814191178</v>
      </c>
      <c r="C1202" s="550">
        <f t="shared" si="71"/>
        <v>43373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СВИЛОЗА АД</v>
      </c>
      <c r="B1203" s="99" t="str">
        <f t="shared" si="70"/>
        <v>814191178</v>
      </c>
      <c r="C1203" s="550">
        <f t="shared" si="71"/>
        <v>43373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СВИЛОЗА АД</v>
      </c>
      <c r="B1204" s="99" t="str">
        <f t="shared" si="70"/>
        <v>814191178</v>
      </c>
      <c r="C1204" s="550">
        <f t="shared" si="71"/>
        <v>43373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СВИЛОЗА АД</v>
      </c>
      <c r="B1205" s="99" t="str">
        <f t="shared" si="70"/>
        <v>814191178</v>
      </c>
      <c r="C1205" s="550">
        <f t="shared" si="71"/>
        <v>43373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СВИЛОЗА АД</v>
      </c>
      <c r="B1206" s="99" t="str">
        <f t="shared" si="70"/>
        <v>814191178</v>
      </c>
      <c r="C1206" s="550">
        <f t="shared" si="71"/>
        <v>43373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СВИЛОЗА АД</v>
      </c>
      <c r="B1207" s="99" t="str">
        <f t="shared" si="70"/>
        <v>814191178</v>
      </c>
      <c r="C1207" s="550">
        <f t="shared" si="71"/>
        <v>43373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СВИЛОЗА АД</v>
      </c>
      <c r="B1208" s="99" t="str">
        <f t="shared" si="70"/>
        <v>814191178</v>
      </c>
      <c r="C1208" s="550">
        <f t="shared" si="71"/>
        <v>43373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СВИЛОЗА АД</v>
      </c>
      <c r="B1209" s="99" t="str">
        <f t="shared" si="70"/>
        <v>814191178</v>
      </c>
      <c r="C1209" s="550">
        <f t="shared" si="71"/>
        <v>43373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СВИЛОЗА АД</v>
      </c>
      <c r="B1210" s="99" t="str">
        <f t="shared" si="70"/>
        <v>814191178</v>
      </c>
      <c r="C1210" s="550">
        <f t="shared" si="71"/>
        <v>43373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СВИЛОЗА АД</v>
      </c>
      <c r="B1211" s="99" t="str">
        <f t="shared" si="70"/>
        <v>814191178</v>
      </c>
      <c r="C1211" s="550">
        <f t="shared" si="71"/>
        <v>43373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СВИЛОЗА АД</v>
      </c>
      <c r="B1212" s="99" t="str">
        <f t="shared" si="70"/>
        <v>814191178</v>
      </c>
      <c r="C1212" s="550">
        <f t="shared" si="71"/>
        <v>43373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СВИЛОЗА АД</v>
      </c>
      <c r="B1213" s="99" t="str">
        <f t="shared" si="70"/>
        <v>814191178</v>
      </c>
      <c r="C1213" s="550">
        <f t="shared" si="71"/>
        <v>43373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СВИЛОЗА АД</v>
      </c>
      <c r="B1214" s="99" t="str">
        <f t="shared" si="70"/>
        <v>814191178</v>
      </c>
      <c r="C1214" s="550">
        <f t="shared" si="71"/>
        <v>43373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СВИЛОЗА АД</v>
      </c>
      <c r="B1215" s="99" t="str">
        <f t="shared" si="70"/>
        <v>814191178</v>
      </c>
      <c r="C1215" s="550">
        <f t="shared" si="71"/>
        <v>43373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СВИЛОЗА АД</v>
      </c>
      <c r="B1216" s="99" t="str">
        <f t="shared" si="70"/>
        <v>814191178</v>
      </c>
      <c r="C1216" s="550">
        <f t="shared" si="71"/>
        <v>43373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СВИЛОЗА АД</v>
      </c>
      <c r="B1217" s="99" t="str">
        <f t="shared" si="70"/>
        <v>814191178</v>
      </c>
      <c r="C1217" s="550">
        <f t="shared" si="71"/>
        <v>43373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СВИЛОЗА АД</v>
      </c>
      <c r="B1218" s="99" t="str">
        <f t="shared" si="70"/>
        <v>814191178</v>
      </c>
      <c r="C1218" s="550">
        <f t="shared" si="71"/>
        <v>43373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СВИЛОЗА АД</v>
      </c>
      <c r="B1219" s="99" t="str">
        <f t="shared" si="70"/>
        <v>814191178</v>
      </c>
      <c r="C1219" s="550">
        <f t="shared" si="71"/>
        <v>43373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СВИЛОЗА АД</v>
      </c>
      <c r="B1220" s="99" t="str">
        <f t="shared" si="70"/>
        <v>814191178</v>
      </c>
      <c r="C1220" s="550">
        <f t="shared" si="71"/>
        <v>43373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СВИЛОЗА АД</v>
      </c>
      <c r="B1221" s="99" t="str">
        <f t="shared" si="70"/>
        <v>814191178</v>
      </c>
      <c r="C1221" s="550">
        <f t="shared" si="71"/>
        <v>43373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СВИЛОЗА АД</v>
      </c>
      <c r="B1222" s="99" t="str">
        <f t="shared" si="70"/>
        <v>814191178</v>
      </c>
      <c r="C1222" s="550">
        <f t="shared" si="71"/>
        <v>43373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СВИЛОЗА АД</v>
      </c>
      <c r="B1223" s="99" t="str">
        <f t="shared" si="70"/>
        <v>814191178</v>
      </c>
      <c r="C1223" s="550">
        <f t="shared" si="71"/>
        <v>43373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СВИЛОЗА АД</v>
      </c>
      <c r="B1224" s="99" t="str">
        <f t="shared" si="70"/>
        <v>814191178</v>
      </c>
      <c r="C1224" s="550">
        <f t="shared" si="71"/>
        <v>43373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СВИЛОЗА АД</v>
      </c>
      <c r="B1225" s="99" t="str">
        <f t="shared" si="70"/>
        <v>814191178</v>
      </c>
      <c r="C1225" s="550">
        <f t="shared" si="71"/>
        <v>43373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СВИЛОЗА АД</v>
      </c>
      <c r="B1226" s="99" t="str">
        <f t="shared" si="70"/>
        <v>814191178</v>
      </c>
      <c r="C1226" s="550">
        <f t="shared" si="71"/>
        <v>43373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СВИЛОЗА АД</v>
      </c>
      <c r="B1227" s="99" t="str">
        <f t="shared" si="70"/>
        <v>814191178</v>
      </c>
      <c r="C1227" s="550">
        <f t="shared" si="71"/>
        <v>43373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СВИЛОЗА АД</v>
      </c>
      <c r="B1228" s="99" t="str">
        <f t="shared" si="70"/>
        <v>814191178</v>
      </c>
      <c r="C1228" s="550">
        <f t="shared" si="71"/>
        <v>43373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СВИЛОЗА АД</v>
      </c>
      <c r="B1229" s="99" t="str">
        <f aca="true" t="shared" si="73" ref="B1229:B1260">pdeBulstat</f>
        <v>814191178</v>
      </c>
      <c r="C1229" s="550">
        <f aca="true" t="shared" si="74" ref="C1229:C1260">endDate</f>
        <v>43373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СВИЛОЗА АД</v>
      </c>
      <c r="B1230" s="99" t="str">
        <f t="shared" si="73"/>
        <v>814191178</v>
      </c>
      <c r="C1230" s="550">
        <f t="shared" si="74"/>
        <v>43373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СВИЛОЗА АД</v>
      </c>
      <c r="B1231" s="99" t="str">
        <f t="shared" si="73"/>
        <v>814191178</v>
      </c>
      <c r="C1231" s="550">
        <f t="shared" si="74"/>
        <v>43373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СВИЛОЗА АД</v>
      </c>
      <c r="B1232" s="99" t="str">
        <f t="shared" si="73"/>
        <v>814191178</v>
      </c>
      <c r="C1232" s="550">
        <f t="shared" si="74"/>
        <v>43373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СВИЛОЗА АД</v>
      </c>
      <c r="B1233" s="99" t="str">
        <f t="shared" si="73"/>
        <v>814191178</v>
      </c>
      <c r="C1233" s="550">
        <f t="shared" si="74"/>
        <v>43373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СВИЛОЗА АД</v>
      </c>
      <c r="B1234" s="99" t="str">
        <f t="shared" si="73"/>
        <v>814191178</v>
      </c>
      <c r="C1234" s="550">
        <f t="shared" si="74"/>
        <v>43373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СВИЛОЗА АД</v>
      </c>
      <c r="B1235" s="99" t="str">
        <f t="shared" si="73"/>
        <v>814191178</v>
      </c>
      <c r="C1235" s="550">
        <f t="shared" si="74"/>
        <v>43373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СВИЛОЗА АД</v>
      </c>
      <c r="B1236" s="99" t="str">
        <f t="shared" si="73"/>
        <v>814191178</v>
      </c>
      <c r="C1236" s="550">
        <f t="shared" si="74"/>
        <v>43373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СВИЛОЗА АД</v>
      </c>
      <c r="B1237" s="99" t="str">
        <f t="shared" si="73"/>
        <v>814191178</v>
      </c>
      <c r="C1237" s="550">
        <f t="shared" si="74"/>
        <v>43373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СВИЛОЗА АД</v>
      </c>
      <c r="B1238" s="99" t="str">
        <f t="shared" si="73"/>
        <v>814191178</v>
      </c>
      <c r="C1238" s="550">
        <f t="shared" si="74"/>
        <v>43373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СВИЛОЗА АД</v>
      </c>
      <c r="B1239" s="99" t="str">
        <f t="shared" si="73"/>
        <v>814191178</v>
      </c>
      <c r="C1239" s="550">
        <f t="shared" si="74"/>
        <v>43373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СВИЛОЗА АД</v>
      </c>
      <c r="B1240" s="99" t="str">
        <f t="shared" si="73"/>
        <v>814191178</v>
      </c>
      <c r="C1240" s="550">
        <f t="shared" si="74"/>
        <v>43373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СВИЛОЗА АД</v>
      </c>
      <c r="B1241" s="99" t="str">
        <f t="shared" si="73"/>
        <v>814191178</v>
      </c>
      <c r="C1241" s="550">
        <f t="shared" si="74"/>
        <v>43373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СВИЛОЗА АД</v>
      </c>
      <c r="B1242" s="99" t="str">
        <f t="shared" si="73"/>
        <v>814191178</v>
      </c>
      <c r="C1242" s="550">
        <f t="shared" si="74"/>
        <v>43373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СВИЛОЗА АД</v>
      </c>
      <c r="B1243" s="99" t="str">
        <f t="shared" si="73"/>
        <v>814191178</v>
      </c>
      <c r="C1243" s="550">
        <f t="shared" si="74"/>
        <v>43373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СВИЛОЗА АД</v>
      </c>
      <c r="B1244" s="99" t="str">
        <f t="shared" si="73"/>
        <v>814191178</v>
      </c>
      <c r="C1244" s="550">
        <f t="shared" si="74"/>
        <v>43373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СВИЛОЗА АД</v>
      </c>
      <c r="B1245" s="99" t="str">
        <f t="shared" si="73"/>
        <v>814191178</v>
      </c>
      <c r="C1245" s="550">
        <f t="shared" si="74"/>
        <v>43373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СВИЛОЗА АД</v>
      </c>
      <c r="B1246" s="99" t="str">
        <f t="shared" si="73"/>
        <v>814191178</v>
      </c>
      <c r="C1246" s="550">
        <f t="shared" si="74"/>
        <v>43373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СВИЛОЗА АД</v>
      </c>
      <c r="B1247" s="99" t="str">
        <f t="shared" si="73"/>
        <v>814191178</v>
      </c>
      <c r="C1247" s="550">
        <f t="shared" si="74"/>
        <v>43373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СВИЛОЗА АД</v>
      </c>
      <c r="B1248" s="99" t="str">
        <f t="shared" si="73"/>
        <v>814191178</v>
      </c>
      <c r="C1248" s="550">
        <f t="shared" si="74"/>
        <v>43373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СВИЛОЗА АД</v>
      </c>
      <c r="B1249" s="99" t="str">
        <f t="shared" si="73"/>
        <v>814191178</v>
      </c>
      <c r="C1249" s="550">
        <f t="shared" si="74"/>
        <v>43373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СВИЛОЗА АД</v>
      </c>
      <c r="B1250" s="99" t="str">
        <f t="shared" si="73"/>
        <v>814191178</v>
      </c>
      <c r="C1250" s="550">
        <f t="shared" si="74"/>
        <v>43373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СВИЛОЗА АД</v>
      </c>
      <c r="B1251" s="99" t="str">
        <f t="shared" si="73"/>
        <v>814191178</v>
      </c>
      <c r="C1251" s="550">
        <f t="shared" si="74"/>
        <v>43373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СВИЛОЗА АД</v>
      </c>
      <c r="B1252" s="99" t="str">
        <f t="shared" si="73"/>
        <v>814191178</v>
      </c>
      <c r="C1252" s="550">
        <f t="shared" si="74"/>
        <v>43373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СВИЛОЗА АД</v>
      </c>
      <c r="B1253" s="99" t="str">
        <f t="shared" si="73"/>
        <v>814191178</v>
      </c>
      <c r="C1253" s="550">
        <f t="shared" si="74"/>
        <v>43373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СВИЛОЗА АД</v>
      </c>
      <c r="B1254" s="99" t="str">
        <f t="shared" si="73"/>
        <v>814191178</v>
      </c>
      <c r="C1254" s="550">
        <f t="shared" si="74"/>
        <v>43373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СВИЛОЗА АД</v>
      </c>
      <c r="B1255" s="99" t="str">
        <f t="shared" si="73"/>
        <v>814191178</v>
      </c>
      <c r="C1255" s="550">
        <f t="shared" si="74"/>
        <v>43373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СВИЛОЗА АД</v>
      </c>
      <c r="B1256" s="99" t="str">
        <f t="shared" si="73"/>
        <v>814191178</v>
      </c>
      <c r="C1256" s="550">
        <f t="shared" si="74"/>
        <v>43373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СВИЛОЗА АД</v>
      </c>
      <c r="B1257" s="99" t="str">
        <f t="shared" si="73"/>
        <v>814191178</v>
      </c>
      <c r="C1257" s="550">
        <f t="shared" si="74"/>
        <v>43373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СВИЛОЗА АД</v>
      </c>
      <c r="B1258" s="99" t="str">
        <f t="shared" si="73"/>
        <v>814191178</v>
      </c>
      <c r="C1258" s="550">
        <f t="shared" si="74"/>
        <v>43373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СВИЛОЗА АД</v>
      </c>
      <c r="B1259" s="99" t="str">
        <f t="shared" si="73"/>
        <v>814191178</v>
      </c>
      <c r="C1259" s="550">
        <f t="shared" si="74"/>
        <v>43373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СВИЛОЗА АД</v>
      </c>
      <c r="B1260" s="99" t="str">
        <f t="shared" si="73"/>
        <v>814191178</v>
      </c>
      <c r="C1260" s="550">
        <f t="shared" si="74"/>
        <v>43373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СВИЛОЗА АД</v>
      </c>
      <c r="B1261" s="99" t="str">
        <f aca="true" t="shared" si="76" ref="B1261:B1294">pdeBulstat</f>
        <v>814191178</v>
      </c>
      <c r="C1261" s="550">
        <f aca="true" t="shared" si="77" ref="C1261:C1294">endDate</f>
        <v>43373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СВИЛОЗА АД</v>
      </c>
      <c r="B1262" s="99" t="str">
        <f t="shared" si="76"/>
        <v>814191178</v>
      </c>
      <c r="C1262" s="550">
        <f t="shared" si="77"/>
        <v>43373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СВИЛОЗА АД</v>
      </c>
      <c r="B1263" s="99" t="str">
        <f t="shared" si="76"/>
        <v>814191178</v>
      </c>
      <c r="C1263" s="550">
        <f t="shared" si="77"/>
        <v>43373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СВИЛОЗА АД</v>
      </c>
      <c r="B1264" s="99" t="str">
        <f t="shared" si="76"/>
        <v>814191178</v>
      </c>
      <c r="C1264" s="550">
        <f t="shared" si="77"/>
        <v>43373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СВИЛОЗА АД</v>
      </c>
      <c r="B1265" s="99" t="str">
        <f t="shared" si="76"/>
        <v>814191178</v>
      </c>
      <c r="C1265" s="550">
        <f t="shared" si="77"/>
        <v>43373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СВИЛОЗА АД</v>
      </c>
      <c r="B1266" s="99" t="str">
        <f t="shared" si="76"/>
        <v>814191178</v>
      </c>
      <c r="C1266" s="550">
        <f t="shared" si="77"/>
        <v>43373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СВИЛОЗА АД</v>
      </c>
      <c r="B1267" s="99" t="str">
        <f t="shared" si="76"/>
        <v>814191178</v>
      </c>
      <c r="C1267" s="550">
        <f t="shared" si="77"/>
        <v>43373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СВИЛОЗА АД</v>
      </c>
      <c r="B1268" s="99" t="str">
        <f t="shared" si="76"/>
        <v>814191178</v>
      </c>
      <c r="C1268" s="550">
        <f t="shared" si="77"/>
        <v>43373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СВИЛОЗА АД</v>
      </c>
      <c r="B1269" s="99" t="str">
        <f t="shared" si="76"/>
        <v>814191178</v>
      </c>
      <c r="C1269" s="550">
        <f t="shared" si="77"/>
        <v>43373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СВИЛОЗА АД</v>
      </c>
      <c r="B1270" s="99" t="str">
        <f t="shared" si="76"/>
        <v>814191178</v>
      </c>
      <c r="C1270" s="550">
        <f t="shared" si="77"/>
        <v>43373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СВИЛОЗА АД</v>
      </c>
      <c r="B1271" s="99" t="str">
        <f t="shared" si="76"/>
        <v>814191178</v>
      </c>
      <c r="C1271" s="550">
        <f t="shared" si="77"/>
        <v>43373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СВИЛОЗА АД</v>
      </c>
      <c r="B1272" s="99" t="str">
        <f t="shared" si="76"/>
        <v>814191178</v>
      </c>
      <c r="C1272" s="550">
        <f t="shared" si="77"/>
        <v>43373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СВИЛОЗА АД</v>
      </c>
      <c r="B1273" s="99" t="str">
        <f t="shared" si="76"/>
        <v>814191178</v>
      </c>
      <c r="C1273" s="550">
        <f t="shared" si="77"/>
        <v>43373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СВИЛОЗА АД</v>
      </c>
      <c r="B1274" s="99" t="str">
        <f t="shared" si="76"/>
        <v>814191178</v>
      </c>
      <c r="C1274" s="550">
        <f t="shared" si="77"/>
        <v>43373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СВИЛОЗА АД</v>
      </c>
      <c r="B1275" s="99" t="str">
        <f t="shared" si="76"/>
        <v>814191178</v>
      </c>
      <c r="C1275" s="550">
        <f t="shared" si="77"/>
        <v>43373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СВИЛОЗА АД</v>
      </c>
      <c r="B1276" s="99" t="str">
        <f t="shared" si="76"/>
        <v>814191178</v>
      </c>
      <c r="C1276" s="550">
        <f t="shared" si="77"/>
        <v>43373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СВИЛОЗА АД</v>
      </c>
      <c r="B1277" s="99" t="str">
        <f t="shared" si="76"/>
        <v>814191178</v>
      </c>
      <c r="C1277" s="550">
        <f t="shared" si="77"/>
        <v>43373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СВИЛОЗА АД</v>
      </c>
      <c r="B1278" s="99" t="str">
        <f t="shared" si="76"/>
        <v>814191178</v>
      </c>
      <c r="C1278" s="550">
        <f t="shared" si="77"/>
        <v>43373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СВИЛОЗА АД</v>
      </c>
      <c r="B1279" s="99" t="str">
        <f t="shared" si="76"/>
        <v>814191178</v>
      </c>
      <c r="C1279" s="550">
        <f t="shared" si="77"/>
        <v>43373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СВИЛОЗА АД</v>
      </c>
      <c r="B1280" s="99" t="str">
        <f t="shared" si="76"/>
        <v>814191178</v>
      </c>
      <c r="C1280" s="550">
        <f t="shared" si="77"/>
        <v>43373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СВИЛОЗА АД</v>
      </c>
      <c r="B1281" s="99" t="str">
        <f t="shared" si="76"/>
        <v>814191178</v>
      </c>
      <c r="C1281" s="550">
        <f t="shared" si="77"/>
        <v>43373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СВИЛОЗА АД</v>
      </c>
      <c r="B1282" s="99" t="str">
        <f t="shared" si="76"/>
        <v>814191178</v>
      </c>
      <c r="C1282" s="550">
        <f t="shared" si="77"/>
        <v>43373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СВИЛОЗА АД</v>
      </c>
      <c r="B1283" s="99" t="str">
        <f t="shared" si="76"/>
        <v>814191178</v>
      </c>
      <c r="C1283" s="550">
        <f t="shared" si="77"/>
        <v>43373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СВИЛОЗА АД</v>
      </c>
      <c r="B1284" s="99" t="str">
        <f t="shared" si="76"/>
        <v>814191178</v>
      </c>
      <c r="C1284" s="550">
        <f t="shared" si="77"/>
        <v>43373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СВИЛОЗА АД</v>
      </c>
      <c r="B1285" s="99" t="str">
        <f t="shared" si="76"/>
        <v>814191178</v>
      </c>
      <c r="C1285" s="550">
        <f t="shared" si="77"/>
        <v>43373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СВИЛОЗА АД</v>
      </c>
      <c r="B1286" s="99" t="str">
        <f t="shared" si="76"/>
        <v>814191178</v>
      </c>
      <c r="C1286" s="550">
        <f t="shared" si="77"/>
        <v>43373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СВИЛОЗА АД</v>
      </c>
      <c r="B1287" s="99" t="str">
        <f t="shared" si="76"/>
        <v>814191178</v>
      </c>
      <c r="C1287" s="550">
        <f t="shared" si="77"/>
        <v>43373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СВИЛОЗА АД</v>
      </c>
      <c r="B1288" s="99" t="str">
        <f t="shared" si="76"/>
        <v>814191178</v>
      </c>
      <c r="C1288" s="550">
        <f t="shared" si="77"/>
        <v>43373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СВИЛОЗА АД</v>
      </c>
      <c r="B1289" s="99" t="str">
        <f t="shared" si="76"/>
        <v>814191178</v>
      </c>
      <c r="C1289" s="550">
        <f t="shared" si="77"/>
        <v>43373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СВИЛОЗА АД</v>
      </c>
      <c r="B1290" s="99" t="str">
        <f t="shared" si="76"/>
        <v>814191178</v>
      </c>
      <c r="C1290" s="550">
        <f t="shared" si="77"/>
        <v>43373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СВИЛОЗА АД</v>
      </c>
      <c r="B1291" s="99" t="str">
        <f t="shared" si="76"/>
        <v>814191178</v>
      </c>
      <c r="C1291" s="550">
        <f t="shared" si="77"/>
        <v>43373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СВИЛОЗА АД</v>
      </c>
      <c r="B1292" s="99" t="str">
        <f t="shared" si="76"/>
        <v>814191178</v>
      </c>
      <c r="C1292" s="550">
        <f t="shared" si="77"/>
        <v>43373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СВИЛОЗА АД</v>
      </c>
      <c r="B1293" s="99" t="str">
        <f t="shared" si="76"/>
        <v>814191178</v>
      </c>
      <c r="C1293" s="550">
        <f t="shared" si="77"/>
        <v>43373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СВИЛОЗА АД</v>
      </c>
      <c r="B1294" s="99" t="str">
        <f t="shared" si="76"/>
        <v>814191178</v>
      </c>
      <c r="C1294" s="550">
        <f t="shared" si="77"/>
        <v>43373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23" sqref="G2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СВИЛОЗА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814191178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>
        <v>1890</v>
      </c>
      <c r="D12" s="187">
        <v>1660</v>
      </c>
      <c r="E12" s="84" t="s">
        <v>25</v>
      </c>
      <c r="F12" s="87" t="s">
        <v>26</v>
      </c>
      <c r="G12" s="188">
        <f>31789-34</f>
        <v>31755</v>
      </c>
      <c r="H12" s="187">
        <v>31755</v>
      </c>
    </row>
    <row r="13" spans="1:8" ht="15.75">
      <c r="A13" s="84" t="s">
        <v>27</v>
      </c>
      <c r="B13" s="86" t="s">
        <v>28</v>
      </c>
      <c r="C13" s="188">
        <v>6801</v>
      </c>
      <c r="D13" s="187">
        <v>7139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71434</v>
      </c>
      <c r="D14" s="187">
        <v>75333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8249</v>
      </c>
      <c r="D15" s="187">
        <v>8590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1240</v>
      </c>
      <c r="D16" s="187">
        <v>595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67</v>
      </c>
      <c r="D17" s="187">
        <v>49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9376</v>
      </c>
      <c r="D18" s="187">
        <v>7084</v>
      </c>
      <c r="E18" s="468" t="s">
        <v>47</v>
      </c>
      <c r="F18" s="467" t="s">
        <v>48</v>
      </c>
      <c r="G18" s="577">
        <f>G12+G15+G16+G17</f>
        <v>31755</v>
      </c>
      <c r="H18" s="578">
        <f>H12+H15+H16+H17</f>
        <v>31755</v>
      </c>
    </row>
    <row r="19" spans="1:8" ht="15.75">
      <c r="A19" s="84" t="s">
        <v>49</v>
      </c>
      <c r="B19" s="86" t="s">
        <v>50</v>
      </c>
      <c r="C19" s="188">
        <v>0</v>
      </c>
      <c r="D19" s="187"/>
      <c r="E19" s="94" t="s">
        <v>51</v>
      </c>
      <c r="F19" s="89"/>
      <c r="G19" s="579"/>
      <c r="H19" s="580"/>
    </row>
    <row r="20" spans="1:8" ht="15.75">
      <c r="A20" s="469" t="s">
        <v>52</v>
      </c>
      <c r="B20" s="90" t="s">
        <v>53</v>
      </c>
      <c r="C20" s="565">
        <f>SUM(C12:C19)</f>
        <v>99057</v>
      </c>
      <c r="D20" s="566">
        <f>SUM(D12:D19)</f>
        <v>100450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>
        <v>241</v>
      </c>
      <c r="D21" s="464">
        <v>228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1">
        <f>SUM(G23:G25)</f>
        <v>20033</v>
      </c>
      <c r="H22" s="582">
        <f>SUM(H23:H25)</f>
        <v>20033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f>(20036-(ROUND(10*34.1/100,2)))*0+20033</f>
        <v>20033</v>
      </c>
      <c r="H23" s="187">
        <v>20033</v>
      </c>
    </row>
    <row r="24" spans="1:13" ht="15.75">
      <c r="A24" s="84" t="s">
        <v>67</v>
      </c>
      <c r="B24" s="86" t="s">
        <v>68</v>
      </c>
      <c r="C24" s="188">
        <v>119</v>
      </c>
      <c r="D24" s="187">
        <v>163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</v>
      </c>
      <c r="D25" s="187">
        <v>2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5">
        <f>G20+G21+G22</f>
        <v>20033</v>
      </c>
      <c r="H26" s="566">
        <f>H20+H21+H22</f>
        <v>20033</v>
      </c>
      <c r="M26" s="92"/>
    </row>
    <row r="27" spans="1:8" ht="15.75">
      <c r="A27" s="84" t="s">
        <v>79</v>
      </c>
      <c r="B27" s="86" t="s">
        <v>80</v>
      </c>
      <c r="C27" s="188">
        <v>2</v>
      </c>
      <c r="D27" s="187">
        <v>12</v>
      </c>
      <c r="E27" s="94" t="s">
        <v>81</v>
      </c>
      <c r="F27" s="89"/>
      <c r="G27" s="579"/>
      <c r="H27" s="580"/>
    </row>
    <row r="28" spans="1:13" ht="15.75">
      <c r="A28" s="469" t="s">
        <v>82</v>
      </c>
      <c r="B28" s="91" t="s">
        <v>83</v>
      </c>
      <c r="C28" s="565">
        <f>SUM(C24:C27)</f>
        <v>122</v>
      </c>
      <c r="D28" s="566">
        <f>SUM(D24:D27)</f>
        <v>177</v>
      </c>
      <c r="E28" s="193" t="s">
        <v>84</v>
      </c>
      <c r="F28" s="87" t="s">
        <v>85</v>
      </c>
      <c r="G28" s="563">
        <f>SUM(G29:G31)</f>
        <v>58952</v>
      </c>
      <c r="H28" s="564">
        <f>SUM(H29:H31)</f>
        <v>47048.479999999996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667">
        <f>((((59712-(ROUND(248*34.1/100,2))-ROUND(705*10/100,2)-ROUND((62+43)*10/100,2)+ROUND(66*10/100,2)-ROUND(72*34.1/100,2))))-(ROUND((-13+10-95)*34.1/100,2))-ROUND((40+47+3+35)*10/100,2))*0-10*10/100*0+59548</f>
        <v>59548</v>
      </c>
      <c r="H29" s="667">
        <f>(((47771-(ROUND(248*34.1/100,2))-ROUND(705*10/100,2)-ROUND((62+43)*10/100,2)+ROUND(66*10/100,2)-ROUND(72*34.1/100,2))))-10*10/100*0+(47587)*0</f>
        <v>47587.479999999996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-596</v>
      </c>
      <c r="H30" s="187">
        <v>-539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7">
        <f>((29698-(ROUND((40+14+13)*34.1/100,2))))*0+29675</f>
        <v>29675</v>
      </c>
      <c r="H32" s="667">
        <f>((13876-(ROUND((-13+10-95)*34.1/100,2))-(ROUND((40+47)*10/100,2))))+13868*0</f>
        <v>13900.72</v>
      </c>
      <c r="M32" s="92"/>
    </row>
    <row r="33" spans="1:8" ht="15.75">
      <c r="A33" s="469" t="s">
        <v>99</v>
      </c>
      <c r="B33" s="91" t="s">
        <v>100</v>
      </c>
      <c r="C33" s="565">
        <f>C31+C32</f>
        <v>0</v>
      </c>
      <c r="D33" s="566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3"/>
      <c r="D34" s="564"/>
      <c r="E34" s="471" t="s">
        <v>104</v>
      </c>
      <c r="F34" s="89" t="s">
        <v>105</v>
      </c>
      <c r="G34" s="565">
        <f>G28+G32+G33</f>
        <v>88627</v>
      </c>
      <c r="H34" s="566">
        <f>H28+H32+H33</f>
        <v>60949.2</v>
      </c>
    </row>
    <row r="35" spans="1:8" ht="15.75">
      <c r="A35" s="84" t="s">
        <v>106</v>
      </c>
      <c r="B35" s="88" t="s">
        <v>107</v>
      </c>
      <c r="C35" s="563">
        <f>SUM(C36:C39)</f>
        <v>8</v>
      </c>
      <c r="D35" s="564">
        <f>SUM(D36:D39)</f>
        <v>8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7">
        <f>G26+G18+G34</f>
        <v>140415</v>
      </c>
      <c r="H37" s="568">
        <f>H26+H18+H34</f>
        <v>112737.2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>
        <v>8</v>
      </c>
      <c r="D39" s="187">
        <v>8</v>
      </c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1">
        <f>(((((34+ROUND(248*34.1/100,2)+ROUND(72*34.1/100,2))))+ROUND(((-13-95+10+14+13)*34.1/100),2)+ROUND((10*34.1/100),2))+ROUND(40*34.1/100,2))*0+136</f>
        <v>136</v>
      </c>
      <c r="H40" s="551">
        <f>((((34+ROUND(248*34.1/100,2)+ROUND(-23*34.1/100,2))))+ROUND(((-3)*34.1/100),2)+ROUND((10*34.1/100),2))+146*0</f>
        <v>113.11999999999999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f>762+15</f>
        <v>777</v>
      </c>
      <c r="H44" s="187">
        <v>766</v>
      </c>
      <c r="M44" s="92"/>
    </row>
    <row r="45" spans="1:8" ht="15.75">
      <c r="A45" s="84" t="s">
        <v>133</v>
      </c>
      <c r="B45" s="86" t="s">
        <v>134</v>
      </c>
      <c r="C45" s="188">
        <v>0</v>
      </c>
      <c r="D45" s="187">
        <f>600-600</f>
        <v>0</v>
      </c>
      <c r="E45" s="197" t="s">
        <v>135</v>
      </c>
      <c r="F45" s="87" t="s">
        <v>136</v>
      </c>
      <c r="G45" s="188">
        <f>6746</f>
        <v>6746</v>
      </c>
      <c r="H45" s="187">
        <v>6746</v>
      </c>
    </row>
    <row r="46" spans="1:13" ht="15.75">
      <c r="A46" s="460" t="s">
        <v>137</v>
      </c>
      <c r="B46" s="90" t="s">
        <v>138</v>
      </c>
      <c r="C46" s="565">
        <f>C35+C40+C45</f>
        <v>8</v>
      </c>
      <c r="D46" s="566">
        <f>D35+D40+D45</f>
        <v>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0</v>
      </c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>
        <f>2117+7+139</f>
        <v>2263</v>
      </c>
      <c r="D49" s="187">
        <v>1186</v>
      </c>
      <c r="E49" s="84" t="s">
        <v>150</v>
      </c>
      <c r="F49" s="87" t="s">
        <v>151</v>
      </c>
      <c r="G49" s="188">
        <f>431-G70</f>
        <v>399</v>
      </c>
      <c r="H49" s="187">
        <v>439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7922</v>
      </c>
      <c r="H50" s="564">
        <f>SUM(H44:H49)</f>
        <v>7951</v>
      </c>
    </row>
    <row r="51" spans="1:8" ht="15.75">
      <c r="A51" s="84" t="s">
        <v>79</v>
      </c>
      <c r="B51" s="86" t="s">
        <v>155</v>
      </c>
      <c r="C51" s="188">
        <f>45+333</f>
        <v>378</v>
      </c>
      <c r="D51" s="187">
        <v>378</v>
      </c>
      <c r="E51" s="84"/>
      <c r="F51" s="87"/>
      <c r="G51" s="563"/>
      <c r="H51" s="564"/>
    </row>
    <row r="52" spans="1:8" ht="15.75">
      <c r="A52" s="469" t="s">
        <v>156</v>
      </c>
      <c r="B52" s="90" t="s">
        <v>157</v>
      </c>
      <c r="C52" s="565">
        <f>SUM(C48:C51)</f>
        <v>2641</v>
      </c>
      <c r="D52" s="566">
        <f>SUM(D48:D51)</f>
        <v>1564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f>((5393+ROUND((62+43)*10/100,2)+ROUND(705*10/100,2)-ROUND(66*10/100,2)+ROUND((40+47)*10/100,2)+ROUND((3+35)*10/100,2)))*0+10*10/100*0+5481</f>
        <v>5481</v>
      </c>
      <c r="H54" s="188">
        <f>((5393+ROUND((62+43)*10/100,2)+ROUND(705*10/100,2)-ROUND(66*10/100,2)+ROUND((40+47)*10/100,2))+(5310)*0+10*10/100*0)</f>
        <v>5476.099999999999</v>
      </c>
    </row>
    <row r="55" spans="1:8" ht="15.75">
      <c r="A55" s="94" t="s">
        <v>166</v>
      </c>
      <c r="B55" s="90" t="s">
        <v>167</v>
      </c>
      <c r="C55" s="465">
        <v>6</v>
      </c>
      <c r="D55" s="466">
        <v>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9">
        <f>C20+C21+C22+C28+C33+C46+C52+C54+C55</f>
        <v>102075</v>
      </c>
      <c r="D56" s="570">
        <f>D20+D21+D22+D28+D33+D46+D52+D54+D55</f>
        <v>102433</v>
      </c>
      <c r="E56" s="94" t="s">
        <v>825</v>
      </c>
      <c r="F56" s="93" t="s">
        <v>172</v>
      </c>
      <c r="G56" s="567">
        <f>G50+G52+G53+G54+G55</f>
        <v>13403</v>
      </c>
      <c r="H56" s="568">
        <f>H50+H52+H53+H54+H55</f>
        <v>13427.099999999999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>
        <v>16893</v>
      </c>
      <c r="D59" s="187">
        <v>7322</v>
      </c>
      <c r="E59" s="192" t="s">
        <v>180</v>
      </c>
      <c r="F59" s="473" t="s">
        <v>181</v>
      </c>
      <c r="G59" s="188">
        <f>3955+4+2</f>
        <v>3961</v>
      </c>
      <c r="H59" s="187">
        <v>7500</v>
      </c>
    </row>
    <row r="60" spans="1:13" ht="15.75">
      <c r="A60" s="84" t="s">
        <v>178</v>
      </c>
      <c r="B60" s="86" t="s">
        <v>179</v>
      </c>
      <c r="C60" s="188">
        <v>5105</v>
      </c>
      <c r="D60" s="187">
        <v>3172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12</v>
      </c>
      <c r="D61" s="187">
        <v>10</v>
      </c>
      <c r="E61" s="191" t="s">
        <v>188</v>
      </c>
      <c r="F61" s="87" t="s">
        <v>189</v>
      </c>
      <c r="G61" s="563">
        <f>SUM(G62:G68)</f>
        <v>8062</v>
      </c>
      <c r="H61" s="564">
        <f>SUM(H62:H68)</f>
        <v>6742</v>
      </c>
    </row>
    <row r="62" spans="1:13" ht="15.75">
      <c r="A62" s="84" t="s">
        <v>186</v>
      </c>
      <c r="B62" s="88" t="s">
        <v>187</v>
      </c>
      <c r="C62" s="188">
        <v>222</v>
      </c>
      <c r="D62" s="187">
        <v>30</v>
      </c>
      <c r="E62" s="191" t="s">
        <v>192</v>
      </c>
      <c r="F62" s="87" t="s">
        <v>193</v>
      </c>
      <c r="G62" s="188">
        <f>117+20</f>
        <v>137</v>
      </c>
      <c r="H62" s="187">
        <v>115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(6467-G62)</f>
        <v>6330</v>
      </c>
      <c r="H64" s="187">
        <v>5355</v>
      </c>
      <c r="M64" s="92"/>
    </row>
    <row r="65" spans="1:8" ht="15.75">
      <c r="A65" s="469" t="s">
        <v>52</v>
      </c>
      <c r="B65" s="90" t="s">
        <v>198</v>
      </c>
      <c r="C65" s="565">
        <f>SUM(C59:C64)</f>
        <v>22232</v>
      </c>
      <c r="D65" s="566">
        <f>SUM(D59:D64)</f>
        <v>10534</v>
      </c>
      <c r="E65" s="84" t="s">
        <v>201</v>
      </c>
      <c r="F65" s="87" t="s">
        <v>202</v>
      </c>
      <c r="G65" s="188">
        <v>54</v>
      </c>
      <c r="H65" s="187">
        <v>358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828</v>
      </c>
      <c r="H66" s="187">
        <v>553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281</v>
      </c>
      <c r="H67" s="187">
        <v>180</v>
      </c>
    </row>
    <row r="68" spans="1:8" ht="15.75">
      <c r="A68" s="84" t="s">
        <v>206</v>
      </c>
      <c r="B68" s="86" t="s">
        <v>207</v>
      </c>
      <c r="C68" s="188">
        <f>(203+33+10+20)</f>
        <v>266</v>
      </c>
      <c r="D68" s="188">
        <f>(203+6+5+5+3+10+20+10)</f>
        <v>262</v>
      </c>
      <c r="E68" s="84" t="s">
        <v>212</v>
      </c>
      <c r="F68" s="87" t="s">
        <v>213</v>
      </c>
      <c r="G68" s="188">
        <v>432</v>
      </c>
      <c r="H68" s="187">
        <v>181</v>
      </c>
    </row>
    <row r="69" spans="1:8" ht="15.75">
      <c r="A69" s="84" t="s">
        <v>210</v>
      </c>
      <c r="B69" s="86" t="s">
        <v>211</v>
      </c>
      <c r="C69" s="188">
        <v>31503</v>
      </c>
      <c r="D69" s="188">
        <f>8337-333-45+1</f>
        <v>7960</v>
      </c>
      <c r="E69" s="192" t="s">
        <v>79</v>
      </c>
      <c r="F69" s="87" t="s">
        <v>216</v>
      </c>
      <c r="G69" s="188">
        <f>2462-G66-G67-G68</f>
        <v>921</v>
      </c>
      <c r="H69" s="187">
        <v>1102</v>
      </c>
    </row>
    <row r="70" spans="1:8" ht="15.75">
      <c r="A70" s="84" t="s">
        <v>214</v>
      </c>
      <c r="B70" s="86" t="s">
        <v>215</v>
      </c>
      <c r="C70" s="188">
        <v>1698</v>
      </c>
      <c r="D70" s="188">
        <f>2427+199+2+392+163</f>
        <v>3183</v>
      </c>
      <c r="E70" s="84" t="s">
        <v>219</v>
      </c>
      <c r="F70" s="87" t="s">
        <v>220</v>
      </c>
      <c r="G70" s="188">
        <f>32</f>
        <v>32</v>
      </c>
      <c r="H70" s="187">
        <v>32</v>
      </c>
    </row>
    <row r="71" spans="1:8" ht="15.75">
      <c r="A71" s="84" t="s">
        <v>217</v>
      </c>
      <c r="B71" s="86" t="s">
        <v>218</v>
      </c>
      <c r="C71" s="188">
        <f>1712+89</f>
        <v>1801</v>
      </c>
      <c r="D71" s="188">
        <f>(1552+23)</f>
        <v>1575</v>
      </c>
      <c r="E71" s="461" t="s">
        <v>47</v>
      </c>
      <c r="F71" s="89" t="s">
        <v>223</v>
      </c>
      <c r="G71" s="565">
        <f>G59+G60+G61+G69+G70</f>
        <v>12976</v>
      </c>
      <c r="H71" s="566">
        <f>H59+H60+H61+H69+H70</f>
        <v>15376</v>
      </c>
    </row>
    <row r="72" spans="1:8" ht="15.75">
      <c r="A72" s="84" t="s">
        <v>221</v>
      </c>
      <c r="B72" s="86" t="s">
        <v>222</v>
      </c>
      <c r="C72" s="188">
        <v>0</v>
      </c>
      <c r="D72" s="187">
        <v>0</v>
      </c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f>2611+174</f>
        <v>2785</v>
      </c>
      <c r="D73" s="188">
        <f>1341+46+174</f>
        <v>1561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>
        <v>0</v>
      </c>
      <c r="D74" s="187">
        <v>0</v>
      </c>
      <c r="E74" s="539"/>
      <c r="F74" s="540"/>
      <c r="G74" s="563"/>
      <c r="H74" s="589"/>
    </row>
    <row r="75" spans="1:8" ht="15.75">
      <c r="A75" s="84" t="s">
        <v>228</v>
      </c>
      <c r="B75" s="86" t="s">
        <v>229</v>
      </c>
      <c r="C75" s="188">
        <v>1072</v>
      </c>
      <c r="D75" s="188">
        <f>1270+528+1554-205</f>
        <v>3147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5">
        <f>SUM(C68:C75)</f>
        <v>39125</v>
      </c>
      <c r="D76" s="566">
        <f>SUM(D68:D75)</f>
        <v>17688</v>
      </c>
      <c r="E76" s="539"/>
      <c r="F76" s="540"/>
      <c r="G76" s="563"/>
      <c r="H76" s="589"/>
    </row>
    <row r="77" spans="1:8" ht="15.75">
      <c r="A77" s="84"/>
      <c r="B77" s="86"/>
      <c r="C77" s="563"/>
      <c r="D77" s="564"/>
      <c r="E77" s="460" t="s">
        <v>234</v>
      </c>
      <c r="F77" s="89" t="s">
        <v>235</v>
      </c>
      <c r="G77" s="465">
        <v>12</v>
      </c>
      <c r="H77" s="466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12988</v>
      </c>
      <c r="H79" s="568">
        <f>H71+H73+H75+H77</f>
        <v>15376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9" t="s">
        <v>249</v>
      </c>
      <c r="B85" s="90" t="s">
        <v>250</v>
      </c>
      <c r="C85" s="565">
        <f>C84+C83+C79</f>
        <v>0</v>
      </c>
      <c r="D85" s="566">
        <f>D84+D83+D79</f>
        <v>0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111</v>
      </c>
      <c r="D88" s="187">
        <v>24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3053</v>
      </c>
      <c r="D89" s="187">
        <v>10769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>
        <v>0</v>
      </c>
      <c r="D90" s="187">
        <v>0</v>
      </c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>
        <v>0</v>
      </c>
      <c r="D91" s="187">
        <v>0</v>
      </c>
      <c r="E91" s="195"/>
      <c r="F91" s="97"/>
      <c r="G91" s="590"/>
      <c r="H91" s="591"/>
    </row>
    <row r="92" spans="1:13" ht="15.75">
      <c r="A92" s="469" t="s">
        <v>823</v>
      </c>
      <c r="B92" s="90" t="s">
        <v>260</v>
      </c>
      <c r="C92" s="565">
        <f>SUM(C88:C91)</f>
        <v>3164</v>
      </c>
      <c r="D92" s="566">
        <f>SUM(D88:D91)</f>
        <v>10793</v>
      </c>
      <c r="E92" s="195"/>
      <c r="F92" s="97"/>
      <c r="G92" s="590"/>
      <c r="H92" s="591"/>
      <c r="M92" s="92"/>
    </row>
    <row r="93" spans="1:8" ht="15.75">
      <c r="A93" s="460" t="s">
        <v>261</v>
      </c>
      <c r="B93" s="90" t="s">
        <v>262</v>
      </c>
      <c r="C93" s="465">
        <v>346</v>
      </c>
      <c r="D93" s="466">
        <v>205</v>
      </c>
      <c r="E93" s="195"/>
      <c r="F93" s="97"/>
      <c r="G93" s="590"/>
      <c r="H93" s="591"/>
    </row>
    <row r="94" spans="1:13" ht="16.5" thickBot="1">
      <c r="A94" s="477" t="s">
        <v>263</v>
      </c>
      <c r="B94" s="217" t="s">
        <v>264</v>
      </c>
      <c r="C94" s="569">
        <f>C65+C76+C85+C92+C93</f>
        <v>64867</v>
      </c>
      <c r="D94" s="570">
        <f>D65+D76+D85+D92+D93</f>
        <v>39220</v>
      </c>
      <c r="E94" s="218"/>
      <c r="F94" s="219"/>
      <c r="G94" s="592"/>
      <c r="H94" s="593"/>
      <c r="M94" s="92"/>
    </row>
    <row r="95" spans="1:8" ht="32.25" thickBot="1">
      <c r="A95" s="474" t="s">
        <v>265</v>
      </c>
      <c r="B95" s="475" t="s">
        <v>266</v>
      </c>
      <c r="C95" s="571">
        <f>C94+C56</f>
        <v>166942</v>
      </c>
      <c r="D95" s="572">
        <f>D94+D56</f>
        <v>141653</v>
      </c>
      <c r="E95" s="220" t="s">
        <v>916</v>
      </c>
      <c r="F95" s="476" t="s">
        <v>268</v>
      </c>
      <c r="G95" s="571">
        <f>G37+G40+G56+G79</f>
        <v>166942</v>
      </c>
      <c r="H95" s="572">
        <f>H37+H40+H56+H79</f>
        <v>141653.41999999998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71">
        <f>pdeReportingDate</f>
        <v>43434</v>
      </c>
      <c r="C98" s="671"/>
      <c r="D98" s="671"/>
      <c r="E98" s="671"/>
      <c r="F98" s="671"/>
      <c r="G98" s="671"/>
      <c r="H98" s="671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72" t="str">
        <f>authorName</f>
        <v>ЗАРКА МИХАЙЛОВА ПЪРВАНОВА </v>
      </c>
      <c r="C100" s="672"/>
      <c r="D100" s="672"/>
      <c r="E100" s="672"/>
      <c r="F100" s="672"/>
      <c r="G100" s="672"/>
      <c r="H100" s="672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62"/>
      <c r="B103" s="670" t="s">
        <v>952</v>
      </c>
      <c r="C103" s="670"/>
      <c r="D103" s="670"/>
      <c r="E103" s="670"/>
      <c r="M103" s="92"/>
    </row>
    <row r="104" spans="1:5" ht="21.75" customHeight="1">
      <c r="A104" s="662"/>
      <c r="B104" s="670" t="s">
        <v>952</v>
      </c>
      <c r="C104" s="670"/>
      <c r="D104" s="670"/>
      <c r="E104" s="670"/>
    </row>
    <row r="105" spans="1:13" ht="21.75" customHeight="1">
      <c r="A105" s="662"/>
      <c r="B105" s="670" t="s">
        <v>952</v>
      </c>
      <c r="C105" s="670"/>
      <c r="D105" s="670"/>
      <c r="E105" s="670"/>
      <c r="M105" s="92"/>
    </row>
    <row r="106" spans="1:5" ht="21.75" customHeight="1">
      <c r="A106" s="662"/>
      <c r="B106" s="670" t="s">
        <v>952</v>
      </c>
      <c r="C106" s="670"/>
      <c r="D106" s="670"/>
      <c r="E106" s="670"/>
    </row>
    <row r="107" spans="1:13" ht="21.75" customHeight="1">
      <c r="A107" s="662"/>
      <c r="B107" s="670"/>
      <c r="C107" s="670"/>
      <c r="D107" s="670"/>
      <c r="E107" s="670"/>
      <c r="M107" s="92"/>
    </row>
    <row r="108" spans="1:5" ht="21.75" customHeight="1">
      <c r="A108" s="662"/>
      <c r="B108" s="670"/>
      <c r="C108" s="670"/>
      <c r="D108" s="670"/>
      <c r="E108" s="670"/>
    </row>
    <row r="109" spans="1:13" ht="21.75" customHeight="1">
      <c r="A109" s="662"/>
      <c r="B109" s="670"/>
      <c r="C109" s="670"/>
      <c r="D109" s="670"/>
      <c r="E109" s="670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20" sqref="C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СВИЛОЗА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814191178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59514</v>
      </c>
      <c r="D12" s="308">
        <v>51216</v>
      </c>
      <c r="E12" s="185" t="s">
        <v>277</v>
      </c>
      <c r="F12" s="231" t="s">
        <v>278</v>
      </c>
      <c r="G12" s="307">
        <v>114340</v>
      </c>
      <c r="H12" s="308">
        <v>99529</v>
      </c>
    </row>
    <row r="13" spans="1:8" ht="15.75">
      <c r="A13" s="185" t="s">
        <v>279</v>
      </c>
      <c r="B13" s="181" t="s">
        <v>280</v>
      </c>
      <c r="C13" s="307">
        <v>16032</v>
      </c>
      <c r="D13" s="308">
        <v>14843</v>
      </c>
      <c r="E13" s="185" t="s">
        <v>281</v>
      </c>
      <c r="F13" s="231" t="s">
        <v>282</v>
      </c>
      <c r="G13" s="307">
        <v>15</v>
      </c>
      <c r="H13" s="308">
        <v>22</v>
      </c>
    </row>
    <row r="14" spans="1:8" ht="15.75">
      <c r="A14" s="185" t="s">
        <v>283</v>
      </c>
      <c r="B14" s="181" t="s">
        <v>284</v>
      </c>
      <c r="C14" s="307">
        <v>5536</v>
      </c>
      <c r="D14" s="308">
        <v>5090</v>
      </c>
      <c r="E14" s="236" t="s">
        <v>285</v>
      </c>
      <c r="F14" s="231" t="s">
        <v>286</v>
      </c>
      <c r="G14" s="307">
        <v>457</v>
      </c>
      <c r="H14" s="308">
        <v>606</v>
      </c>
    </row>
    <row r="15" spans="1:8" ht="15.75">
      <c r="A15" s="185" t="s">
        <v>287</v>
      </c>
      <c r="B15" s="181" t="s">
        <v>288</v>
      </c>
      <c r="C15" s="307">
        <v>6339</v>
      </c>
      <c r="D15" s="308">
        <v>4709</v>
      </c>
      <c r="E15" s="236" t="s">
        <v>79</v>
      </c>
      <c r="F15" s="231" t="s">
        <v>289</v>
      </c>
      <c r="G15" s="307">
        <v>601</v>
      </c>
      <c r="H15" s="308">
        <v>385</v>
      </c>
    </row>
    <row r="16" spans="1:8" ht="15.75">
      <c r="A16" s="185" t="s">
        <v>290</v>
      </c>
      <c r="B16" s="181" t="s">
        <v>291</v>
      </c>
      <c r="C16" s="307">
        <v>1140</v>
      </c>
      <c r="D16" s="308">
        <v>854</v>
      </c>
      <c r="E16" s="227" t="s">
        <v>52</v>
      </c>
      <c r="F16" s="255" t="s">
        <v>292</v>
      </c>
      <c r="G16" s="596">
        <f>SUM(G12:G15)</f>
        <v>115413</v>
      </c>
      <c r="H16" s="597">
        <f>SUM(H12:H15)</f>
        <v>100542</v>
      </c>
    </row>
    <row r="17" spans="1:8" ht="31.5">
      <c r="A17" s="185" t="s">
        <v>293</v>
      </c>
      <c r="B17" s="181" t="s">
        <v>294</v>
      </c>
      <c r="C17" s="307">
        <v>0</v>
      </c>
      <c r="D17" s="308">
        <v>93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f>-2126</f>
        <v>-2126</v>
      </c>
      <c r="D18" s="308">
        <v>1328</v>
      </c>
      <c r="E18" s="225" t="s">
        <v>297</v>
      </c>
      <c r="F18" s="229" t="s">
        <v>298</v>
      </c>
      <c r="G18" s="607">
        <v>0</v>
      </c>
      <c r="H18" s="608">
        <v>2</v>
      </c>
    </row>
    <row r="19" spans="1:8" ht="15.75">
      <c r="A19" s="185" t="s">
        <v>299</v>
      </c>
      <c r="B19" s="181" t="s">
        <v>300</v>
      </c>
      <c r="C19" s="307">
        <v>1090</v>
      </c>
      <c r="D19" s="308">
        <v>1202</v>
      </c>
      <c r="E19" s="185" t="s">
        <v>301</v>
      </c>
      <c r="F19" s="228" t="s">
        <v>302</v>
      </c>
      <c r="G19" s="307">
        <v>0</v>
      </c>
      <c r="H19" s="308">
        <v>2</v>
      </c>
    </row>
    <row r="20" spans="1:8" ht="15.75">
      <c r="A20" s="226" t="s">
        <v>303</v>
      </c>
      <c r="B20" s="181" t="s">
        <v>304</v>
      </c>
      <c r="C20" s="307">
        <v>0</v>
      </c>
      <c r="D20" s="308">
        <v>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>
        <v>0</v>
      </c>
      <c r="D21" s="308">
        <v>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87525</v>
      </c>
      <c r="D22" s="597">
        <f>SUM(D12:D18)+D19</f>
        <v>79335</v>
      </c>
      <c r="E22" s="185" t="s">
        <v>309</v>
      </c>
      <c r="F22" s="228" t="s">
        <v>310</v>
      </c>
      <c r="G22" s="307">
        <v>453</v>
      </c>
      <c r="H22" s="308">
        <v>396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1413</v>
      </c>
      <c r="H24" s="308"/>
    </row>
    <row r="25" spans="1:8" ht="31.5">
      <c r="A25" s="185" t="s">
        <v>316</v>
      </c>
      <c r="B25" s="228" t="s">
        <v>317</v>
      </c>
      <c r="C25" s="307">
        <f>257-C28</f>
        <v>190</v>
      </c>
      <c r="D25" s="308">
        <v>392</v>
      </c>
      <c r="E25" s="185" t="s">
        <v>318</v>
      </c>
      <c r="F25" s="228" t="s">
        <v>319</v>
      </c>
      <c r="G25" s="307">
        <f>211-11</f>
        <v>200</v>
      </c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</v>
      </c>
      <c r="H26" s="308">
        <v>1</v>
      </c>
    </row>
    <row r="27" spans="1:8" ht="31.5">
      <c r="A27" s="185" t="s">
        <v>324</v>
      </c>
      <c r="B27" s="228" t="s">
        <v>325</v>
      </c>
      <c r="C27" s="307">
        <f>11-11</f>
        <v>0</v>
      </c>
      <c r="D27" s="308">
        <v>331</v>
      </c>
      <c r="E27" s="227" t="s">
        <v>104</v>
      </c>
      <c r="F27" s="229" t="s">
        <v>326</v>
      </c>
      <c r="G27" s="596">
        <f>SUM(G22:G26)</f>
        <v>2067</v>
      </c>
      <c r="H27" s="597">
        <f>SUM(H22:H26)</f>
        <v>397</v>
      </c>
    </row>
    <row r="28" spans="1:8" ht="15.75">
      <c r="A28" s="185" t="s">
        <v>79</v>
      </c>
      <c r="B28" s="228" t="s">
        <v>327</v>
      </c>
      <c r="C28" s="307">
        <f>62+4+1</f>
        <v>67</v>
      </c>
      <c r="D28" s="308">
        <v>80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257</v>
      </c>
      <c r="D29" s="597">
        <f>SUM(D25:D28)</f>
        <v>803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87782</v>
      </c>
      <c r="D31" s="603">
        <f>D29+D22</f>
        <v>80138</v>
      </c>
      <c r="E31" s="242" t="s">
        <v>800</v>
      </c>
      <c r="F31" s="257" t="s">
        <v>331</v>
      </c>
      <c r="G31" s="244">
        <f>G16+G18+G27</f>
        <v>117480</v>
      </c>
      <c r="H31" s="245">
        <f>H16+H18+H27</f>
        <v>100941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29698</v>
      </c>
      <c r="D33" s="235">
        <f>IF((H31-D31)&gt;0,H31-D31,0)</f>
        <v>20803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87782</v>
      </c>
      <c r="D36" s="605">
        <f>D31-D34+D35</f>
        <v>80138</v>
      </c>
      <c r="E36" s="253" t="s">
        <v>346</v>
      </c>
      <c r="F36" s="247" t="s">
        <v>347</v>
      </c>
      <c r="G36" s="258">
        <f>G35-G34+G31</f>
        <v>117480</v>
      </c>
      <c r="H36" s="259">
        <f>H35-H34+H31</f>
        <v>100941</v>
      </c>
    </row>
    <row r="37" spans="1:8" ht="15.75">
      <c r="A37" s="252" t="s">
        <v>348</v>
      </c>
      <c r="B37" s="222" t="s">
        <v>349</v>
      </c>
      <c r="C37" s="602">
        <f>IF((G36-C36)&gt;0,G36-C36,0)</f>
        <v>29698</v>
      </c>
      <c r="D37" s="603">
        <f>IF((H36-D36)&gt;0,H36-D36,0)</f>
        <v>20803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0</v>
      </c>
      <c r="D38" s="597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0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0</v>
      </c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29698</v>
      </c>
      <c r="D42" s="235">
        <f>+IF((H36-D36-D38)&gt;0,H36-D36-D38,0)</f>
        <v>20803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f>(((40+14+13)*34.1/100))+(3+35)*10/100*0</f>
        <v>22.847</v>
      </c>
      <c r="D43" s="308"/>
      <c r="E43" s="224" t="s">
        <v>364</v>
      </c>
      <c r="F43" s="186" t="s">
        <v>366</v>
      </c>
      <c r="G43" s="307">
        <f>(((20+14)*34.1/100))*0</f>
        <v>0</v>
      </c>
      <c r="H43" s="606">
        <v>9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29675.153</v>
      </c>
      <c r="D44" s="259">
        <f>IF(H42=0,IF(D42-D43&gt;0,D42-D43+H43,0),IF(H42-H43&lt;0,H43-H42+D42,0))</f>
        <v>20812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117480</v>
      </c>
      <c r="D45" s="599">
        <f>D36+D38+D42</f>
        <v>100941</v>
      </c>
      <c r="E45" s="261" t="s">
        <v>373</v>
      </c>
      <c r="F45" s="263" t="s">
        <v>374</v>
      </c>
      <c r="G45" s="598">
        <f>G42+G36</f>
        <v>117480</v>
      </c>
      <c r="H45" s="599">
        <f>H42+H36</f>
        <v>100941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4" t="s">
        <v>951</v>
      </c>
      <c r="B47" s="674"/>
      <c r="C47" s="674"/>
      <c r="D47" s="674"/>
      <c r="E47" s="674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71">
        <f>pdeReportingDate</f>
        <v>43434</v>
      </c>
      <c r="C50" s="671"/>
      <c r="D50" s="671"/>
      <c r="E50" s="671"/>
      <c r="F50" s="671"/>
      <c r="G50" s="671"/>
      <c r="H50" s="671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72" t="str">
        <f>authorName</f>
        <v>ЗАРКА МИХАЙЛОВА ПЪРВАНОВА </v>
      </c>
      <c r="C52" s="672"/>
      <c r="D52" s="672"/>
      <c r="E52" s="672"/>
      <c r="F52" s="672"/>
      <c r="G52" s="672"/>
      <c r="H52" s="672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62"/>
      <c r="B55" s="670" t="s">
        <v>952</v>
      </c>
      <c r="C55" s="670"/>
      <c r="D55" s="670"/>
      <c r="E55" s="670"/>
      <c r="F55" s="543"/>
      <c r="G55" s="44"/>
      <c r="H55" s="41"/>
    </row>
    <row r="56" spans="1:8" ht="15.75" customHeight="1">
      <c r="A56" s="662"/>
      <c r="B56" s="670" t="s">
        <v>952</v>
      </c>
      <c r="C56" s="670"/>
      <c r="D56" s="670"/>
      <c r="E56" s="670"/>
      <c r="F56" s="543"/>
      <c r="G56" s="44"/>
      <c r="H56" s="41"/>
    </row>
    <row r="57" spans="1:8" ht="15.75" customHeight="1">
      <c r="A57" s="662"/>
      <c r="B57" s="670" t="s">
        <v>952</v>
      </c>
      <c r="C57" s="670"/>
      <c r="D57" s="670"/>
      <c r="E57" s="670"/>
      <c r="F57" s="543"/>
      <c r="G57" s="44"/>
      <c r="H57" s="41"/>
    </row>
    <row r="58" spans="1:8" ht="15.75" customHeight="1">
      <c r="A58" s="662"/>
      <c r="B58" s="670" t="s">
        <v>952</v>
      </c>
      <c r="C58" s="670"/>
      <c r="D58" s="670"/>
      <c r="E58" s="670"/>
      <c r="F58" s="543"/>
      <c r="G58" s="44"/>
      <c r="H58" s="41"/>
    </row>
    <row r="59" spans="1:8" ht="15.75">
      <c r="A59" s="662"/>
      <c r="B59" s="670"/>
      <c r="C59" s="670"/>
      <c r="D59" s="670"/>
      <c r="E59" s="670"/>
      <c r="F59" s="543"/>
      <c r="G59" s="44"/>
      <c r="H59" s="41"/>
    </row>
    <row r="60" spans="1:8" ht="15.75">
      <c r="A60" s="662"/>
      <c r="B60" s="670"/>
      <c r="C60" s="670"/>
      <c r="D60" s="670"/>
      <c r="E60" s="670"/>
      <c r="F60" s="543"/>
      <c r="G60" s="44"/>
      <c r="H60" s="41"/>
    </row>
    <row r="61" spans="1:8" ht="15.75">
      <c r="A61" s="662"/>
      <c r="B61" s="670"/>
      <c r="C61" s="670"/>
      <c r="D61" s="670"/>
      <c r="E61" s="670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F21" sqref="F2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СВИЛОЗА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814191178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106256</v>
      </c>
      <c r="D11" s="187">
        <v>99886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-100116</v>
      </c>
      <c r="D12" s="187">
        <v>-70582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-7199</v>
      </c>
      <c r="D14" s="187">
        <v>-6073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13102</v>
      </c>
      <c r="D15" s="187">
        <v>7964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-181</v>
      </c>
      <c r="D16" s="187">
        <v>-11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0</v>
      </c>
      <c r="D17" s="187">
        <v>19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-53</v>
      </c>
      <c r="D18" s="187">
        <v>-464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106</v>
      </c>
      <c r="D19" s="187">
        <v>-101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12369-C15</f>
        <v>-733</v>
      </c>
      <c r="D20" s="187">
        <v>-370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11182</v>
      </c>
      <c r="D21" s="627">
        <f>SUM(D11:D20)</f>
        <v>30268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-14320</v>
      </c>
      <c r="D23" s="187">
        <v>-5570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104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f>-686-949-22</f>
        <v>-1657</v>
      </c>
      <c r="D25" s="187">
        <v>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f>978+10+24</f>
        <v>1012</v>
      </c>
      <c r="D26" s="187">
        <v>627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f>10*0</f>
        <v>0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725</v>
      </c>
      <c r="D32" s="187">
        <v>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-14240</v>
      </c>
      <c r="D33" s="627">
        <f>SUM(D23:D32)</f>
        <v>-4839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f>19333+3293</f>
        <v>22626</v>
      </c>
      <c r="D37" s="187">
        <v>7680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f>-17252-3293-4075-1544</f>
        <v>-26164</v>
      </c>
      <c r="D38" s="187">
        <v>-20191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-161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-872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-4571</v>
      </c>
      <c r="D43" s="629">
        <f>SUM(D35:D42)</f>
        <v>-12511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-7629</v>
      </c>
      <c r="D44" s="298">
        <f>D43+D33+D21</f>
        <v>12918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10793</v>
      </c>
      <c r="D45" s="300">
        <v>506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3164</v>
      </c>
      <c r="D46" s="302">
        <f>D45+D44</f>
        <v>13424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3164</v>
      </c>
      <c r="D47" s="289">
        <v>13424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0</v>
      </c>
      <c r="D48" s="272">
        <v>0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5" t="s">
        <v>947</v>
      </c>
      <c r="B51" s="675"/>
      <c r="C51" s="675"/>
      <c r="D51" s="675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71">
        <f>pdeReportingDate</f>
        <v>43434</v>
      </c>
      <c r="C54" s="671"/>
      <c r="D54" s="671"/>
      <c r="E54" s="671"/>
      <c r="F54" s="663"/>
      <c r="G54" s="663"/>
      <c r="H54" s="663"/>
      <c r="M54" s="92"/>
    </row>
    <row r="55" spans="1:13" s="41" customFormat="1" ht="15.75">
      <c r="A55" s="660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.75">
      <c r="A56" s="661" t="s">
        <v>8</v>
      </c>
      <c r="B56" s="672" t="str">
        <f>authorName</f>
        <v>ЗАРКА МИХАЙЛОВА ПЪРВАНОВА </v>
      </c>
      <c r="C56" s="672"/>
      <c r="D56" s="672"/>
      <c r="E56" s="672"/>
      <c r="F56" s="75"/>
      <c r="G56" s="75"/>
      <c r="H56" s="75"/>
    </row>
    <row r="57" spans="1:8" s="41" customFormat="1" ht="15.75">
      <c r="A57" s="661"/>
      <c r="B57" s="672"/>
      <c r="C57" s="672"/>
      <c r="D57" s="672"/>
      <c r="E57" s="672"/>
      <c r="F57" s="75"/>
      <c r="G57" s="75"/>
      <c r="H57" s="75"/>
    </row>
    <row r="58" spans="1:8" s="41" customFormat="1" ht="15.75">
      <c r="A58" s="661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.75">
      <c r="A59" s="662"/>
      <c r="B59" s="670" t="s">
        <v>952</v>
      </c>
      <c r="C59" s="670"/>
      <c r="D59" s="670"/>
      <c r="E59" s="670"/>
      <c r="F59" s="543"/>
      <c r="G59" s="44"/>
      <c r="H59" s="41"/>
    </row>
    <row r="60" spans="1:8" ht="15.75">
      <c r="A60" s="662"/>
      <c r="B60" s="670" t="s">
        <v>952</v>
      </c>
      <c r="C60" s="670"/>
      <c r="D60" s="670"/>
      <c r="E60" s="670"/>
      <c r="F60" s="543"/>
      <c r="G60" s="44"/>
      <c r="H60" s="41"/>
    </row>
    <row r="61" spans="1:8" ht="15.75">
      <c r="A61" s="662"/>
      <c r="B61" s="670" t="s">
        <v>952</v>
      </c>
      <c r="C61" s="670"/>
      <c r="D61" s="670"/>
      <c r="E61" s="670"/>
      <c r="F61" s="543"/>
      <c r="G61" s="44"/>
      <c r="H61" s="41"/>
    </row>
    <row r="62" spans="1:8" ht="15.75">
      <c r="A62" s="662"/>
      <c r="B62" s="670" t="s">
        <v>952</v>
      </c>
      <c r="C62" s="670"/>
      <c r="D62" s="670"/>
      <c r="E62" s="670"/>
      <c r="F62" s="543"/>
      <c r="G62" s="44"/>
      <c r="H62" s="41"/>
    </row>
    <row r="63" spans="1:8" ht="15.75">
      <c r="A63" s="662"/>
      <c r="B63" s="670"/>
      <c r="C63" s="670"/>
      <c r="D63" s="670"/>
      <c r="E63" s="670"/>
      <c r="F63" s="543"/>
      <c r="G63" s="44"/>
      <c r="H63" s="41"/>
    </row>
    <row r="64" spans="1:8" ht="15.75">
      <c r="A64" s="662"/>
      <c r="B64" s="670"/>
      <c r="C64" s="670"/>
      <c r="D64" s="670"/>
      <c r="E64" s="670"/>
      <c r="F64" s="543"/>
      <c r="G64" s="44"/>
      <c r="H64" s="41"/>
    </row>
    <row r="65" spans="1:8" ht="15.75">
      <c r="A65" s="662"/>
      <c r="B65" s="670"/>
      <c r="C65" s="670"/>
      <c r="D65" s="670"/>
      <c r="E65" s="670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СВИЛОЗА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814191178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1.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1.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2">
        <f>'1-Баланс'!H18</f>
        <v>31755</v>
      </c>
      <c r="D13" s="552">
        <f>'1-Баланс'!H20</f>
        <v>0</v>
      </c>
      <c r="E13" s="552">
        <f>'1-Баланс'!H21</f>
        <v>0</v>
      </c>
      <c r="F13" s="552">
        <f>'1-Баланс'!H23</f>
        <v>20033</v>
      </c>
      <c r="G13" s="552">
        <f>'1-Баланс'!H24</f>
        <v>0</v>
      </c>
      <c r="H13" s="553"/>
      <c r="I13" s="552">
        <f>'1-Баланс'!H29+'1-Баланс'!H32</f>
        <v>61488.2</v>
      </c>
      <c r="J13" s="552">
        <f>'1-Баланс'!H30+'1-Баланс'!H33</f>
        <v>-539</v>
      </c>
      <c r="K13" s="553"/>
      <c r="L13" s="552">
        <f>SUM(C13:K13)</f>
        <v>112737.2</v>
      </c>
      <c r="M13" s="554">
        <f>'1-Баланс'!H40</f>
        <v>113.11999999999999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2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31755</v>
      </c>
      <c r="D17" s="621">
        <f aca="true" t="shared" si="2" ref="D17:M17">D13+D14</f>
        <v>0</v>
      </c>
      <c r="E17" s="621">
        <f t="shared" si="2"/>
        <v>0</v>
      </c>
      <c r="F17" s="621">
        <f t="shared" si="2"/>
        <v>20033</v>
      </c>
      <c r="G17" s="621">
        <f t="shared" si="2"/>
        <v>0</v>
      </c>
      <c r="H17" s="621">
        <f t="shared" si="2"/>
        <v>0</v>
      </c>
      <c r="I17" s="621">
        <f t="shared" si="2"/>
        <v>61488.2</v>
      </c>
      <c r="J17" s="621">
        <f t="shared" si="2"/>
        <v>-539</v>
      </c>
      <c r="K17" s="621">
        <f t="shared" si="2"/>
        <v>0</v>
      </c>
      <c r="L17" s="552">
        <f t="shared" si="1"/>
        <v>112737.2</v>
      </c>
      <c r="M17" s="622">
        <f t="shared" si="2"/>
        <v>113.11999999999999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2">
        <f>+'1-Баланс'!G32</f>
        <v>29675</v>
      </c>
      <c r="J18" s="552">
        <f>+'1-Баланс'!G33</f>
        <v>0</v>
      </c>
      <c r="K18" s="553"/>
      <c r="L18" s="552">
        <f t="shared" si="1"/>
        <v>29675</v>
      </c>
      <c r="M18" s="307">
        <f>(ROUND(((40+14+13)*34.1)/100,2))</f>
        <v>22.85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-1000</v>
      </c>
      <c r="J19" s="159">
        <f>J20+J21</f>
        <v>0</v>
      </c>
      <c r="K19" s="159">
        <f t="shared" si="3"/>
        <v>0</v>
      </c>
      <c r="L19" s="552">
        <f t="shared" si="1"/>
        <v>-1000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-1000</v>
      </c>
      <c r="J20" s="307"/>
      <c r="K20" s="307"/>
      <c r="L20" s="552">
        <f>SUM(C20:K20)</f>
        <v>-1000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2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>
        <v>0</v>
      </c>
      <c r="J22" s="307">
        <v>0</v>
      </c>
      <c r="K22" s="307"/>
      <c r="L22" s="552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2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668">
        <v>0</v>
      </c>
      <c r="G30" s="307"/>
      <c r="H30" s="307"/>
      <c r="I30" s="307">
        <v>-940</v>
      </c>
      <c r="J30" s="668">
        <f>-57</f>
        <v>-57</v>
      </c>
      <c r="K30" s="307"/>
      <c r="L30" s="552">
        <f t="shared" si="1"/>
        <v>-997</v>
      </c>
      <c r="M30" s="308"/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31755</v>
      </c>
      <c r="D31" s="621">
        <f aca="true" t="shared" si="6" ref="D31:M31">D19+D22+D23+D26+D30+D29+D17+D18</f>
        <v>0</v>
      </c>
      <c r="E31" s="621">
        <f t="shared" si="6"/>
        <v>0</v>
      </c>
      <c r="F31" s="621">
        <f t="shared" si="6"/>
        <v>20033</v>
      </c>
      <c r="G31" s="621">
        <f t="shared" si="6"/>
        <v>0</v>
      </c>
      <c r="H31" s="621">
        <f t="shared" si="6"/>
        <v>0</v>
      </c>
      <c r="I31" s="621">
        <f t="shared" si="6"/>
        <v>89223.2</v>
      </c>
      <c r="J31" s="621">
        <f t="shared" si="6"/>
        <v>-596</v>
      </c>
      <c r="K31" s="621">
        <f t="shared" si="6"/>
        <v>0</v>
      </c>
      <c r="L31" s="552">
        <f t="shared" si="1"/>
        <v>140415.2</v>
      </c>
      <c r="M31" s="622">
        <f t="shared" si="6"/>
        <v>135.97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2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668"/>
      <c r="G33" s="309"/>
      <c r="H33" s="309"/>
      <c r="I33" s="668"/>
      <c r="J33" s="668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5">
        <f aca="true" t="shared" si="7" ref="C34:K34">C31+C32+C33</f>
        <v>31755</v>
      </c>
      <c r="D34" s="555">
        <f t="shared" si="7"/>
        <v>0</v>
      </c>
      <c r="E34" s="555">
        <f t="shared" si="7"/>
        <v>0</v>
      </c>
      <c r="F34" s="555">
        <f t="shared" si="7"/>
        <v>20033</v>
      </c>
      <c r="G34" s="555">
        <f t="shared" si="7"/>
        <v>0</v>
      </c>
      <c r="H34" s="555">
        <f t="shared" si="7"/>
        <v>0</v>
      </c>
      <c r="I34" s="555">
        <f t="shared" si="7"/>
        <v>89223.2</v>
      </c>
      <c r="J34" s="555">
        <f t="shared" si="7"/>
        <v>-596</v>
      </c>
      <c r="K34" s="555">
        <f t="shared" si="7"/>
        <v>0</v>
      </c>
      <c r="L34" s="619">
        <f t="shared" si="1"/>
        <v>140415.2</v>
      </c>
      <c r="M34" s="556">
        <f>M31+M32+M33</f>
        <v>135.97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71">
        <f>pdeReportingDate</f>
        <v>43434</v>
      </c>
      <c r="C38" s="671"/>
      <c r="D38" s="671"/>
      <c r="E38" s="671"/>
      <c r="F38" s="671"/>
      <c r="G38" s="671"/>
      <c r="H38" s="671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72" t="str">
        <f>authorName</f>
        <v>ЗАРКА МИХАЙЛОВА ПЪРВАНОВА </v>
      </c>
      <c r="C40" s="672"/>
      <c r="D40" s="672"/>
      <c r="E40" s="672"/>
      <c r="F40" s="672"/>
      <c r="G40" s="672"/>
      <c r="H40" s="672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.75">
      <c r="A43" s="662"/>
      <c r="B43" s="670" t="s">
        <v>952</v>
      </c>
      <c r="C43" s="670"/>
      <c r="D43" s="670"/>
      <c r="E43" s="670"/>
      <c r="F43" s="543"/>
      <c r="G43" s="44"/>
      <c r="H43" s="41"/>
      <c r="M43" s="160"/>
    </row>
    <row r="44" spans="1:13" ht="15.75">
      <c r="A44" s="662"/>
      <c r="B44" s="670" t="s">
        <v>952</v>
      </c>
      <c r="C44" s="670"/>
      <c r="D44" s="670"/>
      <c r="E44" s="670"/>
      <c r="F44" s="543"/>
      <c r="G44" s="44"/>
      <c r="H44" s="41"/>
      <c r="M44" s="160"/>
    </row>
    <row r="45" spans="1:13" ht="15.75">
      <c r="A45" s="662"/>
      <c r="B45" s="670" t="s">
        <v>952</v>
      </c>
      <c r="C45" s="670"/>
      <c r="D45" s="670"/>
      <c r="E45" s="670"/>
      <c r="F45" s="543"/>
      <c r="G45" s="44"/>
      <c r="H45" s="41"/>
      <c r="M45" s="160"/>
    </row>
    <row r="46" spans="1:13" ht="15.75">
      <c r="A46" s="662"/>
      <c r="B46" s="670" t="s">
        <v>952</v>
      </c>
      <c r="C46" s="670"/>
      <c r="D46" s="670"/>
      <c r="E46" s="670"/>
      <c r="F46" s="543"/>
      <c r="G46" s="44"/>
      <c r="H46" s="41"/>
      <c r="M46" s="160"/>
    </row>
    <row r="47" spans="1:13" ht="15.75">
      <c r="A47" s="662"/>
      <c r="B47" s="670"/>
      <c r="C47" s="670"/>
      <c r="D47" s="670"/>
      <c r="E47" s="670"/>
      <c r="F47" s="543"/>
      <c r="G47" s="44"/>
      <c r="H47" s="41"/>
      <c r="M47" s="160"/>
    </row>
    <row r="48" spans="1:13" ht="15.75">
      <c r="A48" s="662"/>
      <c r="B48" s="670"/>
      <c r="C48" s="670"/>
      <c r="D48" s="670"/>
      <c r="E48" s="670"/>
      <c r="F48" s="543"/>
      <c r="G48" s="44"/>
      <c r="H48" s="41"/>
      <c r="M48" s="160"/>
    </row>
    <row r="49" spans="1:13" ht="15.75">
      <c r="A49" s="662"/>
      <c r="B49" s="670"/>
      <c r="C49" s="670"/>
      <c r="D49" s="670"/>
      <c r="E49" s="670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F44" sqref="F4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СВИЛОЗА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814191178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1660</v>
      </c>
      <c r="E11" s="319">
        <v>656</v>
      </c>
      <c r="F11" s="319">
        <v>426</v>
      </c>
      <c r="G11" s="320">
        <f>D11+E11-F11</f>
        <v>1890</v>
      </c>
      <c r="H11" s="319"/>
      <c r="I11" s="319"/>
      <c r="J11" s="320">
        <f>G11+H11-I11</f>
        <v>1890</v>
      </c>
      <c r="K11" s="319">
        <v>0</v>
      </c>
      <c r="L11" s="319">
        <v>0</v>
      </c>
      <c r="M11" s="319">
        <v>0</v>
      </c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1890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11548</v>
      </c>
      <c r="E12" s="319">
        <v>4</v>
      </c>
      <c r="F12" s="319">
        <v>21</v>
      </c>
      <c r="G12" s="320">
        <f aca="true" t="shared" si="2" ref="G12:G41">D12+E12-F12</f>
        <v>11531</v>
      </c>
      <c r="H12" s="319"/>
      <c r="I12" s="319"/>
      <c r="J12" s="320">
        <f aca="true" t="shared" si="3" ref="J12:J41">G12+H12-I12</f>
        <v>11531</v>
      </c>
      <c r="K12" s="319">
        <v>4410</v>
      </c>
      <c r="L12" s="319">
        <v>320</v>
      </c>
      <c r="M12" s="319">
        <v>0</v>
      </c>
      <c r="N12" s="320">
        <f aca="true" t="shared" si="4" ref="N12:N41">K12+L12-M12</f>
        <v>4730</v>
      </c>
      <c r="O12" s="319"/>
      <c r="P12" s="319"/>
      <c r="Q12" s="320">
        <f t="shared" si="0"/>
        <v>4730</v>
      </c>
      <c r="R12" s="331">
        <f t="shared" si="1"/>
        <v>6801</v>
      </c>
    </row>
    <row r="13" spans="1:18" ht="15.75">
      <c r="A13" s="330" t="s">
        <v>527</v>
      </c>
      <c r="B13" s="312" t="s">
        <v>528</v>
      </c>
      <c r="C13" s="143" t="s">
        <v>529</v>
      </c>
      <c r="D13" s="669">
        <v>129795</v>
      </c>
      <c r="E13" s="319">
        <v>812</v>
      </c>
      <c r="F13" s="319">
        <v>145</v>
      </c>
      <c r="G13" s="320">
        <f t="shared" si="2"/>
        <v>130462</v>
      </c>
      <c r="H13" s="319"/>
      <c r="I13" s="319"/>
      <c r="J13" s="320">
        <f t="shared" si="3"/>
        <v>130462</v>
      </c>
      <c r="K13" s="669">
        <v>54462</v>
      </c>
      <c r="L13" s="319">
        <v>4650</v>
      </c>
      <c r="M13" s="319">
        <v>84</v>
      </c>
      <c r="N13" s="320">
        <f t="shared" si="4"/>
        <v>59028</v>
      </c>
      <c r="O13" s="319"/>
      <c r="P13" s="319"/>
      <c r="Q13" s="320">
        <f t="shared" si="0"/>
        <v>59028</v>
      </c>
      <c r="R13" s="331">
        <f t="shared" si="1"/>
        <v>71434</v>
      </c>
    </row>
    <row r="14" spans="1:18" ht="15.75">
      <c r="A14" s="330" t="s">
        <v>530</v>
      </c>
      <c r="B14" s="312" t="s">
        <v>531</v>
      </c>
      <c r="C14" s="143" t="s">
        <v>532</v>
      </c>
      <c r="D14" s="669">
        <v>13648</v>
      </c>
      <c r="E14" s="319">
        <v>34</v>
      </c>
      <c r="F14" s="319">
        <v>11</v>
      </c>
      <c r="G14" s="320">
        <f t="shared" si="2"/>
        <v>13671</v>
      </c>
      <c r="H14" s="319"/>
      <c r="I14" s="319"/>
      <c r="J14" s="320">
        <f t="shared" si="3"/>
        <v>13671</v>
      </c>
      <c r="K14" s="669">
        <v>5059</v>
      </c>
      <c r="L14" s="319">
        <v>371</v>
      </c>
      <c r="M14" s="319">
        <v>8</v>
      </c>
      <c r="N14" s="320">
        <f t="shared" si="4"/>
        <v>5422</v>
      </c>
      <c r="O14" s="319"/>
      <c r="P14" s="319"/>
      <c r="Q14" s="320">
        <f t="shared" si="0"/>
        <v>5422</v>
      </c>
      <c r="R14" s="331">
        <f t="shared" si="1"/>
        <v>8249</v>
      </c>
    </row>
    <row r="15" spans="1:18" ht="15.75">
      <c r="A15" s="330" t="s">
        <v>533</v>
      </c>
      <c r="B15" s="312" t="s">
        <v>534</v>
      </c>
      <c r="C15" s="143" t="s">
        <v>535</v>
      </c>
      <c r="D15" s="669">
        <v>2235</v>
      </c>
      <c r="E15" s="319">
        <v>778</v>
      </c>
      <c r="F15" s="319">
        <v>20</v>
      </c>
      <c r="G15" s="320">
        <f t="shared" si="2"/>
        <v>2993</v>
      </c>
      <c r="H15" s="319"/>
      <c r="I15" s="319"/>
      <c r="J15" s="320">
        <f t="shared" si="3"/>
        <v>2993</v>
      </c>
      <c r="K15" s="669">
        <v>1640</v>
      </c>
      <c r="L15" s="319">
        <v>133</v>
      </c>
      <c r="M15" s="319">
        <v>20</v>
      </c>
      <c r="N15" s="320">
        <f t="shared" si="4"/>
        <v>1753</v>
      </c>
      <c r="O15" s="319"/>
      <c r="P15" s="319"/>
      <c r="Q15" s="320">
        <f t="shared" si="0"/>
        <v>1753</v>
      </c>
      <c r="R15" s="331">
        <f t="shared" si="1"/>
        <v>1240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166</v>
      </c>
      <c r="E16" s="319">
        <v>23</v>
      </c>
      <c r="F16" s="319">
        <v>0</v>
      </c>
      <c r="G16" s="320">
        <f t="shared" si="2"/>
        <v>189</v>
      </c>
      <c r="H16" s="319"/>
      <c r="I16" s="319"/>
      <c r="J16" s="320">
        <f t="shared" si="3"/>
        <v>189</v>
      </c>
      <c r="K16" s="319">
        <v>117</v>
      </c>
      <c r="L16" s="319">
        <v>5</v>
      </c>
      <c r="M16" s="319">
        <v>0</v>
      </c>
      <c r="N16" s="320">
        <f t="shared" si="4"/>
        <v>122</v>
      </c>
      <c r="O16" s="319"/>
      <c r="P16" s="319"/>
      <c r="Q16" s="320">
        <f t="shared" si="0"/>
        <v>122</v>
      </c>
      <c r="R16" s="331">
        <f t="shared" si="1"/>
        <v>67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7084</v>
      </c>
      <c r="E17" s="319">
        <v>2713</v>
      </c>
      <c r="F17" s="319">
        <v>421</v>
      </c>
      <c r="G17" s="320">
        <f t="shared" si="2"/>
        <v>9376</v>
      </c>
      <c r="H17" s="319"/>
      <c r="I17" s="319"/>
      <c r="J17" s="320">
        <f t="shared" si="3"/>
        <v>9376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9376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>
        <v>1</v>
      </c>
      <c r="F18" s="319">
        <v>1</v>
      </c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166136</v>
      </c>
      <c r="E19" s="321">
        <f>SUM(E11:E18)</f>
        <v>5021</v>
      </c>
      <c r="F19" s="321">
        <f>SUM(F11:F18)</f>
        <v>1045</v>
      </c>
      <c r="G19" s="320">
        <f t="shared" si="2"/>
        <v>170112</v>
      </c>
      <c r="H19" s="321">
        <f>SUM(H11:H18)</f>
        <v>0</v>
      </c>
      <c r="I19" s="321">
        <f>SUM(I11:I18)</f>
        <v>0</v>
      </c>
      <c r="J19" s="320">
        <f t="shared" si="3"/>
        <v>170112</v>
      </c>
      <c r="K19" s="321">
        <f>SUM(K11:K18)</f>
        <v>65688</v>
      </c>
      <c r="L19" s="321">
        <f>SUM(L11:L18)</f>
        <v>5479</v>
      </c>
      <c r="M19" s="321">
        <f>SUM(M11:M18)</f>
        <v>112</v>
      </c>
      <c r="N19" s="320">
        <f t="shared" si="4"/>
        <v>71055</v>
      </c>
      <c r="O19" s="321">
        <f>SUM(O11:O18)</f>
        <v>0</v>
      </c>
      <c r="P19" s="321">
        <f>SUM(P11:P18)</f>
        <v>0</v>
      </c>
      <c r="Q19" s="320">
        <f t="shared" si="0"/>
        <v>71055</v>
      </c>
      <c r="R19" s="331">
        <f t="shared" si="1"/>
        <v>99057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682</v>
      </c>
      <c r="E20" s="319">
        <v>21</v>
      </c>
      <c r="F20" s="319">
        <v>43</v>
      </c>
      <c r="G20" s="320">
        <f t="shared" si="2"/>
        <v>660</v>
      </c>
      <c r="H20" s="319"/>
      <c r="I20" s="319"/>
      <c r="J20" s="320">
        <f t="shared" si="3"/>
        <v>660</v>
      </c>
      <c r="K20" s="319">
        <v>453</v>
      </c>
      <c r="L20" s="319">
        <v>9</v>
      </c>
      <c r="M20" s="319">
        <v>43</v>
      </c>
      <c r="N20" s="320">
        <f t="shared" si="4"/>
        <v>419</v>
      </c>
      <c r="O20" s="319"/>
      <c r="P20" s="319"/>
      <c r="Q20" s="320">
        <f t="shared" si="0"/>
        <v>419</v>
      </c>
      <c r="R20" s="331">
        <f t="shared" si="1"/>
        <v>241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393</v>
      </c>
      <c r="E23" s="319">
        <v>0</v>
      </c>
      <c r="F23" s="319">
        <v>2</v>
      </c>
      <c r="G23" s="320">
        <f t="shared" si="2"/>
        <v>391</v>
      </c>
      <c r="H23" s="319"/>
      <c r="I23" s="319"/>
      <c r="J23" s="320">
        <f t="shared" si="3"/>
        <v>391</v>
      </c>
      <c r="K23" s="319">
        <v>230</v>
      </c>
      <c r="L23" s="319">
        <v>44</v>
      </c>
      <c r="M23" s="319">
        <v>2</v>
      </c>
      <c r="N23" s="320">
        <f t="shared" si="4"/>
        <v>272</v>
      </c>
      <c r="O23" s="319"/>
      <c r="P23" s="319"/>
      <c r="Q23" s="320">
        <f t="shared" si="0"/>
        <v>272</v>
      </c>
      <c r="R23" s="331">
        <f t="shared" si="1"/>
        <v>119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379</v>
      </c>
      <c r="E24" s="319">
        <v>3</v>
      </c>
      <c r="F24" s="319"/>
      <c r="G24" s="320">
        <f t="shared" si="2"/>
        <v>382</v>
      </c>
      <c r="H24" s="319"/>
      <c r="I24" s="319"/>
      <c r="J24" s="320">
        <f t="shared" si="3"/>
        <v>382</v>
      </c>
      <c r="K24" s="319">
        <v>377</v>
      </c>
      <c r="L24" s="319">
        <v>4</v>
      </c>
      <c r="M24" s="319"/>
      <c r="N24" s="320">
        <f t="shared" si="4"/>
        <v>381</v>
      </c>
      <c r="O24" s="319"/>
      <c r="P24" s="319"/>
      <c r="Q24" s="320">
        <f t="shared" si="0"/>
        <v>381</v>
      </c>
      <c r="R24" s="331">
        <f t="shared" si="1"/>
        <v>1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30</v>
      </c>
      <c r="E25" s="319">
        <v>0</v>
      </c>
      <c r="F25" s="319"/>
      <c r="G25" s="320">
        <f t="shared" si="2"/>
        <v>30</v>
      </c>
      <c r="H25" s="319"/>
      <c r="I25" s="319"/>
      <c r="J25" s="320">
        <f t="shared" si="3"/>
        <v>30</v>
      </c>
      <c r="K25" s="319">
        <v>30</v>
      </c>
      <c r="L25" s="319">
        <v>0</v>
      </c>
      <c r="M25" s="319"/>
      <c r="N25" s="320">
        <f t="shared" si="4"/>
        <v>30</v>
      </c>
      <c r="O25" s="319"/>
      <c r="P25" s="319"/>
      <c r="Q25" s="320">
        <f t="shared" si="0"/>
        <v>30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36</v>
      </c>
      <c r="E26" s="319">
        <v>2</v>
      </c>
      <c r="F26" s="319">
        <v>12</v>
      </c>
      <c r="G26" s="320">
        <f t="shared" si="2"/>
        <v>26</v>
      </c>
      <c r="H26" s="319"/>
      <c r="I26" s="319"/>
      <c r="J26" s="320">
        <f t="shared" si="3"/>
        <v>26</v>
      </c>
      <c r="K26" s="319">
        <v>24</v>
      </c>
      <c r="L26" s="319">
        <v>0</v>
      </c>
      <c r="M26" s="319">
        <v>0</v>
      </c>
      <c r="N26" s="320">
        <f t="shared" si="4"/>
        <v>24</v>
      </c>
      <c r="O26" s="319"/>
      <c r="P26" s="319"/>
      <c r="Q26" s="320">
        <f t="shared" si="0"/>
        <v>24</v>
      </c>
      <c r="R26" s="331">
        <f t="shared" si="1"/>
        <v>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838</v>
      </c>
      <c r="E27" s="323">
        <f aca="true" t="shared" si="5" ref="E27:P27">SUM(E23:E26)</f>
        <v>5</v>
      </c>
      <c r="F27" s="323">
        <f t="shared" si="5"/>
        <v>14</v>
      </c>
      <c r="G27" s="324">
        <f t="shared" si="2"/>
        <v>829</v>
      </c>
      <c r="H27" s="323">
        <f t="shared" si="5"/>
        <v>0</v>
      </c>
      <c r="I27" s="323">
        <f t="shared" si="5"/>
        <v>0</v>
      </c>
      <c r="J27" s="324">
        <f t="shared" si="3"/>
        <v>829</v>
      </c>
      <c r="K27" s="323">
        <f t="shared" si="5"/>
        <v>661</v>
      </c>
      <c r="L27" s="323">
        <f t="shared" si="5"/>
        <v>48</v>
      </c>
      <c r="M27" s="323">
        <f t="shared" si="5"/>
        <v>2</v>
      </c>
      <c r="N27" s="324">
        <f t="shared" si="4"/>
        <v>707</v>
      </c>
      <c r="O27" s="323">
        <f t="shared" si="5"/>
        <v>0</v>
      </c>
      <c r="P27" s="323">
        <f t="shared" si="5"/>
        <v>0</v>
      </c>
      <c r="Q27" s="324">
        <f t="shared" si="0"/>
        <v>707</v>
      </c>
      <c r="R27" s="334">
        <f t="shared" si="1"/>
        <v>122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8</v>
      </c>
      <c r="H29" s="326">
        <f t="shared" si="6"/>
        <v>0</v>
      </c>
      <c r="I29" s="326">
        <f t="shared" si="6"/>
        <v>0</v>
      </c>
      <c r="J29" s="327">
        <f t="shared" si="3"/>
        <v>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8</v>
      </c>
      <c r="E33" s="319"/>
      <c r="F33" s="319"/>
      <c r="G33" s="320">
        <f t="shared" si="2"/>
        <v>8</v>
      </c>
      <c r="H33" s="319"/>
      <c r="I33" s="319"/>
      <c r="J33" s="320">
        <f t="shared" si="3"/>
        <v>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f>490*0</f>
        <v>0</v>
      </c>
      <c r="E39" s="319">
        <f>959*0</f>
        <v>0</v>
      </c>
      <c r="F39" s="319">
        <f>270*0</f>
        <v>0</v>
      </c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8</v>
      </c>
      <c r="H40" s="321">
        <f t="shared" si="10"/>
        <v>0</v>
      </c>
      <c r="I40" s="321">
        <f t="shared" si="10"/>
        <v>0</v>
      </c>
      <c r="J40" s="320">
        <f t="shared" si="3"/>
        <v>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8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167664</v>
      </c>
      <c r="E42" s="340">
        <f>E19+E20+E21+E27+E40+E41</f>
        <v>5047</v>
      </c>
      <c r="F42" s="340">
        <f aca="true" t="shared" si="11" ref="F42:R42">F19+F20+F21+F27+F40+F41</f>
        <v>1102</v>
      </c>
      <c r="G42" s="340">
        <f t="shared" si="11"/>
        <v>171609</v>
      </c>
      <c r="H42" s="340">
        <f t="shared" si="11"/>
        <v>0</v>
      </c>
      <c r="I42" s="340">
        <f t="shared" si="11"/>
        <v>0</v>
      </c>
      <c r="J42" s="340">
        <f t="shared" si="11"/>
        <v>171609</v>
      </c>
      <c r="K42" s="340">
        <f t="shared" si="11"/>
        <v>66802</v>
      </c>
      <c r="L42" s="340">
        <f t="shared" si="11"/>
        <v>5536</v>
      </c>
      <c r="M42" s="340">
        <f t="shared" si="11"/>
        <v>157</v>
      </c>
      <c r="N42" s="340">
        <f t="shared" si="11"/>
        <v>72181</v>
      </c>
      <c r="O42" s="340">
        <f t="shared" si="11"/>
        <v>0</v>
      </c>
      <c r="P42" s="340">
        <f t="shared" si="11"/>
        <v>0</v>
      </c>
      <c r="Q42" s="340">
        <f t="shared" si="11"/>
        <v>72181</v>
      </c>
      <c r="R42" s="341">
        <f t="shared" si="11"/>
        <v>99428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71">
        <f>pdeReportingDate</f>
        <v>43434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72" t="str">
        <f>authorName</f>
        <v>ЗАРКА МИХАЙЛОВА ПЪРВАНОВА </v>
      </c>
      <c r="D47" s="672"/>
      <c r="E47" s="672"/>
      <c r="F47" s="672"/>
      <c r="G47" s="672"/>
      <c r="H47" s="672"/>
      <c r="I47" s="672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3"/>
      <c r="D49" s="673"/>
      <c r="E49" s="673"/>
      <c r="F49" s="673"/>
      <c r="G49" s="673"/>
      <c r="H49" s="673"/>
      <c r="I49" s="673"/>
    </row>
    <row r="50" spans="2:9" ht="15.75">
      <c r="B50" s="662"/>
      <c r="C50" s="670" t="s">
        <v>952</v>
      </c>
      <c r="D50" s="670"/>
      <c r="E50" s="670"/>
      <c r="F50" s="670"/>
      <c r="G50" s="543"/>
      <c r="H50" s="44"/>
      <c r="I50" s="41"/>
    </row>
    <row r="51" spans="2:9" ht="15.75">
      <c r="B51" s="662"/>
      <c r="C51" s="670" t="s">
        <v>952</v>
      </c>
      <c r="D51" s="670"/>
      <c r="E51" s="670"/>
      <c r="F51" s="670"/>
      <c r="G51" s="543"/>
      <c r="H51" s="44"/>
      <c r="I51" s="41"/>
    </row>
    <row r="52" spans="2:9" ht="15.75">
      <c r="B52" s="662"/>
      <c r="C52" s="670" t="s">
        <v>952</v>
      </c>
      <c r="D52" s="670"/>
      <c r="E52" s="670"/>
      <c r="F52" s="670"/>
      <c r="G52" s="543"/>
      <c r="H52" s="44"/>
      <c r="I52" s="41"/>
    </row>
    <row r="53" spans="2:9" ht="15.75">
      <c r="B53" s="662"/>
      <c r="C53" s="670" t="s">
        <v>952</v>
      </c>
      <c r="D53" s="670"/>
      <c r="E53" s="670"/>
      <c r="F53" s="670"/>
      <c r="G53" s="543"/>
      <c r="H53" s="44"/>
      <c r="I53" s="41"/>
    </row>
    <row r="54" spans="2:9" ht="15.75">
      <c r="B54" s="662"/>
      <c r="C54" s="670"/>
      <c r="D54" s="670"/>
      <c r="E54" s="670"/>
      <c r="F54" s="670"/>
      <c r="G54" s="543"/>
      <c r="H54" s="44"/>
      <c r="I54" s="41"/>
    </row>
    <row r="55" spans="2:9" ht="15.75">
      <c r="B55" s="662"/>
      <c r="C55" s="670"/>
      <c r="D55" s="670"/>
      <c r="E55" s="670"/>
      <c r="F55" s="670"/>
      <c r="G55" s="543"/>
      <c r="H55" s="44"/>
      <c r="I55" s="41"/>
    </row>
    <row r="56" spans="2:9" ht="15.75">
      <c r="B56" s="662"/>
      <c r="C56" s="670"/>
      <c r="D56" s="670"/>
      <c r="E56" s="670"/>
      <c r="F56" s="670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СВИЛОЗА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814191178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.7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>
        <v>0</v>
      </c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>
        <v>0</v>
      </c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2641</v>
      </c>
      <c r="D18" s="353">
        <f>+D19+D20</f>
        <v>0</v>
      </c>
      <c r="E18" s="360">
        <f t="shared" si="0"/>
        <v>2641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2117+7+45+333+139</f>
        <v>2641</v>
      </c>
      <c r="D20" s="359"/>
      <c r="E20" s="360">
        <f t="shared" si="0"/>
        <v>2641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2641</v>
      </c>
      <c r="D21" s="431">
        <f>D13+D17+D18</f>
        <v>0</v>
      </c>
      <c r="E21" s="432">
        <f>E13+E17+E18</f>
        <v>2641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6</v>
      </c>
      <c r="D23" s="434"/>
      <c r="E23" s="433">
        <f t="shared" si="0"/>
        <v>6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266</v>
      </c>
      <c r="D26" s="353">
        <f>SUM(D27:D29)</f>
        <v>266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f>203+33</f>
        <v>236</v>
      </c>
      <c r="D27" s="359">
        <f aca="true" t="shared" si="1" ref="D27:D32">C27</f>
        <v>236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0</v>
      </c>
      <c r="D28" s="359">
        <f t="shared" si="1"/>
        <v>0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f>10+20</f>
        <v>30</v>
      </c>
      <c r="D29" s="359">
        <f t="shared" si="1"/>
        <v>30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31503</v>
      </c>
      <c r="D30" s="359">
        <f t="shared" si="1"/>
        <v>31503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1698</v>
      </c>
      <c r="D31" s="359">
        <f t="shared" si="1"/>
        <v>1698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1801</v>
      </c>
      <c r="D32" s="359">
        <f t="shared" si="1"/>
        <v>1801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2785</v>
      </c>
      <c r="D35" s="353">
        <f>SUM(D36:D39)</f>
        <v>2785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0</v>
      </c>
      <c r="D36" s="359">
        <v>0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2785</v>
      </c>
      <c r="D37" s="359">
        <f>C37</f>
        <v>2785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1418</v>
      </c>
      <c r="D40" s="353">
        <f>SUM(D41:D44)</f>
        <v>1418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1072+346</f>
        <v>1418</v>
      </c>
      <c r="D44" s="359">
        <f>C44</f>
        <v>1418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39471</v>
      </c>
      <c r="D45" s="429">
        <f>D26+D30+D31+D33+D32+D34+D35+D40</f>
        <v>39471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42118</v>
      </c>
      <c r="D46" s="435">
        <f>D45+D23+D21+D11</f>
        <v>39471</v>
      </c>
      <c r="E46" s="436">
        <f>E45+E23+E21+E11</f>
        <v>2647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777</v>
      </c>
      <c r="D54" s="129">
        <f>SUM(D55:D57)</f>
        <v>0</v>
      </c>
      <c r="E54" s="127">
        <f>C54-D54</f>
        <v>777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f>762+15</f>
        <v>777</v>
      </c>
      <c r="D55" s="188"/>
      <c r="E55" s="127">
        <f>C55-D55</f>
        <v>777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2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2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6746</v>
      </c>
      <c r="D58" s="129">
        <f>D59+D61</f>
        <v>0</v>
      </c>
      <c r="E58" s="127">
        <f t="shared" si="2"/>
        <v>6746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f>6746</f>
        <v>6746</v>
      </c>
      <c r="D59" s="188"/>
      <c r="E59" s="127">
        <f t="shared" si="2"/>
        <v>6746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2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2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2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2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2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2"/>
        <v>0</v>
      </c>
      <c r="F65" s="187"/>
    </row>
    <row r="66" spans="1:6" ht="15.75">
      <c r="A66" s="361" t="s">
        <v>682</v>
      </c>
      <c r="B66" s="126" t="s">
        <v>683</v>
      </c>
      <c r="C66" s="188">
        <v>399</v>
      </c>
      <c r="D66" s="188"/>
      <c r="E66" s="127">
        <f t="shared" si="2"/>
        <v>399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2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7922</v>
      </c>
      <c r="D68" s="426">
        <f>D54+D58+D63+D64+D65+D66</f>
        <v>0</v>
      </c>
      <c r="E68" s="427">
        <f t="shared" si="2"/>
        <v>7922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5481</v>
      </c>
      <c r="D70" s="188"/>
      <c r="E70" s="127">
        <f t="shared" si="2"/>
        <v>5481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137</v>
      </c>
      <c r="D73" s="128">
        <f>SUM(D74:D76)</f>
        <v>137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2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2"/>
        <v>0</v>
      </c>
      <c r="F75" s="187"/>
    </row>
    <row r="76" spans="1:6" ht="15.75">
      <c r="A76" s="392" t="s">
        <v>697</v>
      </c>
      <c r="B76" s="126" t="s">
        <v>698</v>
      </c>
      <c r="C76" s="188">
        <v>137</v>
      </c>
      <c r="D76" s="188">
        <f>C76</f>
        <v>137</v>
      </c>
      <c r="E76" s="127">
        <f t="shared" si="2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3961</v>
      </c>
      <c r="D77" s="129">
        <f>D78+D80</f>
        <v>3961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3961</v>
      </c>
      <c r="D78" s="188">
        <f>C78</f>
        <v>3961</v>
      </c>
      <c r="E78" s="127">
        <f t="shared" si="2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2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2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2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2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2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2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2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7925</v>
      </c>
      <c r="D87" s="125">
        <f>SUM(D88:D92)+D96</f>
        <v>7925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2"/>
        <v>0</v>
      </c>
      <c r="F88" s="187"/>
    </row>
    <row r="89" spans="1:6" ht="15.75">
      <c r="A89" s="361" t="s">
        <v>721</v>
      </c>
      <c r="B89" s="126" t="s">
        <v>722</v>
      </c>
      <c r="C89" s="188">
        <v>6330</v>
      </c>
      <c r="D89" s="188">
        <f>C89</f>
        <v>6330</v>
      </c>
      <c r="E89" s="127">
        <f t="shared" si="2"/>
        <v>0</v>
      </c>
      <c r="F89" s="187"/>
    </row>
    <row r="90" spans="1:6" ht="15.75">
      <c r="A90" s="361" t="s">
        <v>723</v>
      </c>
      <c r="B90" s="126" t="s">
        <v>724</v>
      </c>
      <c r="C90" s="188">
        <v>54</v>
      </c>
      <c r="D90" s="188">
        <f>C90</f>
        <v>54</v>
      </c>
      <c r="E90" s="127">
        <f t="shared" si="2"/>
        <v>0</v>
      </c>
      <c r="F90" s="187"/>
    </row>
    <row r="91" spans="1:6" ht="15.75">
      <c r="A91" s="361" t="s">
        <v>725</v>
      </c>
      <c r="B91" s="126" t="s">
        <v>726</v>
      </c>
      <c r="C91" s="188">
        <v>828</v>
      </c>
      <c r="D91" s="188">
        <f>C91</f>
        <v>828</v>
      </c>
      <c r="E91" s="127">
        <f t="shared" si="2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432</v>
      </c>
      <c r="D92" s="129">
        <f>SUM(D93:D95)</f>
        <v>432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0</v>
      </c>
      <c r="D93" s="188">
        <f>C93</f>
        <v>0</v>
      </c>
      <c r="E93" s="127">
        <f t="shared" si="2"/>
        <v>0</v>
      </c>
      <c r="F93" s="187"/>
    </row>
    <row r="94" spans="1:6" ht="15.75">
      <c r="A94" s="361" t="s">
        <v>637</v>
      </c>
      <c r="B94" s="126" t="s">
        <v>731</v>
      </c>
      <c r="C94" s="188">
        <v>32</v>
      </c>
      <c r="D94" s="188">
        <f>C94</f>
        <v>32</v>
      </c>
      <c r="E94" s="127">
        <f t="shared" si="2"/>
        <v>0</v>
      </c>
      <c r="F94" s="187"/>
    </row>
    <row r="95" spans="1:6" ht="15.75">
      <c r="A95" s="361" t="s">
        <v>641</v>
      </c>
      <c r="B95" s="126" t="s">
        <v>732</v>
      </c>
      <c r="C95" s="188">
        <f>432-C94</f>
        <v>400</v>
      </c>
      <c r="D95" s="188">
        <f>C95</f>
        <v>400</v>
      </c>
      <c r="E95" s="127">
        <f t="shared" si="2"/>
        <v>0</v>
      </c>
      <c r="F95" s="187"/>
    </row>
    <row r="96" spans="1:6" ht="15.75">
      <c r="A96" s="361" t="s">
        <v>733</v>
      </c>
      <c r="B96" s="126" t="s">
        <v>734</v>
      </c>
      <c r="C96" s="188">
        <v>281</v>
      </c>
      <c r="D96" s="188">
        <f>C96</f>
        <v>281</v>
      </c>
      <c r="E96" s="127">
        <f t="shared" si="2"/>
        <v>0</v>
      </c>
      <c r="F96" s="187"/>
    </row>
    <row r="97" spans="1:6" ht="15.75">
      <c r="A97" s="361" t="s">
        <v>735</v>
      </c>
      <c r="B97" s="126" t="s">
        <v>736</v>
      </c>
      <c r="C97" s="188">
        <f>921+32</f>
        <v>953</v>
      </c>
      <c r="D97" s="188">
        <f>C97</f>
        <v>953</v>
      </c>
      <c r="E97" s="127">
        <f t="shared" si="2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12976</v>
      </c>
      <c r="D98" s="424">
        <f>D87+D82+D77+D73+D97</f>
        <v>12976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26379</v>
      </c>
      <c r="D99" s="418">
        <f>D98+D70+D68</f>
        <v>12976</v>
      </c>
      <c r="E99" s="418">
        <f>E98+E70+E68</f>
        <v>13403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0</v>
      </c>
      <c r="D106" s="271"/>
      <c r="E106" s="271">
        <v>0</v>
      </c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71">
        <f>pdeReportingDate</f>
        <v>43434</v>
      </c>
      <c r="C111" s="671"/>
      <c r="D111" s="671"/>
      <c r="E111" s="671"/>
      <c r="F111" s="671"/>
      <c r="G111" s="51"/>
      <c r="H111" s="51"/>
    </row>
    <row r="112" spans="1:8" ht="15.75">
      <c r="A112" s="660"/>
      <c r="B112" s="671"/>
      <c r="C112" s="671"/>
      <c r="D112" s="671"/>
      <c r="E112" s="671"/>
      <c r="F112" s="671"/>
      <c r="G112" s="51"/>
      <c r="H112" s="51"/>
    </row>
    <row r="113" spans="1:8" ht="15.75">
      <c r="A113" s="661" t="s">
        <v>8</v>
      </c>
      <c r="B113" s="672" t="str">
        <f>authorName</f>
        <v>ЗАРКА МИХАЙЛОВА ПЪРВАНОВА </v>
      </c>
      <c r="C113" s="672"/>
      <c r="D113" s="672"/>
      <c r="E113" s="672"/>
      <c r="F113" s="672"/>
      <c r="G113" s="75"/>
      <c r="H113" s="75"/>
    </row>
    <row r="114" spans="1:8" ht="15.75">
      <c r="A114" s="661"/>
      <c r="B114" s="672"/>
      <c r="C114" s="672"/>
      <c r="D114" s="672"/>
      <c r="E114" s="672"/>
      <c r="F114" s="672"/>
      <c r="G114" s="75"/>
      <c r="H114" s="75"/>
    </row>
    <row r="115" spans="1:8" ht="15.75">
      <c r="A115" s="661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62"/>
      <c r="B116" s="670" t="s">
        <v>952</v>
      </c>
      <c r="C116" s="670"/>
      <c r="D116" s="670"/>
      <c r="E116" s="670"/>
      <c r="F116" s="670"/>
      <c r="G116" s="662"/>
      <c r="H116" s="662"/>
    </row>
    <row r="117" spans="1:8" ht="15.75" customHeight="1">
      <c r="A117" s="662"/>
      <c r="B117" s="670" t="s">
        <v>952</v>
      </c>
      <c r="C117" s="670"/>
      <c r="D117" s="670"/>
      <c r="E117" s="670"/>
      <c r="F117" s="670"/>
      <c r="G117" s="662"/>
      <c r="H117" s="662"/>
    </row>
    <row r="118" spans="1:8" ht="15.75" customHeight="1">
      <c r="A118" s="662"/>
      <c r="B118" s="670" t="s">
        <v>952</v>
      </c>
      <c r="C118" s="670"/>
      <c r="D118" s="670"/>
      <c r="E118" s="670"/>
      <c r="F118" s="670"/>
      <c r="G118" s="662"/>
      <c r="H118" s="662"/>
    </row>
    <row r="119" spans="1:8" ht="15.75" customHeight="1">
      <c r="A119" s="662"/>
      <c r="B119" s="670" t="s">
        <v>952</v>
      </c>
      <c r="C119" s="670"/>
      <c r="D119" s="670"/>
      <c r="E119" s="670"/>
      <c r="F119" s="670"/>
      <c r="G119" s="662"/>
      <c r="H119" s="662"/>
    </row>
    <row r="120" spans="1:8" ht="15.75">
      <c r="A120" s="662"/>
      <c r="B120" s="670"/>
      <c r="C120" s="670"/>
      <c r="D120" s="670"/>
      <c r="E120" s="670"/>
      <c r="F120" s="670"/>
      <c r="G120" s="662"/>
      <c r="H120" s="662"/>
    </row>
    <row r="121" spans="1:8" ht="15.75">
      <c r="A121" s="662"/>
      <c r="B121" s="670"/>
      <c r="C121" s="670"/>
      <c r="D121" s="670"/>
      <c r="E121" s="670"/>
      <c r="F121" s="670"/>
      <c r="G121" s="662"/>
      <c r="H121" s="662"/>
    </row>
    <row r="122" spans="1:8" ht="15.75">
      <c r="A122" s="662"/>
      <c r="B122" s="670"/>
      <c r="C122" s="670"/>
      <c r="D122" s="670"/>
      <c r="E122" s="670"/>
      <c r="F122" s="670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33" sqref="G3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СВИЛОЗА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814191178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71">
        <f>pdeReportingDate</f>
        <v>43434</v>
      </c>
      <c r="C31" s="671"/>
      <c r="D31" s="671"/>
      <c r="E31" s="671"/>
      <c r="F31" s="671"/>
      <c r="G31" s="115"/>
      <c r="H31" s="115"/>
      <c r="I31" s="115"/>
    </row>
    <row r="32" spans="1:9" s="107" customFormat="1" ht="15.75">
      <c r="A32" s="660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.75">
      <c r="A33" s="661" t="s">
        <v>8</v>
      </c>
      <c r="B33" s="672" t="str">
        <f>authorName</f>
        <v>ЗАРКА МИХАЙЛОВА ПЪРВАНОВА </v>
      </c>
      <c r="C33" s="672"/>
      <c r="D33" s="672"/>
      <c r="E33" s="672"/>
      <c r="F33" s="672"/>
      <c r="G33" s="115"/>
      <c r="H33" s="115"/>
      <c r="I33" s="115"/>
    </row>
    <row r="34" spans="1:9" s="107" customFormat="1" ht="15.75">
      <c r="A34" s="661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.75">
      <c r="A35" s="661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62"/>
      <c r="B36" s="670" t="s">
        <v>952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2"/>
      <c r="B37" s="670" t="s">
        <v>952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2"/>
      <c r="B38" s="670" t="s">
        <v>952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2"/>
      <c r="B39" s="670" t="s">
        <v>952</v>
      </c>
      <c r="C39" s="670"/>
      <c r="D39" s="670"/>
      <c r="E39" s="670"/>
      <c r="F39" s="670"/>
      <c r="G39" s="670"/>
      <c r="H39" s="670"/>
      <c r="I39" s="670"/>
    </row>
    <row r="40" spans="1:9" s="107" customFormat="1" ht="15.75">
      <c r="A40" s="662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.75">
      <c r="A41" s="662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.75">
      <c r="A42" s="662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СВИЛОЗА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01.01.2018 г. до 30.09.2018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166942</v>
      </c>
      <c r="D6" s="643">
        <f aca="true" t="shared" si="0" ref="D6:D15">C6-E6</f>
        <v>0</v>
      </c>
      <c r="E6" s="642">
        <f>'1-Баланс'!G95</f>
        <v>166942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140415</v>
      </c>
      <c r="D7" s="643">
        <f t="shared" si="0"/>
        <v>108660</v>
      </c>
      <c r="E7" s="642">
        <f>'1-Баланс'!G18</f>
        <v>31755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29675</v>
      </c>
      <c r="D8" s="643">
        <f t="shared" si="0"/>
        <v>-0.1529999999984284</v>
      </c>
      <c r="E8" s="642">
        <f>ABS('2-Отчет за доходите'!C44)-ABS('2-Отчет за доходите'!G44)</f>
        <v>29675.153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10793</v>
      </c>
      <c r="D9" s="643">
        <f t="shared" si="0"/>
        <v>0</v>
      </c>
      <c r="E9" s="642">
        <f>'3-Отчет за паричния поток'!C45</f>
        <v>10793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3164</v>
      </c>
      <c r="D10" s="643">
        <f t="shared" si="0"/>
        <v>0</v>
      </c>
      <c r="E10" s="642">
        <f>'3-Отчет за паричния поток'!C46</f>
        <v>3164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140415</v>
      </c>
      <c r="D11" s="643">
        <f t="shared" si="0"/>
        <v>-0.20000000001164153</v>
      </c>
      <c r="E11" s="642">
        <f>'4-Отчет за собствения капитал'!L34</f>
        <v>140415.2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8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2018-05-14T05:53:42Z</cp:lastPrinted>
  <dcterms:created xsi:type="dcterms:W3CDTF">2006-09-16T00:00:00Z</dcterms:created>
  <dcterms:modified xsi:type="dcterms:W3CDTF">2018-11-27T17:47:07Z</dcterms:modified>
  <cp:category/>
  <cp:version/>
  <cp:contentType/>
  <cp:contentStatus/>
</cp:coreProperties>
</file>