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91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6" sheetId="5" r:id="rId5"/>
    <sheet name="справка №5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<sst xmlns="http://schemas.openxmlformats.org/spreadsheetml/2006/main" count="1067" uniqueCount="870">
  <si>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</si>
  <si>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</si>
  <si>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</si>
  <si>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</si>
  <si>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</si>
  <si>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</si>
  <si>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</si>
  <si>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</si>
  <si>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</si>
  <si>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</si>
  <si>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</si>
  <si>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</si>
  <si>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</si>
  <si>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</si>
  <si>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</si>
  <si>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</si>
  <si>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</si>
  <si>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</si>
  <si>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</si>
  <si>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</si>
  <si>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</si>
  <si>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</si>
  <si>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</si>
  <si>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</si>
  <si>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</si>
  <si>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</si>
  <si>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</si>
  <si>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</si>
  <si>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</si>
  <si>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</si>
  <si>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</si>
  <si>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</si>
  <si>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</si>
  <si>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</si>
  <si>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</si>
  <si>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</si>
  <si>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</si>
  <si>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</si>
  <si>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</si>
  <si>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</si>
  <si>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</si>
  <si>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</si>
  <si>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</si>
  <si>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</si>
  <si>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</si>
  <si>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</si>
  <si>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</si>
  <si>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</si>
  <si>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</si>
  <si>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</si>
  <si>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</si>
  <si>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</si>
  <si>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</si>
  <si>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</si>
  <si>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</si>
  <si>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</si>
  <si>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</si>
  <si>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</si>
  <si>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</si>
  <si>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</si>
  <si>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</si>
  <si>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</si>
  <si>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</si>
  <si>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</si>
  <si>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</si>
  <si>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</si>
  <si>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</si>
  <si>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</si>
  <si>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</si>
  <si>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</si>
  <si>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</si>
  <si>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</si>
  <si>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</si>
  <si>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</si>
  <si>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</si>
  <si>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</si>
  <si>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</si>
  <si>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</si>
  <si>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</si>
  <si>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</si>
  <si>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</si>
  <si>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</si>
  <si>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</si>
  <si>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</si>
  <si>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</si>
  <si>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</si>
  <si>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</si>
  <si>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</si>
  <si>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</si>
  <si>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</si>
  <si>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</si>
  <si>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</si>
  <si>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</si>
  <si>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</si>
  <si>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</si>
  <si>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</si>
  <si>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</si>
  <si>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</si>
  <si>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</si>
  <si>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</si>
  <si>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</si>
  <si>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</si>
  <si>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</si>
  <si>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</si>
  <si>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</si>
  <si>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</si>
  <si>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</si>
  <si>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</si>
  <si>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</si>
  <si>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</si>
  <si>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</si>
  <si>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</si>
  <si>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</si>
  <si>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</si>
  <si>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</si>
  <si>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</si>
  <si>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</si>
  <si>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</si>
  <si>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</si>
  <si>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</si>
  <si>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</si>
  <si>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</si>
  <si>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</si>
  <si>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</si>
  <si>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</si>
  <si>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</si>
  <si>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</si>
  <si>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</si>
  <si>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</si>
  <si>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</si>
  <si>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</si>
  <si>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</si>
  <si>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</si>
  <si>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</si>
  <si>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</si>
  <si>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</si>
  <si>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</si>
  <si>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</si>
  <si>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</si>
  <si>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</si>
  <si>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</si>
  <si>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</si>
  <si>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</si>
  <si>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</si>
  <si>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</si>
  <si>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</si>
  <si>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</si>
  <si>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</si>
  <si>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</si>
  <si>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</si>
  <si>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</si>
  <si>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</si>
  <si>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</si>
  <si>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</si>
  <si>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</si>
  <si>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</si>
  <si>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</si>
  <si>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</si>
  <si>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</si>
  <si>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</si>
  <si>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</si>
  <si>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</si>
  <si>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</si>
  <si>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</si>
  <si>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</si>
  <si>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</si>
  <si>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</si>
  <si>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</si>
  <si>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</si>
  <si>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</si>
  <si>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</si>
  <si>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</si>
  <si>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</si>
  <si>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</si>
  <si>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</si>
  <si>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</si>
  <si>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</si>
  <si>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</si>
  <si>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</si>
  <si>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</si>
  <si>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</si>
  <si>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</si>
  <si>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</si>
  <si>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</si>
  <si>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</si>
  <si>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</si>
  <si>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</si>
  <si>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</si>
  <si>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</si>
  <si>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</si>
  <si>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</si>
  <si>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</si>
  <si>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</si>
  <si>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</si>
  <si>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</si>
  <si>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</si>
  <si>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</si>
  <si>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</si>
  <si>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</si>
  <si>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</si>
  <si>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</si>
  <si>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</si>
  <si>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</si>
  <si>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</si>
  <si>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</si>
  <si>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</si>
  <si>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</si>
  <si>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</si>
  <si>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</si>
  <si>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</si>
  <si>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</si>
  <si>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</si>
  <si>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</si>
  <si>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</si>
  <si>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</si>
  <si>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</si>
  <si>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</si>
  <si>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</si>
  <si>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</si>
  <si>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</si>
  <si>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</si>
  <si>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</si>
  <si>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</si>
  <si>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</si>
  <si>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</si>
  <si>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</si>
  <si>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</si>
  <si>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</si>
  <si>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</si>
  <si>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</si>
  <si>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</si>
  <si>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</si>
  <si>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</si>
  <si>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</si>
  <si>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</si>
  <si>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</si>
  <si>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</si>
  <si>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</si>
  <si>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</si>
  <si>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</si>
  <si>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</si>
  <si>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</si>
  <si>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</si>
  <si>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</si>
  <si>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</si>
  <si>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</si>
  <si>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</si>
  <si>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</si>
  <si>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</si>
  <si>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</si>
  <si>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</si>
  <si>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</si>
  <si>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</si>
  <si>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</si>
  <si>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</si>
  <si>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</si>
  <si>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</si>
  <si>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</si>
  <si>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</si>
  <si>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</si>
  <si>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</si>
  <si>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</si>
  <si>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</si>
  <si>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</si>
  <si>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</si>
  <si>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</si>
  <si>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</si>
  <si>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</si>
  <si>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</si>
  <si>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</si>
  <si>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</si>
  <si>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</si>
  <si>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</si>
  <si>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</si>
  <si>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</si>
  <si>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</si>
  <si>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</si>
  <si>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</si>
  <si>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</si>
  <si>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</si>
  <si>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</si>
  <si>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</si>
  <si>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</si>
  <si>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</si>
  <si>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</si>
  <si>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</si>
  <si>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</si>
  <si>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</si>
  <si>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</si>
  <si>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</si>
  <si>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</si>
  <si>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</si>
  <si>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</si>
  <si>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</si>
  <si>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</si>
  <si>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</si>
  <si>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</si>
  <si>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</si>
  <si>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</si>
  <si>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</si>
  <si>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</si>
  <si>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</si>
  <si>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</si>
  <si>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</si>
  <si>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</si>
  <si>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</si>
  <si>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</si>
  <si>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</si>
  <si>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</si>
  <si>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</si>
  <si>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</si>
  <si>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</si>
  <si>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</si>
  <si>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</si>
  <si>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</si>
  <si>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</si>
  <si>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</si>
  <si>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</si>
  <si>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</si>
  <si>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</si>
  <si>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</si>
  <si>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</si>
  <si>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</si>
  <si>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</si>
  <si>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</si>
  <si>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</si>
  <si>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</si>
  <si>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</si>
  <si>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</si>
  <si>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</si>
  <si>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</si>
  <si>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</si>
  <si>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</si>
  <si>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</si>
  <si>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</si>
  <si>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</si>
  <si>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</si>
  <si>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</si>
  <si>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</si>
  <si>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</si>
  <si>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</si>
  <si>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</si>
  <si>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</si>
  <si>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</si>
  <si>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</si>
  <si>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</si>
  <si>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</si>
  <si>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</si>
  <si>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</si>
  <si>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</si>
  <si>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</si>
  <si>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</si>
  <si>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</si>
  <si>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</si>
  <si>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</si>
  <si>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</si>
  <si>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</si>
  <si>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</si>
  <si>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</si>
  <si>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</si>
  <si>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</si>
  <si>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</si>
  <si>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</si>
  <si>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</si>
  <si>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</si>
  <si>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</si>
  <si>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</si>
  <si>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</si>
  <si>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</si>
  <si>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</si>
  <si>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</si>
  <si>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</si>
  <si>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</si>
  <si>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</si>
  <si>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</si>
  <si>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</si>
  <si>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</si>
  <si>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</si>
  <si>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</si>
  <si>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</si>
  <si>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</si>
  <si>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</si>
  <si>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</si>
  <si>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</si>
  <si>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</si>
  <si>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</si>
  <si>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</si>
  <si>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</si>
  <si>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</si>
  <si>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</si>
  <si>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</si>
  <si>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</si>
  <si>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</si>
  <si>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</si>
  <si>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</si>
  <si>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</si>
  <si>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</si>
  <si>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</si>
  <si>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</si>
  <si>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</si>
  <si>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</si>
  <si>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</si>
  <si>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</si>
  <si>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</si>
  <si>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</si>
  <si>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</si>
  <si>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</si>
  <si>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</si>
  <si>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</si>
  <si>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</si>
  <si>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</si>
  <si>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</si>
  <si>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</si>
  <si>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</si>
  <si>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</si>
  <si>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</si>
  <si>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</si>
  <si>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</si>
  <si>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</si>
  <si>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</si>
  <si>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</si>
  <si>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</si>
  <si>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</si>
  <si>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</si>
  <si>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</si>
  <si>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</si>
  <si>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</si>
  <si>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</si>
  <si>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</si>
  <si>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</si>
  <si>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</si>
  <si>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</si>
  <si>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</si>
  <si>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</si>
  <si>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</si>
  <si>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</si>
  <si>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</si>
  <si>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</si>
  <si>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</si>
  <si>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</si>
  <si>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</si>
  <si>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</si>
  <si>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</si>
  <si>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</si>
  <si>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</si>
  <si>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</si>
  <si>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</si>
  <si>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</si>
  <si>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</si>
  <si>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</si>
  <si>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</si>
  <si>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</si>
  <si>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</si>
  <si>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</si>
  <si>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</si>
  <si>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</si>
  <si>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</si>
  <si>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</si>
  <si>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</si>
  <si>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</si>
  <si>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</si>
  <si>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</si>
  <si>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</si>
  <si>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</si>
  <si>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</si>
  <si>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</si>
  <si>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</si>
  <si>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</si>
  <si>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</si>
  <si>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</si>
  <si>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</si>
  <si>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</si>
  <si>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</si>
  <si>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</si>
  <si>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</si>
  <si>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</si>
  <si>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</si>
  <si>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</si>
  <si>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</si>
  <si>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</si>
  <si>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</si>
  <si>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</si>
  <si>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</si>
  <si>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</si>
  <si>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</si>
  <si>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</si>
  <si>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</si>
  <si>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</si>
  <si>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</si>
  <si>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</si>
  <si>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</si>
  <si>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</si>
  <si>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</si>
  <si>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</si>
  <si>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</si>
  <si>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</si>
  <si>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</si>
  <si>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</si>
  <si>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</si>
  <si>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</si>
  <si>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</si>
  <si>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</si>
  <si>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</si>
  <si>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</si>
  <si>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</si>
  <si>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</si>
  <si>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</si>
  <si>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</si>
  <si>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</si>
  <si>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</si>
  <si>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</si>
  <si>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</si>
  <si>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</si>
  <si>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</si>
  <si>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</si>
  <si>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</si>
  <si>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</si>
  <si>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</si>
  <si>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</si>
  <si>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</si>
  <si>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</si>
  <si>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</si>
  <si>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</si>
  <si>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</si>
  <si>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</si>
  <si>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</si>
  <si>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</si>
  <si>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</si>
  <si>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</si>
  <si>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</si>
  <si>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</si>
  <si>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</si>
  <si>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</si>
  <si>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</si>
  <si>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</si>
  <si>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</si>
  <si>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</si>
  <si>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</si>
  <si>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</si>
  <si>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</si>
  <si>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</si>
  <si>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</si>
  <si>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</si>
  <si>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</si>
  <si>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</si>
  <si>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</si>
  <si>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</si>
  <si>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</si>
  <si>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</si>
  <si>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</si>
  <si>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</si>
  <si>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</si>
  <si>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</si>
  <si>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</si>
  <si>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</si>
  <si>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</si>
  <si>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</si>
  <si>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</si>
  <si>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</si>
  <si>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</si>
  <si>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</si>
  <si>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</si>
  <si>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</si>
  <si>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</si>
  <si>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</si>
  <si>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</si>
  <si>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</si>
  <si>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</si>
  <si>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</si>
  <si>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</si>
  <si>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</si>
  <si>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</si>
  <si>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</si>
  <si>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</si>
  <si>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</si>
  <si>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</si>
  <si>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</si>
  <si>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</si>
  <si>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</si>
  <si>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</si>
  <si>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</si>
  <si>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</si>
  <si>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</si>
  <si>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</si>
  <si>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</si>
  <si>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</si>
  <si>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</si>
  <si>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</si>
  <si>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</si>
  <si>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</si>
  <si>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</si>
  <si>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</si>
  <si>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</si>
  <si>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</si>
  <si>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</si>
  <si>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</si>
  <si>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</si>
  <si>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</si>
  <si>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</si>
  <si>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</si>
  <si>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</si>
  <si>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</si>
  <si>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</si>
  <si>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</si>
  <si>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</si>
  <si>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</si>
  <si>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</si>
  <si>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</si>
  <si>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</si>
  <si>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</si>
  <si>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</si>
  <si>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</si>
  <si>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</si>
  <si>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</si>
  <si>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</si>
  <si>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</si>
  <si>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</si>
  <si>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</si>
  <si>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</si>
  <si>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</si>
  <si>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</si>
  <si>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</si>
  <si>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</si>
  <si>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</si>
  <si>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</si>
  <si>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</si>
  <si>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</si>
  <si>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</si>
  <si>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</si>
  <si>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</si>
  <si>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</si>
  <si>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</si>
  <si>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</si>
  <si>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</si>
  <si>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</si>
  <si>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</si>
  <si>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</si>
  <si>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</si>
  <si>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</si>
  <si>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</si>
  <si>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</si>
  <si>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</si>
  <si>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</si>
  <si>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</si>
  <si>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</si>
  <si>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</si>
  <si>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</si>
  <si>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</si>
  <si>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</si>
  <si>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</si>
  <si>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</si>
  <si>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</si>
  <si>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</si>
  <si>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</si>
  <si>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</si>
  <si>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</si>
  <si>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</si>
  <si>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</si>
  <si>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</si>
  <si>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</si>
  <si>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</si>
  <si>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</si>
  <si>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</si>
  <si>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</si>
  <si>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</si>
  <si>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</si>
  <si>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</si>
  <si>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</si>
  <si>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</si>
  <si>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</si>
  <si>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</si>
  <si>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</si>
  <si>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</si>
  <si>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</si>
  <si>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</si>
  <si>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</si>
  <si>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</si>
  <si>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</si>
  <si>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</si>
  <si>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</si>
  <si>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</si>
  <si>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</si>
  <si>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</si>
  <si>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</si>
  <si>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</si>
  <si>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</si>
  <si>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</si>
  <si>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</si>
  <si>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</si>
  <si>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</si>
  <si>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</si>
  <si>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</si>
  <si>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</si>
  <si>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</si>
  <si>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</si>
  <si>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</si>
  <si>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</si>
  <si>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</si>
  <si>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</si>
  <si>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</si>
  <si>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</si>
  <si>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</si>
  <si>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</si>
  <si>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</si>
  <si>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</si>
  <si>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</si>
  <si>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</si>
  <si>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</si>
  <si>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</si>
  <si>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</si>
  <si>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</si>
  <si>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</si>
  <si>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</si>
  <si>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</si>
  <si>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</si>
  <si>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</si>
  <si>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</si>
  <si>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</si>
  <si>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</si>
  <si>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</si>
  <si>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</si>
  <si>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</si>
  <si>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</si>
  <si>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</si>
  <si>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</si>
  <si>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</si>
  <si>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</si>
  <si>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</si>
  <si>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</si>
  <si>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</si>
  <si>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</si>
  <si>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</si>
  <si>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</si>
  <si>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</si>
  <si>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</si>
  <si>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</si>
  <si>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</si>
  <si>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</si>
  <si>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</si>
  <si>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</si>
  <si>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</si>
  <si>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</si>
  <si>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</si>
  <si>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</si>
  <si>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</si>
  <si>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</si>
  <si>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</si>
  <si>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</si>
  <si>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</si>
  <si>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</si>
  <si>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</si>
  <si>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</si>
  <si>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</si>
  <si>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</si>
  <si>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</si>
  <si>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</si>
  <si>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</si>
  <si>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</si>
  <si>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</si>
  <si>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</si>
  <si>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</si>
  <si>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</si>
  <si>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</si>
  <si>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</si>
  <si>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</si>
  <si>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</si>
  <si>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</si>
  <si>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</si>
  <si>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</si>
  <si>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</si>
  <si>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</si>
  <si>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</si>
  <si>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</si>
  <si>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</si>
  <si>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</si>
  <si>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</si>
  <si>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</si>
  <si>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</si>
  <si>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</si>
  <si>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</si>
  <si>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</si>
  <si>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</si>
  <si>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</si>
  <si>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</si>
  <si>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</si>
  <si>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</si>
  <si>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</si>
  <si>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</si>
  <si>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</si>
  <si>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</si>
  <si>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</si>
  <si>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</si>
  <si>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</si>
  <si>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</si>
  <si>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</si>
  <si>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</si>
  <si>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</si>
  <si>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</si>
  <si>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</si>
  <si>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</si>
  <si>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</si>
  <si>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</si>
  <si>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</si>
  <si>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</si>
  <si>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</si>
  <si>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</si>
  <si>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</si>
  <si>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</si>
  <si>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</si>
  <si>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</si>
  <si>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</si>
  <si>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</si>
  <si>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</si>
  <si>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</si>
  <si>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</si>
  <si>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</si>
  <si>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</si>
  <si>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</si>
  <si>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</si>
  <si>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</si>
  <si>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</si>
  <si>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</si>
  <si>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</si>
  <si>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</si>
  <si>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</si>
  <si>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</si>
  <si>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</si>
  <si>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</si>
  <si>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</si>
  <si>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</si>
  <si>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</si>
  <si>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</si>
  <si>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</si>
  <si>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</si>
  <si>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</si>
  <si>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</si>
  <si>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</si>
  <si>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</si>
  <si>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</si>
  <si>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</si>
  <si>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</si>
  <si>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</si>
  <si>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</si>
  <si>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</si>
  <si>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</si>
  <si>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</si>
  <si>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</si>
  <si>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</si>
  <si>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</si>
  <si>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</si>
  <si>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</si>
  <si>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</si>
  <si>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</si>
  <si>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</si>
  <si>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</si>
  <si>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</si>
  <si>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</si>
  <si>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СОФАРМА ИМОТИ АДСИЦ</t>
  </si>
  <si>
    <t>неконсолидиран</t>
  </si>
  <si>
    <t>Ръководител: Борис Борисов</t>
  </si>
  <si>
    <t>Борис Борисов</t>
  </si>
  <si>
    <t xml:space="preserve"> Ръководител:</t>
  </si>
  <si>
    <t>.</t>
  </si>
  <si>
    <t>Съставител: Петя Петкова</t>
  </si>
  <si>
    <t>Петя Петкова</t>
  </si>
  <si>
    <t xml:space="preserve">                                    Съставител: Петя Петкова                 </t>
  </si>
  <si>
    <t>01.01.2018 - 30.09.2018</t>
  </si>
  <si>
    <t>Дата на съставяне: 30.10.2018</t>
  </si>
  <si>
    <t>Дата на съставяне:  30.10.2018</t>
  </si>
  <si>
    <t>Дата  на съставяне:  30.10.2018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</si>
</sst>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C68" sqref="C68:D6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857</v>
      </c>
      <c r="F3" s="217" t="s">
        <v>2</v>
      </c>
      <c r="G3" s="172"/>
      <c r="H3" s="461">
        <v>175059266</v>
      </c>
    </row>
    <row r="4" spans="1:8" ht="15">
      <c r="A4" s="576" t="s">
        <v>3</v>
      </c>
      <c r="B4" s="582"/>
      <c r="C4" s="582"/>
      <c r="D4" s="582"/>
      <c r="E4" s="504" t="s">
        <v>858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20954</v>
      </c>
      <c r="H11" s="152">
        <v>20104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20954</v>
      </c>
      <c r="H12" s="153">
        <v>20104</v>
      </c>
    </row>
    <row r="13" spans="1:8" ht="15">
      <c r="A13" s="235" t="s">
        <v>28</v>
      </c>
      <c r="B13" s="241" t="s">
        <v>29</v>
      </c>
      <c r="C13" s="151">
        <v>10</v>
      </c>
      <c r="D13" s="151">
        <v>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20954</v>
      </c>
      <c r="H17" s="154">
        <f>H11+H14+H15+H16</f>
        <v>20104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</v>
      </c>
      <c r="D19" s="155">
        <f>SUM(D11:D18)</f>
        <v>15</v>
      </c>
      <c r="E19" s="237" t="s">
        <v>53</v>
      </c>
      <c r="F19" s="242" t="s">
        <v>54</v>
      </c>
      <c r="G19" s="152">
        <v>25036</v>
      </c>
      <c r="H19" s="152">
        <v>20361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83621</v>
      </c>
      <c r="D20" s="151">
        <v>83701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25036</v>
      </c>
      <c r="H25" s="154">
        <f>H19+H20+H21</f>
        <v>20361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10556</v>
      </c>
      <c r="H27" s="154">
        <f>SUM(H28:H30)</f>
        <v>10004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10556</v>
      </c>
      <c r="H28" s="152">
        <v>10004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4968</v>
      </c>
      <c r="H31" s="152">
        <v>552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15524</v>
      </c>
      <c r="H33" s="154">
        <f>H27+H31+H32</f>
        <v>10556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61514</v>
      </c>
      <c r="H36" s="154">
        <f>H25+H17+H33</f>
        <v>51021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13480</v>
      </c>
      <c r="H44" s="152">
        <v>17960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24</v>
      </c>
      <c r="H48" s="152">
        <v>24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13504</v>
      </c>
      <c r="H49" s="154">
        <f>SUM(H43:H48)</f>
        <v>17984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83631</v>
      </c>
      <c r="D55" s="155">
        <f>D19+D20+D21+D27+D32+D45+D51+D53+D54</f>
        <v>83716</v>
      </c>
      <c r="E55" s="237" t="s">
        <v>172</v>
      </c>
      <c r="F55" s="261" t="s">
        <v>173</v>
      </c>
      <c r="G55" s="154">
        <f>G49+G51+G52+G53+G54</f>
        <v>13504</v>
      </c>
      <c r="H55" s="154">
        <f>H49+H51+H52+H53+H54</f>
        <v>17984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4478</v>
      </c>
      <c r="H60" s="152">
        <v>4486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4079</v>
      </c>
      <c r="H61" s="154">
        <f>SUM(H62:H68)</f>
        <v>4506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3840</v>
      </c>
      <c r="H62" s="152">
        <v>4252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27</v>
      </c>
      <c r="H64" s="152">
        <v>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41</v>
      </c>
      <c r="H65" s="152">
        <v>39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28</v>
      </c>
      <c r="H66" s="152">
        <v>27</v>
      </c>
    </row>
    <row r="67" spans="1:8" ht="15">
      <c r="A67" s="235" t="s">
        <v>207</v>
      </c>
      <c r="B67" s="241" t="s">
        <v>208</v>
      </c>
      <c r="C67" s="151">
        <v>63</v>
      </c>
      <c r="D67" s="151">
        <v>68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279</v>
      </c>
      <c r="D68" s="151">
        <v>330</v>
      </c>
      <c r="E68" s="237" t="s">
        <v>213</v>
      </c>
      <c r="F68" s="242" t="s">
        <v>214</v>
      </c>
      <c r="G68" s="152">
        <v>143</v>
      </c>
      <c r="H68" s="152">
        <v>99</v>
      </c>
    </row>
    <row r="69" spans="1:8" ht="15">
      <c r="A69" s="235" t="s">
        <v>215</v>
      </c>
      <c r="B69" s="241" t="s">
        <v>216</v>
      </c>
      <c r="C69" s="151"/>
      <c r="D69" s="151">
        <v>2</v>
      </c>
      <c r="E69" s="251" t="s">
        <v>78</v>
      </c>
      <c r="F69" s="242" t="s">
        <v>217</v>
      </c>
      <c r="G69" s="152">
        <v>944</v>
      </c>
      <c r="H69" s="152">
        <v>6265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0</v>
      </c>
      <c r="D71" s="151">
        <v>1</v>
      </c>
      <c r="E71" s="253" t="s">
        <v>46</v>
      </c>
      <c r="F71" s="273" t="s">
        <v>224</v>
      </c>
      <c r="G71" s="161">
        <f>G59+G60+G61+G69+G70</f>
        <v>9501</v>
      </c>
      <c r="H71" s="161">
        <f>H59+H60+H61+H69+H70</f>
        <v>15257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76</v>
      </c>
      <c r="D74" s="151">
        <v>16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418</v>
      </c>
      <c r="D75" s="155">
        <f>SUM(D67:D74)</f>
        <v>417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9501</v>
      </c>
      <c r="H79" s="162">
        <f>H71+H74+H75+H76</f>
        <v>15257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</v>
      </c>
      <c r="D87" s="151">
        <v>21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420</v>
      </c>
      <c r="D88" s="151">
        <v>90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446</v>
      </c>
      <c r="D91" s="155">
        <f>SUM(D87:D90)</f>
        <v>111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24</v>
      </c>
      <c r="D92" s="151">
        <v>18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888</v>
      </c>
      <c r="D93" s="155">
        <f>D64+D75+D84+D91+D92</f>
        <v>546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84519</v>
      </c>
      <c r="D94" s="164">
        <f>D93+D55</f>
        <v>84262</v>
      </c>
      <c r="E94" s="449" t="s">
        <v>270</v>
      </c>
      <c r="F94" s="289" t="s">
        <v>271</v>
      </c>
      <c r="G94" s="165">
        <f>G36+G39+G55+G79</f>
        <v>84519</v>
      </c>
      <c r="H94" s="165">
        <f>H36+H39+H55+H79</f>
        <v>84262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863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859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="98" zoomScaleNormal="98" zoomScalePageLayoutView="0" workbookViewId="0" topLeftCell="A10">
      <selection activeCell="C19" sqref="C1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СОФАРМА ИМОТИ АДСИЦ</v>
      </c>
      <c r="C2" s="584"/>
      <c r="D2" s="584"/>
      <c r="E2" s="584"/>
      <c r="F2" s="586" t="s">
        <v>2</v>
      </c>
      <c r="G2" s="586"/>
      <c r="H2" s="526">
        <f>'справка №1-БАЛАНС'!H3</f>
        <v>175059266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01.01.2018 - 30.09.2018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71</v>
      </c>
      <c r="D9" s="46">
        <v>58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2564</v>
      </c>
      <c r="D10" s="46">
        <v>2049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</v>
      </c>
      <c r="D11" s="46">
        <v>11</v>
      </c>
      <c r="E11" s="300" t="s">
        <v>292</v>
      </c>
      <c r="F11" s="549" t="s">
        <v>293</v>
      </c>
      <c r="G11" s="550">
        <v>7963</v>
      </c>
      <c r="H11" s="550">
        <v>7596</v>
      </c>
    </row>
    <row r="12" spans="1:8" ht="12">
      <c r="A12" s="298" t="s">
        <v>294</v>
      </c>
      <c r="B12" s="299" t="s">
        <v>295</v>
      </c>
      <c r="C12" s="46">
        <v>101</v>
      </c>
      <c r="D12" s="46">
        <v>94</v>
      </c>
      <c r="E12" s="300" t="s">
        <v>78</v>
      </c>
      <c r="F12" s="549" t="s">
        <v>296</v>
      </c>
      <c r="G12" s="550">
        <v>185</v>
      </c>
      <c r="H12" s="550">
        <v>436</v>
      </c>
    </row>
    <row r="13" spans="1:18" ht="12">
      <c r="A13" s="298" t="s">
        <v>297</v>
      </c>
      <c r="B13" s="299" t="s">
        <v>298</v>
      </c>
      <c r="C13" s="46">
        <v>4</v>
      </c>
      <c r="D13" s="46">
        <v>3</v>
      </c>
      <c r="E13" s="301" t="s">
        <v>51</v>
      </c>
      <c r="F13" s="551" t="s">
        <v>299</v>
      </c>
      <c r="G13" s="548">
        <f>SUM(G9:G12)</f>
        <v>8148</v>
      </c>
      <c r="H13" s="548">
        <f>SUM(H9:H12)</f>
        <v>8032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84</v>
      </c>
      <c r="D14" s="46">
        <v>316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</v>
      </c>
      <c r="D16" s="47">
        <v>199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>
        <v>52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2838</v>
      </c>
      <c r="D19" s="49">
        <f>SUM(D9:D15)+D16</f>
        <v>2730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299</v>
      </c>
      <c r="D22" s="46">
        <v>389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2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41</v>
      </c>
      <c r="D25" s="46">
        <v>53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342</v>
      </c>
      <c r="D26" s="49">
        <f>SUM(D22:D25)</f>
        <v>444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3180</v>
      </c>
      <c r="D28" s="50">
        <f>D26+D19</f>
        <v>3174</v>
      </c>
      <c r="E28" s="127" t="s">
        <v>338</v>
      </c>
      <c r="F28" s="554" t="s">
        <v>339</v>
      </c>
      <c r="G28" s="548">
        <f>G13+G15+G24</f>
        <v>8148</v>
      </c>
      <c r="H28" s="548">
        <f>H13+H15+H24</f>
        <v>8032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4968</v>
      </c>
      <c r="D30" s="50">
        <f>IF((H28-D28)&gt;0,H28-D28,0)</f>
        <v>4858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3180</v>
      </c>
      <c r="D33" s="49">
        <f>D28+D31+D32</f>
        <v>3174</v>
      </c>
      <c r="E33" s="127" t="s">
        <v>352</v>
      </c>
      <c r="F33" s="554" t="s">
        <v>353</v>
      </c>
      <c r="G33" s="53">
        <f>G32+G31+G28</f>
        <v>8148</v>
      </c>
      <c r="H33" s="53">
        <f>H32+H31+H28</f>
        <v>8032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4968</v>
      </c>
      <c r="D34" s="50">
        <f>IF((H33-D33)&gt;0,H33-D33,0)</f>
        <v>4858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4968</v>
      </c>
      <c r="D39" s="460">
        <f>+IF((H33-D33-D35)&gt;0,H33-D33-D35,0)</f>
        <v>4858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4968</v>
      </c>
      <c r="D41" s="52">
        <f>IF(H39=0,IF(D39-D40&gt;0,D39-D40+H40,0),IF(H39-H40&lt;0,H40-H39+D39,0))</f>
        <v>4858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8148</v>
      </c>
      <c r="D42" s="53">
        <f>D33+D35+D39</f>
        <v>8032</v>
      </c>
      <c r="E42" s="128" t="s">
        <v>379</v>
      </c>
      <c r="F42" s="129" t="s">
        <v>380</v>
      </c>
      <c r="G42" s="53">
        <f>G39+G33</f>
        <v>8148</v>
      </c>
      <c r="H42" s="53">
        <f>H39+H33</f>
        <v>8032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855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43403</v>
      </c>
      <c r="C48" s="427" t="s">
        <v>381</v>
      </c>
      <c r="D48" s="583" t="s">
        <v>864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3" t="s">
        <v>860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20" zoomScaleNormal="120" zoomScalePageLayoutView="0" workbookViewId="0" topLeftCell="A19">
      <selection activeCell="C39" sqref="C3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СОФАРМА ИМОТИ АДСИЦ</v>
      </c>
      <c r="C4" s="541" t="s">
        <v>2</v>
      </c>
      <c r="D4" s="541">
        <f>'справка №1-БАЛАНС'!H3</f>
        <v>175059266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01.01.2018 - 30.09.2018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10764</v>
      </c>
      <c r="D10" s="54">
        <v>9863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-4083</v>
      </c>
      <c r="D11" s="54">
        <v>-3864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-104</v>
      </c>
      <c r="D13" s="54">
        <v>-84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-1613</v>
      </c>
      <c r="D14" s="54">
        <v>-1618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8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4972</v>
      </c>
      <c r="D20" s="55">
        <f>SUM(D10:D19)</f>
        <v>4286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-19</v>
      </c>
      <c r="D22" s="54">
        <v>-26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158</v>
      </c>
      <c r="D23" s="54">
        <v>469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139</v>
      </c>
      <c r="D32" s="55">
        <f>SUM(D22:D31)</f>
        <v>443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5525</v>
      </c>
      <c r="D34" s="54">
        <v>1577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-4484</v>
      </c>
      <c r="D37" s="54">
        <v>-4484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-345</v>
      </c>
      <c r="D39" s="54">
        <v>-449</v>
      </c>
      <c r="E39" s="130"/>
      <c r="F39" s="130"/>
    </row>
    <row r="40" spans="1:6" ht="12">
      <c r="A40" s="332" t="s">
        <v>443</v>
      </c>
      <c r="B40" s="333" t="s">
        <v>444</v>
      </c>
      <c r="C40" s="54">
        <v>-5472</v>
      </c>
      <c r="D40" s="54">
        <v>-169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-4776</v>
      </c>
      <c r="D42" s="55">
        <f>SUM(D34:D41)</f>
        <v>-3525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335</v>
      </c>
      <c r="D43" s="55">
        <f>D42+D32+D20</f>
        <v>1204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111</v>
      </c>
      <c r="D44" s="132">
        <v>778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446</v>
      </c>
      <c r="D45" s="55">
        <f>D44+D43</f>
        <v>1982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446</v>
      </c>
      <c r="D46" s="56">
        <v>552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>
        <v>1577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 t="s">
        <v>862</v>
      </c>
      <c r="B50" s="436" t="s">
        <v>863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859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A7">
      <selection activeCell="A34" sqref="A3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СОФАРМА ИМОТИ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175059266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01.01.2018 - 30.09.2018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20104</v>
      </c>
      <c r="D11" s="58">
        <f>'справка №1-БАЛАНС'!H19</f>
        <v>20361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10556</v>
      </c>
      <c r="J11" s="58">
        <f>'справка №1-БАЛАНС'!H29+'справка №1-БАЛАНС'!H32</f>
        <v>0</v>
      </c>
      <c r="K11" s="60"/>
      <c r="L11" s="344">
        <f>SUM(C11:K11)</f>
        <v>51021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20104</v>
      </c>
      <c r="D15" s="61">
        <f aca="true" t="shared" si="2" ref="D15:M15">D11+D12</f>
        <v>20361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10556</v>
      </c>
      <c r="J15" s="61">
        <f t="shared" si="2"/>
        <v>0</v>
      </c>
      <c r="K15" s="61">
        <f t="shared" si="2"/>
        <v>0</v>
      </c>
      <c r="L15" s="344">
        <f t="shared" si="1"/>
        <v>51021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4968</v>
      </c>
      <c r="J16" s="345">
        <f>+'справка №1-БАЛАНС'!G32</f>
        <v>0</v>
      </c>
      <c r="K16" s="60"/>
      <c r="L16" s="344">
        <f t="shared" si="1"/>
        <v>4968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850</v>
      </c>
      <c r="D28" s="60">
        <v>4675</v>
      </c>
      <c r="E28" s="60"/>
      <c r="F28" s="60"/>
      <c r="G28" s="60"/>
      <c r="H28" s="60"/>
      <c r="I28" s="60"/>
      <c r="J28" s="60"/>
      <c r="K28" s="60"/>
      <c r="L28" s="344">
        <f t="shared" si="1"/>
        <v>5525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20954</v>
      </c>
      <c r="D29" s="59">
        <f aca="true" t="shared" si="6" ref="D29:M29">D17+D20+D21+D24+D28+D27+D15+D16</f>
        <v>25036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15524</v>
      </c>
      <c r="J29" s="59">
        <f t="shared" si="6"/>
        <v>0</v>
      </c>
      <c r="K29" s="59">
        <f t="shared" si="6"/>
        <v>0</v>
      </c>
      <c r="L29" s="344">
        <f t="shared" si="1"/>
        <v>61514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20954</v>
      </c>
      <c r="D32" s="59">
        <f t="shared" si="7"/>
        <v>25036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15524</v>
      </c>
      <c r="J32" s="59">
        <f t="shared" si="7"/>
        <v>0</v>
      </c>
      <c r="K32" s="59">
        <f t="shared" si="7"/>
        <v>0</v>
      </c>
      <c r="L32" s="344">
        <f t="shared" si="1"/>
        <v>61514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856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0" t="s">
        <v>817</v>
      </c>
      <c r="E38" s="590"/>
      <c r="F38" s="590" t="s">
        <v>864</v>
      </c>
      <c r="G38" s="590"/>
      <c r="H38" s="590"/>
      <c r="I38" s="590"/>
      <c r="J38" s="15" t="s">
        <v>861</v>
      </c>
      <c r="K38" s="15"/>
      <c r="L38" s="590" t="s">
        <v>860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="120" zoomScaleNormal="120" zoomScalePageLayoutView="0" workbookViewId="0" topLeftCell="A79">
      <selection activeCell="C95" sqref="C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599" t="s">
        <v>607</v>
      </c>
      <c r="B1" s="599"/>
      <c r="C1" s="599"/>
      <c r="D1" s="599"/>
      <c r="E1" s="59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02" t="str">
        <f>'справка №1-БАЛАНС'!E3</f>
        <v>СОФАРМА ИМОТИ АДСИЦ</v>
      </c>
      <c r="C3" s="603"/>
      <c r="D3" s="526" t="s">
        <v>2</v>
      </c>
      <c r="E3" s="107">
        <f>'справка №1-БАЛАНС'!H3</f>
        <v>175059266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00" t="str">
        <f>'справка №1-БАЛАНС'!E5</f>
        <v>01.01.2018 - 30.09.2018</v>
      </c>
      <c r="C4" s="60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63</v>
      </c>
      <c r="D24" s="119">
        <f>SUM(D25:D27)</f>
        <v>63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60</v>
      </c>
      <c r="D26" s="108">
        <v>60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3</v>
      </c>
      <c r="D27" s="108">
        <v>3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279</v>
      </c>
      <c r="D28" s="108">
        <v>279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76</v>
      </c>
      <c r="D38" s="105">
        <f>SUM(D39:D42)</f>
        <v>76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76</v>
      </c>
      <c r="D42" s="108">
        <v>76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418</v>
      </c>
      <c r="D43" s="104">
        <f>D24+D28+D29+D31+D30+D32+D33+D38</f>
        <v>418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418</v>
      </c>
      <c r="D44" s="103">
        <f>D43+D21+D19+D9</f>
        <v>418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12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13480</v>
      </c>
      <c r="D56" s="103">
        <f>D57+D59</f>
        <v>0</v>
      </c>
      <c r="E56" s="119">
        <f t="shared" si="1"/>
        <v>13480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13480</v>
      </c>
      <c r="D57" s="108"/>
      <c r="E57" s="119">
        <f t="shared" si="1"/>
        <v>13480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24</v>
      </c>
      <c r="D64" s="108"/>
      <c r="E64" s="119">
        <f t="shared" si="1"/>
        <v>24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13504</v>
      </c>
      <c r="D66" s="103">
        <f>D52+D56+D61+D62+D63+D64</f>
        <v>0</v>
      </c>
      <c r="E66" s="119">
        <f t="shared" si="1"/>
        <v>13504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12">
      <c r="A71" s="396" t="s">
        <v>685</v>
      </c>
      <c r="B71" s="397" t="s">
        <v>715</v>
      </c>
      <c r="C71" s="105">
        <f>SUM(C72:C74)</f>
        <v>3840</v>
      </c>
      <c r="D71" s="105">
        <f>SUM(D72:D74)</f>
        <v>3840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3457</v>
      </c>
      <c r="D72" s="108">
        <v>3457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383</v>
      </c>
      <c r="D74" s="108">
        <v>383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4478</v>
      </c>
      <c r="D75" s="103">
        <f>D76+D78</f>
        <v>4478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4478</v>
      </c>
      <c r="D76" s="108">
        <v>4478</v>
      </c>
      <c r="E76" s="119">
        <f>C76-D76</f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>
        <v>0</v>
      </c>
      <c r="E83" s="119">
        <f>C83-D83</f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239</v>
      </c>
      <c r="D85" s="104">
        <f>SUM(D86:D90)+D94</f>
        <v>239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27</v>
      </c>
      <c r="D87" s="108">
        <v>27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41</v>
      </c>
      <c r="D88" s="108">
        <v>41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28</v>
      </c>
      <c r="D89" s="108">
        <v>28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143</v>
      </c>
      <c r="D90" s="103">
        <f>SUM(D91:D93)</f>
        <v>143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142</v>
      </c>
      <c r="D92" s="108">
        <v>142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0</v>
      </c>
      <c r="D94" s="108">
        <v>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944</v>
      </c>
      <c r="D95" s="108">
        <v>944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9501</v>
      </c>
      <c r="D96" s="104">
        <f>D85+D80+D75+D71+D95</f>
        <v>9501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23005</v>
      </c>
      <c r="D97" s="104">
        <f>D96+D68+D66</f>
        <v>9501</v>
      </c>
      <c r="E97" s="104">
        <f>E96+E68+E66</f>
        <v>13504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598" t="s">
        <v>778</v>
      </c>
      <c r="B107" s="598"/>
      <c r="C107" s="598"/>
      <c r="D107" s="598"/>
      <c r="E107" s="598"/>
      <c r="F107" s="59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597" t="s">
        <v>867</v>
      </c>
      <c r="B109" s="597"/>
      <c r="C109" s="597" t="s">
        <v>863</v>
      </c>
      <c r="D109" s="597"/>
      <c r="E109" s="597"/>
      <c r="F109" s="59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596" t="s">
        <v>859</v>
      </c>
      <c r="D111" s="596"/>
      <c r="E111" s="596"/>
      <c r="F111" s="59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2" zoomScaleNormal="112" zoomScalePageLayoutView="0" workbookViewId="0" topLeftCell="A7">
      <selection activeCell="O31" sqref="O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СОФАРМА ИМОТИ АДСИЦ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175059266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01.01.2018 - 30.09.2018</v>
      </c>
      <c r="D3" s="612"/>
      <c r="E3" s="612"/>
      <c r="F3" s="485"/>
      <c r="G3" s="485"/>
      <c r="H3" s="485"/>
      <c r="I3" s="485"/>
      <c r="J3" s="485"/>
      <c r="K3" s="485"/>
      <c r="L3" s="485"/>
      <c r="M3" s="613" t="s">
        <v>4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4" t="s">
        <v>463</v>
      </c>
      <c r="B5" s="615"/>
      <c r="C5" s="61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616"/>
      <c r="B6" s="617"/>
      <c r="C6" s="61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83</v>
      </c>
      <c r="E11" s="189"/>
      <c r="F11" s="189"/>
      <c r="G11" s="74">
        <f t="shared" si="2"/>
        <v>83</v>
      </c>
      <c r="H11" s="65"/>
      <c r="I11" s="65"/>
      <c r="J11" s="74">
        <f t="shared" si="3"/>
        <v>83</v>
      </c>
      <c r="K11" s="65">
        <v>70</v>
      </c>
      <c r="L11" s="65">
        <v>5</v>
      </c>
      <c r="M11" s="65"/>
      <c r="N11" s="74">
        <f t="shared" si="4"/>
        <v>75</v>
      </c>
      <c r="O11" s="65"/>
      <c r="P11" s="65"/>
      <c r="Q11" s="74">
        <f t="shared" si="0"/>
        <v>75</v>
      </c>
      <c r="R11" s="74">
        <f t="shared" si="1"/>
        <v>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67</v>
      </c>
      <c r="E14" s="189"/>
      <c r="F14" s="189"/>
      <c r="G14" s="74">
        <f t="shared" si="2"/>
        <v>67</v>
      </c>
      <c r="H14" s="65"/>
      <c r="I14" s="65"/>
      <c r="J14" s="74">
        <f t="shared" si="3"/>
        <v>67</v>
      </c>
      <c r="K14" s="65">
        <v>65</v>
      </c>
      <c r="L14" s="65"/>
      <c r="M14" s="65"/>
      <c r="N14" s="74">
        <f t="shared" si="4"/>
        <v>65</v>
      </c>
      <c r="O14" s="65"/>
      <c r="P14" s="65"/>
      <c r="Q14" s="74">
        <f t="shared" si="0"/>
        <v>65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150</v>
      </c>
      <c r="E17" s="194">
        <f>SUM(E9:E16)</f>
        <v>0</v>
      </c>
      <c r="F17" s="194">
        <f>SUM(F9:F16)</f>
        <v>0</v>
      </c>
      <c r="G17" s="74">
        <f t="shared" si="2"/>
        <v>150</v>
      </c>
      <c r="H17" s="75">
        <f>SUM(H9:H16)</f>
        <v>0</v>
      </c>
      <c r="I17" s="75">
        <f>SUM(I9:I16)</f>
        <v>0</v>
      </c>
      <c r="J17" s="74">
        <f t="shared" si="3"/>
        <v>150</v>
      </c>
      <c r="K17" s="75">
        <f>SUM(K9:K16)</f>
        <v>135</v>
      </c>
      <c r="L17" s="75">
        <f>SUM(L9:L16)</f>
        <v>5</v>
      </c>
      <c r="M17" s="75">
        <f>SUM(M9:M16)</f>
        <v>0</v>
      </c>
      <c r="N17" s="74">
        <f t="shared" si="4"/>
        <v>140</v>
      </c>
      <c r="O17" s="75">
        <f>SUM(O9:O16)</f>
        <v>0</v>
      </c>
      <c r="P17" s="75">
        <f>SUM(P9:P16)</f>
        <v>0</v>
      </c>
      <c r="Q17" s="74">
        <f t="shared" si="5"/>
        <v>140</v>
      </c>
      <c r="R17" s="74">
        <f t="shared" si="6"/>
        <v>10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83701</v>
      </c>
      <c r="E18" s="187">
        <v>4</v>
      </c>
      <c r="F18" s="187">
        <v>84</v>
      </c>
      <c r="G18" s="74">
        <f t="shared" si="2"/>
        <v>83621</v>
      </c>
      <c r="H18" s="63"/>
      <c r="I18" s="63"/>
      <c r="J18" s="74">
        <f t="shared" si="3"/>
        <v>83621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83621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56</v>
      </c>
      <c r="E22" s="189"/>
      <c r="F22" s="189"/>
      <c r="G22" s="74">
        <f t="shared" si="2"/>
        <v>56</v>
      </c>
      <c r="H22" s="65"/>
      <c r="I22" s="65"/>
      <c r="J22" s="74">
        <f t="shared" si="3"/>
        <v>56</v>
      </c>
      <c r="K22" s="65">
        <v>56</v>
      </c>
      <c r="L22" s="65"/>
      <c r="M22" s="65"/>
      <c r="N22" s="74">
        <f t="shared" si="4"/>
        <v>56</v>
      </c>
      <c r="O22" s="65"/>
      <c r="P22" s="65"/>
      <c r="Q22" s="74">
        <f t="shared" si="5"/>
        <v>56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56</v>
      </c>
      <c r="H25" s="66">
        <f t="shared" si="7"/>
        <v>0</v>
      </c>
      <c r="I25" s="66">
        <f t="shared" si="7"/>
        <v>0</v>
      </c>
      <c r="J25" s="67">
        <f t="shared" si="3"/>
        <v>56</v>
      </c>
      <c r="K25" s="66">
        <f t="shared" si="7"/>
        <v>56</v>
      </c>
      <c r="L25" s="66">
        <f t="shared" si="7"/>
        <v>0</v>
      </c>
      <c r="M25" s="66">
        <f t="shared" si="7"/>
        <v>0</v>
      </c>
      <c r="N25" s="67">
        <f t="shared" si="4"/>
        <v>56</v>
      </c>
      <c r="O25" s="66">
        <f t="shared" si="7"/>
        <v>0</v>
      </c>
      <c r="P25" s="66">
        <f t="shared" si="7"/>
        <v>0</v>
      </c>
      <c r="Q25" s="67">
        <f t="shared" si="5"/>
        <v>56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83907</v>
      </c>
      <c r="E40" s="438">
        <f>E17+E18+E19+E25+E38+E39</f>
        <v>4</v>
      </c>
      <c r="F40" s="438">
        <f aca="true" t="shared" si="13" ref="F40:R40">F17+F18+F19+F25+F38+F39</f>
        <v>84</v>
      </c>
      <c r="G40" s="438">
        <f t="shared" si="13"/>
        <v>83827</v>
      </c>
      <c r="H40" s="438">
        <f t="shared" si="13"/>
        <v>0</v>
      </c>
      <c r="I40" s="438">
        <f t="shared" si="13"/>
        <v>0</v>
      </c>
      <c r="J40" s="438">
        <f t="shared" si="13"/>
        <v>83827</v>
      </c>
      <c r="K40" s="438">
        <f t="shared" si="13"/>
        <v>191</v>
      </c>
      <c r="L40" s="438">
        <f t="shared" si="13"/>
        <v>5</v>
      </c>
      <c r="M40" s="438">
        <f t="shared" si="13"/>
        <v>0</v>
      </c>
      <c r="N40" s="438">
        <f t="shared" si="13"/>
        <v>196</v>
      </c>
      <c r="O40" s="438">
        <f t="shared" si="13"/>
        <v>0</v>
      </c>
      <c r="P40" s="438">
        <f t="shared" si="13"/>
        <v>0</v>
      </c>
      <c r="Q40" s="438">
        <f t="shared" si="13"/>
        <v>196</v>
      </c>
      <c r="R40" s="438">
        <f t="shared" si="13"/>
        <v>83631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867</v>
      </c>
      <c r="C44" s="354"/>
      <c r="D44" s="355"/>
      <c r="E44" s="355"/>
      <c r="F44" s="355"/>
      <c r="G44" s="351"/>
      <c r="H44" s="356" t="s">
        <v>865</v>
      </c>
      <c r="I44" s="356"/>
      <c r="J44" s="356"/>
      <c r="K44" s="604"/>
      <c r="L44" s="604"/>
      <c r="M44" s="604"/>
      <c r="N44" s="604"/>
      <c r="O44" s="605" t="s">
        <v>859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СОФАРМА ИМОТИ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175059266</v>
      </c>
    </row>
    <row r="5" spans="1:9" ht="15">
      <c r="A5" s="501" t="s">
        <v>5</v>
      </c>
      <c r="B5" s="621" t="str">
        <f>'справка №1-БАЛАНС'!E5</f>
        <v>01.01.2018 - 30.09.2018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3"/>
      <c r="C30" s="623"/>
      <c r="D30" s="459" t="s">
        <v>817</v>
      </c>
      <c r="E30" s="622" t="s">
        <v>864</v>
      </c>
      <c r="F30" s="622"/>
      <c r="G30" s="622"/>
      <c r="H30" s="420" t="s">
        <v>779</v>
      </c>
      <c r="I30" s="622" t="s">
        <v>860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="85" zoomScaleNormal="85" zoomScalePageLayoutView="0" workbookViewId="0" topLeftCell="A106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СОФАРМА ИМОТИ АДСИЦ</v>
      </c>
      <c r="C5" s="627"/>
      <c r="D5" s="627"/>
      <c r="E5" s="570" t="s">
        <v>2</v>
      </c>
      <c r="F5" s="451">
        <f>'справка №1-БАЛАНС'!H3</f>
        <v>175059266</v>
      </c>
    </row>
    <row r="6" spans="1:13" ht="15" customHeight="1">
      <c r="A6" s="27" t="s">
        <v>820</v>
      </c>
      <c r="B6" s="628" t="str">
        <f>'справка №1-БАЛАНС'!E5</f>
        <v>01.01.2018 - 30.09.2018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29" t="s">
        <v>863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859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PPetkova</cp:lastModifiedBy>
  <cp:lastPrinted>2018-10-29T13:17:40Z</cp:lastPrinted>
  <dcterms:created xsi:type="dcterms:W3CDTF">2000-06-29T12:02:40Z</dcterms:created>
  <dcterms:modified xsi:type="dcterms:W3CDTF">2018-10-30T08:35:25Z</dcterms:modified>
  <cp:category/>
  <cp:version/>
  <cp:contentType/>
  <cp:contentStatus/>
</cp:coreProperties>
</file>