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7_Zup\"/>
    </mc:Choice>
  </mc:AlternateContent>
  <bookViews>
    <workbookView xWindow="0" yWindow="2085" windowWidth="10800" windowHeight="4110" tabRatio="573" firstSheet="2" activeTab="2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D74" i="1" l="1"/>
  <c r="C74" i="1"/>
  <c r="C19" i="2"/>
  <c r="H27" i="1"/>
  <c r="G27" i="1"/>
  <c r="G33" i="1" s="1"/>
  <c r="H21" i="1"/>
  <c r="H25" i="1" s="1"/>
  <c r="G21" i="1"/>
  <c r="G25" i="1" s="1"/>
  <c r="H17" i="1"/>
  <c r="G17" i="1"/>
  <c r="C39" i="1"/>
  <c r="C34" i="1"/>
  <c r="H33" i="1"/>
  <c r="H49" i="1"/>
  <c r="H55" i="1"/>
  <c r="H61" i="1"/>
  <c r="H71" i="1"/>
  <c r="H79" i="1" s="1"/>
  <c r="D78" i="1"/>
  <c r="D84" i="1"/>
  <c r="D64" i="1"/>
  <c r="D75" i="1"/>
  <c r="D91" i="1"/>
  <c r="D93" i="1"/>
  <c r="D32" i="1"/>
  <c r="D19" i="1"/>
  <c r="D27" i="1"/>
  <c r="D34" i="1"/>
  <c r="D39" i="1"/>
  <c r="D45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28" i="2" s="1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D43" i="3"/>
  <c r="D45" i="3" s="1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L21" i="4" s="1"/>
  <c r="D24" i="4"/>
  <c r="D11" i="4"/>
  <c r="D12" i="4"/>
  <c r="D15" i="4"/>
  <c r="D29" i="4" s="1"/>
  <c r="E11" i="4"/>
  <c r="E12" i="4"/>
  <c r="E15" i="4" s="1"/>
  <c r="E17" i="4"/>
  <c r="E21" i="4"/>
  <c r="E24" i="4"/>
  <c r="F11" i="4"/>
  <c r="F12" i="4"/>
  <c r="F21" i="4"/>
  <c r="F24" i="4"/>
  <c r="G11" i="4"/>
  <c r="G12" i="4"/>
  <c r="G17" i="4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 s="1"/>
  <c r="C11" i="4"/>
  <c r="C12" i="4"/>
  <c r="C17" i="4"/>
  <c r="L17" i="4" s="1"/>
  <c r="C21" i="4"/>
  <c r="C24" i="4"/>
  <c r="L13" i="4"/>
  <c r="L14" i="4"/>
  <c r="L16" i="4"/>
  <c r="L18" i="4"/>
  <c r="L19" i="4"/>
  <c r="L20" i="4"/>
  <c r="L22" i="4"/>
  <c r="L23" i="4"/>
  <c r="L24" i="4"/>
  <c r="L25" i="4"/>
  <c r="L26" i="4"/>
  <c r="L27" i="4"/>
  <c r="L28" i="4"/>
  <c r="L30" i="4"/>
  <c r="L31" i="4"/>
  <c r="G39" i="5"/>
  <c r="J39" i="5" s="1"/>
  <c r="N39" i="5"/>
  <c r="Q39" i="5" s="1"/>
  <c r="R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D38" i="5" s="1"/>
  <c r="E17" i="5"/>
  <c r="E25" i="5"/>
  <c r="E27" i="5"/>
  <c r="E32" i="5"/>
  <c r="E38" i="5" s="1"/>
  <c r="E40" i="5" s="1"/>
  <c r="F17" i="5"/>
  <c r="F25" i="5"/>
  <c r="F27" i="5"/>
  <c r="F32" i="5"/>
  <c r="F38" i="5" s="1"/>
  <c r="F40" i="5" s="1"/>
  <c r="G17" i="5"/>
  <c r="G18" i="5"/>
  <c r="G19" i="5"/>
  <c r="G25" i="5"/>
  <c r="H17" i="5"/>
  <c r="H25" i="5"/>
  <c r="H27" i="5"/>
  <c r="H32" i="5"/>
  <c r="H38" i="5" s="1"/>
  <c r="H40" i="5" s="1"/>
  <c r="I17" i="5"/>
  <c r="I25" i="5"/>
  <c r="I27" i="5"/>
  <c r="I32" i="5"/>
  <c r="I38" i="5" s="1"/>
  <c r="I40" i="5" s="1"/>
  <c r="J17" i="5"/>
  <c r="J18" i="5"/>
  <c r="J19" i="5"/>
  <c r="J25" i="5"/>
  <c r="K17" i="5"/>
  <c r="K25" i="5"/>
  <c r="K27" i="5"/>
  <c r="K32" i="5"/>
  <c r="K38" i="5" s="1"/>
  <c r="L17" i="5"/>
  <c r="L25" i="5"/>
  <c r="L27" i="5"/>
  <c r="L32" i="5"/>
  <c r="L38" i="5" s="1"/>
  <c r="M17" i="5"/>
  <c r="M25" i="5"/>
  <c r="M27" i="5"/>
  <c r="M32" i="5"/>
  <c r="M38" i="5" s="1"/>
  <c r="M40" i="5" s="1"/>
  <c r="N17" i="5"/>
  <c r="N18" i="5"/>
  <c r="N19" i="5"/>
  <c r="N25" i="5"/>
  <c r="O17" i="5"/>
  <c r="O25" i="5"/>
  <c r="O27" i="5"/>
  <c r="O32" i="5"/>
  <c r="O38" i="5" s="1"/>
  <c r="O40" i="5" s="1"/>
  <c r="P17" i="5"/>
  <c r="P25" i="5"/>
  <c r="P27" i="5"/>
  <c r="P32" i="5"/>
  <c r="P38" i="5" s="1"/>
  <c r="P40" i="5" s="1"/>
  <c r="Q17" i="5"/>
  <c r="Q18" i="5"/>
  <c r="Q19" i="5"/>
  <c r="Q25" i="5"/>
  <c r="R17" i="5"/>
  <c r="R18" i="5"/>
  <c r="R19" i="5"/>
  <c r="R25" i="5"/>
  <c r="N28" i="5"/>
  <c r="Q28" i="5"/>
  <c r="G28" i="5"/>
  <c r="J28" i="5"/>
  <c r="R28" i="5" s="1"/>
  <c r="N29" i="5"/>
  <c r="Q29" i="5" s="1"/>
  <c r="G29" i="5"/>
  <c r="J29" i="5" s="1"/>
  <c r="N30" i="5"/>
  <c r="Q30" i="5"/>
  <c r="G30" i="5"/>
  <c r="J30" i="5"/>
  <c r="R30" i="5" s="1"/>
  <c r="N31" i="5"/>
  <c r="Q31" i="5" s="1"/>
  <c r="G31" i="5"/>
  <c r="J31" i="5" s="1"/>
  <c r="N33" i="5"/>
  <c r="Q33" i="5" s="1"/>
  <c r="G33" i="5"/>
  <c r="J33" i="5" s="1"/>
  <c r="N34" i="5"/>
  <c r="Q34" i="5"/>
  <c r="G34" i="5"/>
  <c r="J34" i="5"/>
  <c r="R34" i="5" s="1"/>
  <c r="N35" i="5"/>
  <c r="Q35" i="5" s="1"/>
  <c r="G35" i="5"/>
  <c r="J35" i="5" s="1"/>
  <c r="N36" i="5"/>
  <c r="Q36" i="5"/>
  <c r="G36" i="5"/>
  <c r="J36" i="5"/>
  <c r="R36" i="5" s="1"/>
  <c r="N37" i="5"/>
  <c r="Q37" i="5" s="1"/>
  <c r="G37" i="5"/>
  <c r="J37" i="5" s="1"/>
  <c r="G20" i="5"/>
  <c r="G21" i="5"/>
  <c r="G22" i="5"/>
  <c r="G23" i="5"/>
  <c r="G24" i="5"/>
  <c r="G27" i="5"/>
  <c r="G16" i="5"/>
  <c r="J16" i="5"/>
  <c r="J20" i="5"/>
  <c r="J21" i="5"/>
  <c r="J22" i="5"/>
  <c r="J23" i="5"/>
  <c r="J24" i="5"/>
  <c r="J27" i="5"/>
  <c r="N20" i="5"/>
  <c r="N21" i="5"/>
  <c r="N22" i="5"/>
  <c r="N23" i="5"/>
  <c r="N24" i="5"/>
  <c r="N27" i="5"/>
  <c r="N16" i="5"/>
  <c r="Q16" i="5"/>
  <c r="Q20" i="5"/>
  <c r="R20" i="5" s="1"/>
  <c r="Q21" i="5"/>
  <c r="Q22" i="5"/>
  <c r="R22" i="5" s="1"/>
  <c r="Q23" i="5"/>
  <c r="Q24" i="5"/>
  <c r="R24" i="5" s="1"/>
  <c r="Q27" i="5"/>
  <c r="G10" i="5"/>
  <c r="G11" i="5"/>
  <c r="J11" i="5" s="1"/>
  <c r="G12" i="5"/>
  <c r="G13" i="5"/>
  <c r="G14" i="5"/>
  <c r="G9" i="5"/>
  <c r="J9" i="5" s="1"/>
  <c r="J10" i="5"/>
  <c r="N10" i="5"/>
  <c r="Q10" i="5" s="1"/>
  <c r="N11" i="5"/>
  <c r="Q11" i="5" s="1"/>
  <c r="J12" i="5"/>
  <c r="N12" i="5"/>
  <c r="Q12" i="5" s="1"/>
  <c r="J13" i="5"/>
  <c r="N13" i="5"/>
  <c r="Q13" i="5"/>
  <c r="J14" i="5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E80" i="6"/>
  <c r="D80" i="6"/>
  <c r="F90" i="6"/>
  <c r="F85" i="6" s="1"/>
  <c r="E86" i="6"/>
  <c r="E87" i="6"/>
  <c r="E88" i="6"/>
  <c r="E89" i="6"/>
  <c r="E91" i="6"/>
  <c r="E92" i="6"/>
  <c r="E93" i="6"/>
  <c r="E94" i="6"/>
  <c r="D90" i="6"/>
  <c r="D85" i="6" s="1"/>
  <c r="F56" i="6"/>
  <c r="F52" i="6"/>
  <c r="E95" i="6"/>
  <c r="C56" i="6"/>
  <c r="C52" i="6"/>
  <c r="D56" i="6"/>
  <c r="D52" i="6"/>
  <c r="E68" i="6"/>
  <c r="C90" i="6"/>
  <c r="C85" i="6" s="1"/>
  <c r="C71" i="6"/>
  <c r="C75" i="6"/>
  <c r="C80" i="6"/>
  <c r="D16" i="6"/>
  <c r="C16" i="6"/>
  <c r="F103" i="6"/>
  <c r="F104" i="6"/>
  <c r="F102" i="6"/>
  <c r="E54" i="6"/>
  <c r="E55" i="6"/>
  <c r="E56" i="6"/>
  <c r="E57" i="6"/>
  <c r="E58" i="6"/>
  <c r="E59" i="6"/>
  <c r="E60" i="6"/>
  <c r="E61" i="6"/>
  <c r="E62" i="6"/>
  <c r="E63" i="6"/>
  <c r="E64" i="6"/>
  <c r="E65" i="6"/>
  <c r="E77" i="6"/>
  <c r="E79" i="6"/>
  <c r="E52" i="6"/>
  <c r="E53" i="6"/>
  <c r="C24" i="6"/>
  <c r="C38" i="6"/>
  <c r="E12" i="6"/>
  <c r="E13" i="6"/>
  <c r="E14" i="6"/>
  <c r="E15" i="6"/>
  <c r="E9" i="6"/>
  <c r="E29" i="6"/>
  <c r="E27" i="6"/>
  <c r="E25" i="6"/>
  <c r="E26" i="6"/>
  <c r="E24" i="6" s="1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19" i="6" s="1"/>
  <c r="C33" i="6"/>
  <c r="D24" i="6"/>
  <c r="D33" i="6"/>
  <c r="D38" i="6"/>
  <c r="D11" i="6"/>
  <c r="D19" i="6" s="1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7" i="7" s="1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27" i="8" s="1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F148" i="8"/>
  <c r="E148" i="8"/>
  <c r="F131" i="8"/>
  <c r="E131" i="8"/>
  <c r="F114" i="8"/>
  <c r="E114" i="8"/>
  <c r="F97" i="8"/>
  <c r="E97" i="8"/>
  <c r="C27" i="8"/>
  <c r="C78" i="8"/>
  <c r="C61" i="8"/>
  <c r="C44" i="8"/>
  <c r="C79" i="8"/>
  <c r="E78" i="8"/>
  <c r="E61" i="8"/>
  <c r="E79" i="8" s="1"/>
  <c r="E44" i="8"/>
  <c r="E27" i="8"/>
  <c r="E149" i="8"/>
  <c r="D96" i="6" l="1"/>
  <c r="D66" i="6"/>
  <c r="L40" i="5"/>
  <c r="D97" i="6"/>
  <c r="F44" i="8"/>
  <c r="F61" i="8"/>
  <c r="F78" i="8"/>
  <c r="E33" i="6"/>
  <c r="F105" i="6"/>
  <c r="F66" i="6"/>
  <c r="E71" i="6"/>
  <c r="G32" i="5"/>
  <c r="J32" i="5" s="1"/>
  <c r="R32" i="5" s="1"/>
  <c r="N32" i="5"/>
  <c r="Q32" i="5" s="1"/>
  <c r="L12" i="4"/>
  <c r="D28" i="2"/>
  <c r="D33" i="2" s="1"/>
  <c r="C45" i="1"/>
  <c r="C55" i="1" s="1"/>
  <c r="E75" i="6"/>
  <c r="D43" i="6"/>
  <c r="H28" i="2"/>
  <c r="H33" i="2" s="1"/>
  <c r="H34" i="2" s="1"/>
  <c r="G28" i="2"/>
  <c r="G30" i="2" s="1"/>
  <c r="L11" i="4"/>
  <c r="J15" i="4"/>
  <c r="H36" i="1"/>
  <c r="G36" i="1"/>
  <c r="H94" i="1"/>
  <c r="D55" i="1"/>
  <c r="D94" i="1" s="1"/>
  <c r="C15" i="4"/>
  <c r="C29" i="4" s="1"/>
  <c r="C32" i="4" s="1"/>
  <c r="D44" i="6"/>
  <c r="C149" i="8"/>
  <c r="E11" i="6"/>
  <c r="C43" i="6"/>
  <c r="C44" i="6" s="1"/>
  <c r="F96" i="6"/>
  <c r="F97" i="6" s="1"/>
  <c r="R14" i="5"/>
  <c r="R12" i="5"/>
  <c r="R10" i="5"/>
  <c r="R15" i="5"/>
  <c r="K29" i="4"/>
  <c r="K32" i="4" s="1"/>
  <c r="H29" i="4"/>
  <c r="H32" i="4" s="1"/>
  <c r="G94" i="1"/>
  <c r="F149" i="8"/>
  <c r="I26" i="7"/>
  <c r="E38" i="6"/>
  <c r="E43" i="6" s="1"/>
  <c r="E16" i="6"/>
  <c r="C96" i="6"/>
  <c r="C66" i="6"/>
  <c r="E66" i="6" s="1"/>
  <c r="R9" i="5"/>
  <c r="R13" i="5"/>
  <c r="R11" i="5"/>
  <c r="R27" i="5"/>
  <c r="R23" i="5"/>
  <c r="R21" i="5"/>
  <c r="R16" i="5"/>
  <c r="J29" i="4"/>
  <c r="J32" i="4" s="1"/>
  <c r="I15" i="4"/>
  <c r="I29" i="4" s="1"/>
  <c r="I32" i="4" s="1"/>
  <c r="G15" i="4"/>
  <c r="G29" i="4" s="1"/>
  <c r="G32" i="4" s="1"/>
  <c r="F15" i="4"/>
  <c r="F29" i="4" s="1"/>
  <c r="F32" i="4" s="1"/>
  <c r="M15" i="4"/>
  <c r="M29" i="4" s="1"/>
  <c r="M32" i="4" s="1"/>
  <c r="C43" i="3"/>
  <c r="C45" i="3" s="1"/>
  <c r="F79" i="8"/>
  <c r="R37" i="5"/>
  <c r="R35" i="5"/>
  <c r="R33" i="5"/>
  <c r="R31" i="5"/>
  <c r="R29" i="5"/>
  <c r="K40" i="5"/>
  <c r="N38" i="5"/>
  <c r="D40" i="5"/>
  <c r="G38" i="5"/>
  <c r="C33" i="2"/>
  <c r="C93" i="1"/>
  <c r="E90" i="6"/>
  <c r="E85" i="6" s="1"/>
  <c r="E96" i="6" s="1"/>
  <c r="E97" i="6" s="1"/>
  <c r="E29" i="4"/>
  <c r="E32" i="4" s="1"/>
  <c r="D32" i="4"/>
  <c r="C97" i="6" l="1"/>
  <c r="H30" i="2"/>
  <c r="D30" i="2"/>
  <c r="L15" i="4"/>
  <c r="G33" i="2"/>
  <c r="C39" i="2" s="1"/>
  <c r="C42" i="2" s="1"/>
  <c r="C30" i="2"/>
  <c r="L32" i="4"/>
  <c r="C94" i="1"/>
  <c r="E19" i="6"/>
  <c r="E44" i="6" s="1"/>
  <c r="L29" i="4"/>
  <c r="D39" i="2"/>
  <c r="D34" i="2"/>
  <c r="H39" i="2" s="1"/>
  <c r="C34" i="2"/>
  <c r="G40" i="5"/>
  <c r="J38" i="5"/>
  <c r="N40" i="5"/>
  <c r="Q38" i="5"/>
  <c r="Q40" i="5" s="1"/>
  <c r="G34" i="2" l="1"/>
  <c r="G39" i="2" s="1"/>
  <c r="G41" i="2" s="1"/>
  <c r="J40" i="5"/>
  <c r="R38" i="5"/>
  <c r="R40" i="5" s="1"/>
  <c r="H41" i="2"/>
  <c r="D42" i="2"/>
  <c r="H42" i="2"/>
  <c r="D41" i="2"/>
  <c r="G42" i="2" l="1"/>
  <c r="C41" i="2"/>
</calcChain>
</file>

<file path=xl/sharedStrings.xml><?xml version="1.0" encoding="utf-8"?>
<sst xmlns="http://schemas.openxmlformats.org/spreadsheetml/2006/main" count="1061" uniqueCount="872">
  <si>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</si>
  <si>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</si>
  <si>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</si>
  <si>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</si>
  <si>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</si>
  <si>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</si>
  <si>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</si>
  <si>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</si>
  <si>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</si>
  <si>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</si>
  <si>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</si>
  <si>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</si>
  <si>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</si>
  <si>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</si>
  <si>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</si>
  <si>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</si>
  <si>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</si>
  <si>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</si>
  <si>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</si>
  <si>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</si>
  <si>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</si>
  <si>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</si>
  <si>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</si>
  <si>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</si>
  <si>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</si>
  <si>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</si>
  <si>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</si>
  <si>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</si>
  <si>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</si>
  <si>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</si>
  <si>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</si>
  <si>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</si>
  <si>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</si>
  <si>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</si>
  <si>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</si>
  <si>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</si>
  <si>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</si>
  <si>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</si>
  <si>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</si>
  <si>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</si>
  <si>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</si>
  <si>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</si>
  <si>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</si>
  <si>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</si>
  <si>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</si>
  <si>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</si>
  <si>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</si>
  <si>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</si>
  <si>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</si>
  <si>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</si>
  <si>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</si>
  <si>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</si>
  <si>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</si>
  <si>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</si>
  <si>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</si>
  <si>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</si>
  <si>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</si>
  <si>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</si>
  <si>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</si>
  <si>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</si>
  <si>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</si>
  <si>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</si>
  <si>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</si>
  <si>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</si>
  <si>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</si>
  <si>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</si>
  <si>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</si>
  <si>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</si>
  <si>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</si>
  <si>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</si>
  <si>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</si>
  <si>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</si>
  <si>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</si>
  <si>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</si>
  <si>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</si>
  <si>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</si>
  <si>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</si>
  <si>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</si>
  <si>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</si>
  <si>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</si>
  <si>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</si>
  <si>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</si>
  <si>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</si>
  <si>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</si>
  <si>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</si>
  <si>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</si>
  <si>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</si>
  <si>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</si>
  <si>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</si>
  <si>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</si>
  <si>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</si>
  <si>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</si>
  <si>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</si>
  <si>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</si>
  <si>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</si>
  <si>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</si>
  <si>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</si>
  <si>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</si>
  <si>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</si>
  <si>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</si>
  <si>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</si>
  <si>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</si>
  <si>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</si>
  <si>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</si>
  <si>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</si>
  <si>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</si>
  <si>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</si>
  <si>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</si>
  <si>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</si>
  <si>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</si>
  <si>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</si>
  <si>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</si>
  <si>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</si>
  <si>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</si>
  <si>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</si>
  <si>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</si>
  <si>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</si>
  <si>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</si>
  <si>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</si>
  <si>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</si>
  <si>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</si>
  <si>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</si>
  <si>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</si>
  <si>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</si>
  <si>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</si>
  <si>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</si>
  <si>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</si>
  <si>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</si>
  <si>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</si>
  <si>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</si>
  <si>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</si>
  <si>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</si>
  <si>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</si>
  <si>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</si>
  <si>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</si>
  <si>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</si>
  <si>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</si>
  <si>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</si>
  <si>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</si>
  <si>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</si>
  <si>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</si>
  <si>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</si>
  <si>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</si>
  <si>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</si>
  <si>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</si>
  <si>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</si>
  <si>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</si>
  <si>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</si>
  <si>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</si>
  <si>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</si>
  <si>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</si>
  <si>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</si>
  <si>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</si>
  <si>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</si>
  <si>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</si>
  <si>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</si>
  <si>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</si>
  <si>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</si>
  <si>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</si>
  <si>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</si>
  <si>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</si>
  <si>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</si>
  <si>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</si>
  <si>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</si>
  <si>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</si>
  <si>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</si>
  <si>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</si>
  <si>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</si>
  <si>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</si>
  <si>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</si>
  <si>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</si>
  <si>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</si>
  <si>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</si>
  <si>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</si>
  <si>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</si>
  <si>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</si>
  <si>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</si>
  <si>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</si>
  <si>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</si>
  <si>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</si>
  <si>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</si>
  <si>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</si>
  <si>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</si>
  <si>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</si>
  <si>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</si>
  <si>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</si>
  <si>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</si>
  <si>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</si>
  <si>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</si>
  <si>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</si>
  <si>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</si>
  <si>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</si>
  <si>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</si>
  <si>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</si>
  <si>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</si>
  <si>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</si>
  <si>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</si>
  <si>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</si>
  <si>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</si>
  <si>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</si>
  <si>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</si>
  <si>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</si>
  <si>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</si>
  <si>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</si>
  <si>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</si>
  <si>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</si>
  <si>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</si>
  <si>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</si>
  <si>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</si>
  <si>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</si>
  <si>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</si>
  <si>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</si>
  <si>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</si>
  <si>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</si>
  <si>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</si>
  <si>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</si>
  <si>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</si>
  <si>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</si>
  <si>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</si>
  <si>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</si>
  <si>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</si>
  <si>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</si>
  <si>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</si>
  <si>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</si>
  <si>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</si>
  <si>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</si>
  <si>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</si>
  <si>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</si>
  <si>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</si>
  <si>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</si>
  <si>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</si>
  <si>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</si>
  <si>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</si>
  <si>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</si>
  <si>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</si>
  <si>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</si>
  <si>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</si>
  <si>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</si>
  <si>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</si>
  <si>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</si>
  <si>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</si>
  <si>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</si>
  <si>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</si>
  <si>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</si>
  <si>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</si>
  <si>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</si>
  <si>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</si>
  <si>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</si>
  <si>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</si>
  <si>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</si>
  <si>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</si>
  <si>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</si>
  <si>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</si>
  <si>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</si>
  <si>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</si>
  <si>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</si>
  <si>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</si>
  <si>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</si>
  <si>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</si>
  <si>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</si>
  <si>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</si>
  <si>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</si>
  <si>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</si>
  <si>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</si>
  <si>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</si>
  <si>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</si>
  <si>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</si>
  <si>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</si>
  <si>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</si>
  <si>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</si>
  <si>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</si>
  <si>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</si>
  <si>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</si>
  <si>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</si>
  <si>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</si>
  <si>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</si>
  <si>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</si>
  <si>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</si>
  <si>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</si>
  <si>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</si>
  <si>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</si>
  <si>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</si>
  <si>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</si>
  <si>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</si>
  <si>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</si>
  <si>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</si>
  <si>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</si>
  <si>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</si>
  <si>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</si>
  <si>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</si>
  <si>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</si>
  <si>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</si>
  <si>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</si>
  <si>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</si>
  <si>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</si>
  <si>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</si>
  <si>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</si>
  <si>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</si>
  <si>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</si>
  <si>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</si>
  <si>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</si>
  <si>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</si>
  <si>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</si>
  <si>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</si>
  <si>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</si>
  <si>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</si>
  <si>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</si>
  <si>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</si>
  <si>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</si>
  <si>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</si>
  <si>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</si>
  <si>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</si>
  <si>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</si>
  <si>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</si>
  <si>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</si>
  <si>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</si>
  <si>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</si>
  <si>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</si>
  <si>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</si>
  <si>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</si>
  <si>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</si>
  <si>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</si>
  <si>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</si>
  <si>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</si>
  <si>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</si>
  <si>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</si>
  <si>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</si>
  <si>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</si>
  <si>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</si>
  <si>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</si>
  <si>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</si>
  <si>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</si>
  <si>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</si>
  <si>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</si>
  <si>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</si>
  <si>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</si>
  <si>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</si>
  <si>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</si>
  <si>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</si>
  <si>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</si>
  <si>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</si>
  <si>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</si>
  <si>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</si>
  <si>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</si>
  <si>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</si>
  <si>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</si>
  <si>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</si>
  <si>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</si>
  <si>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</si>
  <si>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</si>
  <si>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</si>
  <si>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</si>
  <si>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</si>
  <si>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</si>
  <si>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</si>
  <si>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</si>
  <si>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</si>
  <si>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</si>
  <si>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</si>
  <si>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</si>
  <si>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</si>
  <si>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</si>
  <si>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</si>
  <si>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</si>
  <si>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</si>
  <si>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</si>
  <si>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</si>
  <si>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</si>
  <si>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</si>
  <si>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</si>
  <si>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</si>
  <si>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</si>
  <si>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</si>
  <si>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</si>
  <si>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</si>
  <si>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</si>
  <si>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</si>
  <si>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</si>
  <si>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</si>
  <si>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</si>
  <si>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</si>
  <si>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</si>
  <si>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</si>
  <si>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</si>
  <si>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</si>
  <si>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</si>
  <si>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</si>
  <si>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</si>
  <si>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</si>
  <si>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</si>
  <si>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</si>
  <si>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</si>
  <si>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</si>
  <si>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</si>
  <si>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</si>
  <si>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</si>
  <si>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</si>
  <si>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</si>
  <si>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</si>
  <si>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</si>
  <si>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</si>
  <si>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</si>
  <si>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</si>
  <si>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</si>
  <si>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</si>
  <si>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</si>
  <si>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</si>
  <si>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</si>
  <si>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</si>
  <si>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</si>
  <si>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</si>
  <si>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</si>
  <si>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</si>
  <si>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</si>
  <si>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</si>
  <si>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</si>
  <si>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</si>
  <si>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</si>
  <si>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</si>
  <si>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</si>
  <si>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</si>
  <si>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</si>
  <si>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</si>
  <si>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</si>
  <si>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</si>
  <si>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</si>
  <si>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</si>
  <si>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</si>
  <si>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</si>
  <si>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</si>
  <si>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</si>
  <si>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</si>
  <si>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</si>
  <si>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</si>
  <si>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</si>
  <si>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</si>
  <si>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</si>
  <si>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</si>
  <si>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</si>
  <si>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</si>
  <si>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</si>
  <si>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</si>
  <si>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</si>
  <si>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</si>
  <si>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</si>
  <si>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</si>
  <si>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</si>
  <si>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</si>
  <si>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</si>
  <si>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</si>
  <si>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</si>
  <si>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</si>
  <si>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</si>
  <si>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</si>
  <si>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</si>
  <si>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</si>
  <si>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</si>
  <si>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</si>
  <si>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</si>
  <si>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</si>
  <si>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</si>
  <si>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</si>
  <si>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</si>
  <si>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</si>
  <si>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</si>
  <si>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</si>
  <si>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</si>
  <si>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</si>
  <si>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</si>
  <si>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</si>
  <si>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</si>
  <si>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</si>
  <si>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</si>
  <si>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</si>
  <si>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</si>
  <si>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</si>
  <si>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</si>
  <si>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</si>
  <si>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</si>
  <si>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</si>
  <si>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</si>
  <si>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</si>
  <si>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</si>
  <si>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</si>
  <si>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</si>
  <si>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</si>
  <si>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</si>
  <si>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</si>
  <si>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</si>
  <si>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</si>
  <si>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</si>
  <si>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</si>
  <si>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</si>
  <si>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</si>
  <si>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</si>
  <si>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</si>
  <si>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</si>
  <si>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</si>
  <si>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</si>
  <si>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</si>
  <si>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</si>
  <si>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</si>
  <si>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</si>
  <si>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</si>
  <si>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</si>
  <si>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</si>
  <si>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</si>
  <si>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</si>
  <si>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</si>
  <si>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</si>
  <si>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</si>
  <si>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</si>
  <si>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</si>
  <si>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</si>
  <si>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</si>
  <si>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</si>
  <si>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</si>
  <si>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</si>
  <si>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</si>
  <si>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</si>
  <si>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</si>
  <si>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</si>
  <si>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</si>
  <si>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</si>
  <si>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</si>
  <si>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</si>
  <si>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</si>
  <si>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</si>
  <si>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</si>
  <si>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</si>
  <si>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</si>
  <si>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</si>
  <si>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</si>
  <si>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</si>
  <si>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</si>
  <si>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</si>
  <si>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</si>
  <si>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</si>
  <si>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</si>
  <si>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</si>
  <si>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</si>
  <si>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</si>
  <si>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</si>
  <si>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</si>
  <si>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</si>
  <si>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</si>
  <si>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</si>
  <si>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</si>
  <si>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</si>
  <si>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</si>
  <si>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</si>
  <si>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</si>
  <si>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</si>
  <si>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</si>
  <si>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</si>
  <si>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</si>
  <si>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</si>
  <si>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</si>
  <si>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</si>
  <si>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</si>
  <si>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</si>
  <si>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</si>
  <si>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</si>
  <si>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</si>
  <si>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</si>
  <si>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</si>
  <si>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</si>
  <si>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</si>
  <si>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</si>
  <si>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</si>
  <si>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</si>
  <si>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</si>
  <si>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</si>
  <si>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</si>
  <si>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</si>
  <si>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</si>
  <si>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</si>
  <si>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</si>
  <si>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</si>
  <si>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</si>
  <si>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</si>
  <si>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</si>
  <si>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</si>
  <si>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</si>
  <si>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</si>
  <si>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</si>
  <si>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</si>
  <si>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</si>
  <si>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</si>
  <si>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</si>
  <si>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</si>
  <si>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</si>
  <si>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</si>
  <si>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</si>
  <si>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</si>
  <si>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</si>
  <si>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</si>
  <si>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</si>
  <si>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</si>
  <si>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</si>
  <si>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</si>
  <si>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</si>
  <si>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</si>
  <si>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</si>
  <si>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</si>
  <si>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</si>
  <si>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</si>
  <si>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</si>
  <si>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</si>
  <si>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</si>
  <si>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</si>
  <si>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</si>
  <si>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</si>
  <si>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</si>
  <si>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</si>
  <si>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</si>
  <si>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</si>
  <si>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</si>
  <si>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</si>
  <si>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</si>
  <si>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</si>
  <si>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</si>
  <si>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</si>
  <si>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</si>
  <si>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</si>
  <si>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</si>
  <si>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</si>
  <si>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</si>
  <si>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</si>
  <si>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</si>
  <si>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</si>
  <si>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</si>
  <si>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</si>
  <si>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</si>
  <si>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</si>
  <si>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</si>
  <si>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</si>
  <si>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</si>
  <si>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</si>
  <si>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</si>
  <si>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</si>
  <si>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</si>
  <si>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</si>
  <si>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</si>
  <si>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</si>
  <si>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</si>
  <si>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</si>
  <si>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</si>
  <si>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</si>
  <si>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</si>
  <si>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</si>
  <si>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</si>
  <si>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</si>
  <si>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</si>
  <si>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</si>
  <si>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</si>
  <si>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</si>
  <si>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</si>
  <si>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</si>
  <si>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</si>
  <si>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</si>
  <si>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</si>
  <si>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</si>
  <si>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</si>
  <si>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</si>
  <si>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</si>
  <si>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</si>
  <si>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</si>
  <si>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</si>
  <si>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</si>
  <si>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</si>
  <si>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</si>
  <si>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</si>
  <si>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</si>
  <si>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</si>
  <si>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</si>
  <si>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</si>
  <si>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</si>
  <si>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</si>
  <si>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</si>
  <si>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</si>
  <si>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</si>
  <si>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</si>
  <si>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</si>
  <si>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</si>
  <si>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</si>
  <si>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</si>
  <si>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</si>
  <si>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</si>
  <si>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</si>
  <si>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</si>
  <si>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</si>
  <si>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</si>
  <si>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</si>
  <si>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</si>
  <si>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</si>
  <si>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</si>
  <si>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</si>
  <si>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</si>
  <si>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</si>
  <si>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</si>
  <si>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</si>
  <si>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</si>
  <si>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</si>
  <si>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</si>
  <si>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</si>
  <si>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</si>
  <si>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</si>
  <si>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</si>
  <si>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</si>
  <si>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</si>
  <si>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</si>
  <si>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</si>
  <si>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</si>
  <si>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</si>
  <si>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</si>
  <si>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</si>
  <si>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</si>
  <si>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</si>
  <si>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</si>
  <si>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</si>
  <si>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</si>
  <si>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</si>
  <si>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</si>
  <si>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</si>
  <si>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</si>
  <si>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</si>
  <si>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</si>
  <si>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</si>
  <si>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</si>
  <si>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</si>
  <si>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</si>
  <si>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</si>
  <si>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</si>
  <si>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</si>
  <si>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</si>
  <si>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</si>
  <si>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</si>
  <si>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</si>
  <si>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</si>
  <si>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</si>
  <si>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</si>
  <si>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</si>
  <si>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</si>
  <si>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</si>
  <si>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</si>
  <si>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</si>
  <si>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</si>
  <si>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</si>
  <si>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</si>
  <si>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</si>
  <si>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</si>
  <si>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</si>
  <si>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</si>
  <si>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</si>
  <si>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</si>
  <si>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</si>
  <si>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</si>
  <si>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</si>
  <si>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</si>
  <si>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</si>
  <si>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</si>
  <si>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</si>
  <si>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</si>
  <si>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</si>
  <si>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</si>
  <si>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</si>
  <si>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</si>
  <si>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</si>
  <si>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</si>
  <si>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</si>
  <si>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</si>
  <si>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</si>
  <si>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</si>
  <si>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</si>
  <si>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</si>
  <si>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</si>
  <si>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</si>
  <si>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</si>
  <si>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</si>
  <si>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</si>
  <si>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</si>
  <si>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</si>
  <si>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</si>
  <si>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</si>
  <si>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</si>
  <si>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</si>
  <si>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</si>
  <si>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</si>
  <si>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</si>
  <si>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</si>
  <si>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</si>
  <si>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</si>
  <si>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</si>
  <si>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</si>
  <si>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</si>
  <si>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</si>
  <si>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</si>
  <si>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</si>
  <si>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</si>
  <si>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</si>
  <si>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</si>
  <si>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</si>
  <si>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</si>
  <si>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</si>
  <si>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</si>
  <si>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</si>
  <si>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</si>
  <si>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</si>
  <si>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</si>
  <si>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</si>
  <si>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</si>
  <si>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</si>
  <si>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</si>
  <si>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</si>
  <si>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</si>
  <si>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</si>
  <si>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</si>
  <si>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</si>
  <si>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</si>
  <si>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</si>
  <si>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</si>
  <si>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</si>
  <si>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</si>
  <si>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</si>
  <si>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</si>
  <si>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</si>
  <si>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</si>
  <si>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</si>
  <si>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</si>
  <si>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</si>
  <si>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</si>
  <si>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</si>
  <si>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</si>
  <si>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</si>
  <si>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</si>
  <si>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</si>
  <si>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</si>
  <si>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</si>
  <si>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</si>
  <si>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</si>
  <si>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</si>
  <si>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</si>
  <si>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</si>
  <si>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</si>
  <si>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</si>
  <si>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</si>
  <si>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</si>
  <si>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</si>
  <si>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</si>
  <si>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</si>
  <si>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</si>
  <si>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</si>
  <si>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</si>
  <si>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</si>
  <si>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</si>
  <si>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</si>
  <si>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</si>
  <si>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</si>
  <si>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</si>
  <si>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</si>
  <si>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</si>
  <si>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</si>
  <si>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</si>
  <si>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</si>
  <si>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</si>
  <si>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</si>
  <si>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</si>
  <si>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</si>
  <si>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</si>
  <si>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СЕВЪН ЗУП ЕООД</t>
  </si>
  <si>
    <t>01.01.2016 - 30.06.2016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</si>
</sst>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3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2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top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0" fontId="5" fillId="0" borderId="0" xfId="7" applyFont="1" applyProtection="1">
      <protection locked="0"/>
    </xf>
    <xf numFmtId="49" fontId="5" fillId="0" borderId="0" xfId="7" applyNumberFormat="1" applyFont="1" applyProtection="1">
      <protection locked="0"/>
    </xf>
    <xf numFmtId="0" fontId="11" fillId="0" borderId="0" xfId="13" applyFont="1" applyBorder="1" applyAlignment="1" applyProtection="1">
      <alignment horizontal="left" wrapText="1"/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6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1" fontId="10" fillId="0" borderId="0" xfId="10" applyNumberFormat="1" applyFont="1" applyAlignment="1" applyProtection="1">
      <alignment vertical="top" wrapText="1"/>
      <protection locked="0"/>
    </xf>
    <xf numFmtId="1" fontId="10" fillId="0" borderId="0" xfId="10" applyNumberFormat="1" applyFont="1" applyAlignment="1" applyProtection="1">
      <alignment vertical="top"/>
      <protection locked="0"/>
    </xf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5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6" fontId="11" fillId="0" borderId="23" xfId="10" applyNumberFormat="1" applyFont="1" applyBorder="1" applyAlignment="1" applyProtection="1">
      <alignment horizontal="left" vertical="top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6" fontId="11" fillId="0" borderId="0" xfId="8" applyNumberFormat="1" applyFont="1" applyBorder="1" applyAlignment="1" applyProtection="1">
      <alignment horizontal="left" vertical="justify" wrapText="1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2" fillId="0" borderId="0" xfId="8" applyFont="1" applyBorder="1" applyAlignment="1" applyProtection="1">
      <alignment horizontal="right" vertical="justify" wrapText="1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6" fontId="11" fillId="0" borderId="0" xfId="8" applyNumberFormat="1" applyFont="1" applyBorder="1" applyAlignment="1" applyProtection="1">
      <alignment horizontal="center" vertical="justify" wrapText="1"/>
    </xf>
    <xf numFmtId="166" fontId="6" fillId="0" borderId="0" xfId="0" applyNumberFormat="1" applyFont="1" applyAlignment="1" applyProtection="1"/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6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6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Currency" xfId="1" builtinId="4"/>
    <cellStyle name="Euro" xfId="2"/>
    <cellStyle name="Followed Hyperlink" xfId="3"/>
    <cellStyle name="Hyperlink" xfId="4"/>
    <cellStyle name="Normal" xfId="0" builtinId="0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B10" workbookViewId="0">
      <selection activeCell="G94" sqref="G94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7" t="s">
        <v>1</v>
      </c>
      <c r="B3" s="578"/>
      <c r="C3" s="578"/>
      <c r="D3" s="578"/>
      <c r="E3" s="462" t="s">
        <v>870</v>
      </c>
      <c r="F3" s="217" t="s">
        <v>2</v>
      </c>
      <c r="G3" s="172"/>
      <c r="H3" s="461">
        <v>175143077</v>
      </c>
    </row>
    <row r="4" spans="1:8" ht="15">
      <c r="A4" s="577" t="s">
        <v>3</v>
      </c>
      <c r="B4" s="583"/>
      <c r="C4" s="583"/>
      <c r="D4" s="583"/>
      <c r="E4" s="504" t="s">
        <v>159</v>
      </c>
      <c r="F4" s="579" t="s">
        <v>4</v>
      </c>
      <c r="G4" s="580"/>
      <c r="H4" s="461" t="s">
        <v>159</v>
      </c>
    </row>
    <row r="5" spans="1:8" ht="15">
      <c r="A5" s="577" t="s">
        <v>5</v>
      </c>
      <c r="B5" s="578"/>
      <c r="C5" s="578"/>
      <c r="D5" s="578"/>
      <c r="E5" s="505" t="s">
        <v>871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>
        <v>230</v>
      </c>
      <c r="D11" s="151">
        <v>230</v>
      </c>
      <c r="E11" s="237" t="s">
        <v>22</v>
      </c>
      <c r="F11" s="242" t="s">
        <v>23</v>
      </c>
      <c r="G11" s="152">
        <v>4402</v>
      </c>
      <c r="H11" s="152">
        <v>4402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>
        <v>9793</v>
      </c>
      <c r="D13" s="151">
        <v>10046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/>
      <c r="D15" s="151"/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4402</v>
      </c>
      <c r="H17" s="154">
        <f>H11+H14+H15+H16</f>
        <v>4402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10023</v>
      </c>
      <c r="D19" s="155">
        <f>SUM(D11:D18)</f>
        <v>10276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>
        <v>213</v>
      </c>
      <c r="H20" s="158">
        <v>213</v>
      </c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79</v>
      </c>
      <c r="H21" s="156">
        <f>SUM(H22:H24)</f>
        <v>79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/>
      <c r="D24" s="151"/>
      <c r="E24" s="237" t="s">
        <v>72</v>
      </c>
      <c r="F24" s="242" t="s">
        <v>73</v>
      </c>
      <c r="G24" s="152">
        <v>79</v>
      </c>
      <c r="H24" s="152">
        <v>79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292</v>
      </c>
      <c r="H25" s="154">
        <f>H19+H20+H21</f>
        <v>292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>
        <v>408</v>
      </c>
      <c r="D26" s="151">
        <v>424</v>
      </c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408</v>
      </c>
      <c r="D27" s="155">
        <f>SUM(D23:D26)</f>
        <v>424</v>
      </c>
      <c r="E27" s="253" t="s">
        <v>83</v>
      </c>
      <c r="F27" s="242" t="s">
        <v>84</v>
      </c>
      <c r="G27" s="154">
        <f>SUM(G28:G30)</f>
        <v>-484</v>
      </c>
      <c r="H27" s="154">
        <f>SUM(H28:H30)</f>
        <v>-419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/>
      <c r="H28" s="152"/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-484</v>
      </c>
      <c r="H29" s="316">
        <v>-419</v>
      </c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/>
      <c r="H31" s="152"/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>
        <v>-56</v>
      </c>
      <c r="H32" s="316">
        <v>-65</v>
      </c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-540</v>
      </c>
      <c r="H33" s="154">
        <f>H27+H31+H32</f>
        <v>-484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4154</v>
      </c>
      <c r="H36" s="154">
        <f>H25+H17+H33</f>
        <v>4210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>
        <v>257</v>
      </c>
      <c r="D44" s="151">
        <v>257</v>
      </c>
      <c r="E44" s="268" t="s">
        <v>134</v>
      </c>
      <c r="F44" s="242" t="s">
        <v>135</v>
      </c>
      <c r="G44" s="152">
        <v>6349</v>
      </c>
      <c r="H44" s="152">
        <v>6628</v>
      </c>
    </row>
    <row r="45" spans="1:18" ht="15">
      <c r="A45" s="235" t="s">
        <v>136</v>
      </c>
      <c r="B45" s="249" t="s">
        <v>137</v>
      </c>
      <c r="C45" s="155">
        <f>C34+C39+C44</f>
        <v>257</v>
      </c>
      <c r="D45" s="155">
        <f>D34+D39+D44</f>
        <v>257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6349</v>
      </c>
      <c r="H49" s="154">
        <f>SUM(H43:H48)</f>
        <v>6628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55</v>
      </c>
      <c r="D54" s="151">
        <v>55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10743</v>
      </c>
      <c r="D55" s="155">
        <f>D19+D20+D21+D27+D32+D45+D51+D53+D54</f>
        <v>11012</v>
      </c>
      <c r="E55" s="237" t="s">
        <v>172</v>
      </c>
      <c r="F55" s="261" t="s">
        <v>173</v>
      </c>
      <c r="G55" s="154">
        <f>G49+G51+G52+G53+G54</f>
        <v>6349</v>
      </c>
      <c r="H55" s="154">
        <f>H49+H51+H52+H53+H54</f>
        <v>6628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/>
      <c r="D58" s="151"/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70</v>
      </c>
      <c r="H59" s="152">
        <v>71</v>
      </c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658</v>
      </c>
      <c r="H61" s="154">
        <f>SUM(H62:H68)</f>
        <v>590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89</v>
      </c>
      <c r="H62" s="152">
        <v>10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>
        <v>569</v>
      </c>
      <c r="H63" s="152">
        <v>580</v>
      </c>
      <c r="M63" s="157"/>
    </row>
    <row r="64" spans="1:18" ht="15">
      <c r="A64" s="235" t="s">
        <v>51</v>
      </c>
      <c r="B64" s="249" t="s">
        <v>199</v>
      </c>
      <c r="C64" s="155">
        <f>SUM(C58:C63)</f>
        <v>0</v>
      </c>
      <c r="D64" s="155">
        <f>SUM(D58:D63)</f>
        <v>0</v>
      </c>
      <c r="E64" s="237" t="s">
        <v>200</v>
      </c>
      <c r="F64" s="242" t="s">
        <v>201</v>
      </c>
      <c r="G64" s="152"/>
      <c r="H64" s="152"/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/>
      <c r="H66" s="152"/>
    </row>
    <row r="67" spans="1:18" ht="15">
      <c r="A67" s="235" t="s">
        <v>207</v>
      </c>
      <c r="B67" s="241" t="s">
        <v>208</v>
      </c>
      <c r="C67" s="151">
        <v>251</v>
      </c>
      <c r="D67" s="151">
        <v>250</v>
      </c>
      <c r="E67" s="237" t="s">
        <v>209</v>
      </c>
      <c r="F67" s="242" t="s">
        <v>210</v>
      </c>
      <c r="G67" s="152"/>
      <c r="H67" s="152"/>
    </row>
    <row r="68" spans="1:18" ht="15">
      <c r="A68" s="235" t="s">
        <v>211</v>
      </c>
      <c r="B68" s="241" t="s">
        <v>212</v>
      </c>
      <c r="C68" s="151">
        <v>135</v>
      </c>
      <c r="D68" s="151">
        <v>14</v>
      </c>
      <c r="E68" s="237" t="s">
        <v>213</v>
      </c>
      <c r="F68" s="242" t="s">
        <v>214</v>
      </c>
      <c r="G68" s="152"/>
      <c r="H68" s="152"/>
    </row>
    <row r="69" spans="1:18" ht="15">
      <c r="A69" s="235" t="s">
        <v>215</v>
      </c>
      <c r="B69" s="241" t="s">
        <v>216</v>
      </c>
      <c r="C69" s="151"/>
      <c r="D69" s="151"/>
      <c r="E69" s="251" t="s">
        <v>78</v>
      </c>
      <c r="F69" s="242" t="s">
        <v>217</v>
      </c>
      <c r="G69" s="152"/>
      <c r="H69" s="152"/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728</v>
      </c>
      <c r="H71" s="161">
        <f>H59+H60+H61+H69+H70</f>
        <v>661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3</v>
      </c>
      <c r="D72" s="151">
        <v>15</v>
      </c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f>33+31</f>
        <v>64</v>
      </c>
      <c r="D74" s="151">
        <f>10+37</f>
        <v>47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453</v>
      </c>
      <c r="D75" s="155">
        <f>SUM(D67:D74)</f>
        <v>326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728</v>
      </c>
      <c r="H79" s="162">
        <f>H71+H74+H75+H76</f>
        <v>661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1</v>
      </c>
      <c r="D87" s="151">
        <v>1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34</v>
      </c>
      <c r="D88" s="151">
        <v>160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35</v>
      </c>
      <c r="D91" s="155">
        <f>SUM(D87:D90)</f>
        <v>161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488</v>
      </c>
      <c r="D93" s="155">
        <f>D64+D75+D84+D91+D92</f>
        <v>487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11231</v>
      </c>
      <c r="D94" s="164">
        <f>D93+D55</f>
        <v>11499</v>
      </c>
      <c r="E94" s="449" t="s">
        <v>270</v>
      </c>
      <c r="F94" s="289" t="s">
        <v>271</v>
      </c>
      <c r="G94" s="165">
        <f>G36+G39+G55+G79</f>
        <v>11231</v>
      </c>
      <c r="H94" s="165">
        <f>H36+H39+H55+H79</f>
        <v>11499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575"/>
      <c r="H97" s="576"/>
      <c r="M97" s="157"/>
    </row>
    <row r="98" spans="1:13" ht="15">
      <c r="A98" s="45" t="s">
        <v>272</v>
      </c>
      <c r="B98" s="432"/>
      <c r="C98" s="581" t="s">
        <v>273</v>
      </c>
      <c r="D98" s="581"/>
      <c r="E98" s="581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81" t="s">
        <v>861</v>
      </c>
      <c r="D100" s="582"/>
      <c r="E100" s="582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8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8" workbookViewId="0">
      <selection activeCell="C24" sqref="C24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6" t="str">
        <f>'справка №1-БАЛАНС'!E3</f>
        <v>СЕВЪН ЗУП ЕООД</v>
      </c>
      <c r="C2" s="586"/>
      <c r="D2" s="586"/>
      <c r="E2" s="586"/>
      <c r="F2" s="588" t="s">
        <v>2</v>
      </c>
      <c r="G2" s="588"/>
      <c r="H2" s="526">
        <f>'справка №1-БАЛАНС'!H3</f>
        <v>175143077</v>
      </c>
    </row>
    <row r="3" spans="1:18" ht="15">
      <c r="A3" s="467" t="s">
        <v>275</v>
      </c>
      <c r="B3" s="586" t="str">
        <f>'справка №1-БАЛАНС'!E4</f>
        <v xml:space="preserve"> </v>
      </c>
      <c r="C3" s="586"/>
      <c r="D3" s="586"/>
      <c r="E3" s="586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7" t="str">
        <f>'справка №1-БАЛАНС'!E5</f>
        <v>01.01.2016 - 30.06.2016</v>
      </c>
      <c r="C4" s="587"/>
      <c r="D4" s="587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37</v>
      </c>
      <c r="D9" s="46">
        <v>5</v>
      </c>
      <c r="E9" s="298" t="s">
        <v>285</v>
      </c>
      <c r="F9" s="549" t="s">
        <v>286</v>
      </c>
      <c r="G9" s="550">
        <v>752</v>
      </c>
      <c r="H9" s="550">
        <v>1030</v>
      </c>
    </row>
    <row r="10" spans="1:18">
      <c r="A10" s="298" t="s">
        <v>287</v>
      </c>
      <c r="B10" s="299" t="s">
        <v>288</v>
      </c>
      <c r="C10" s="46">
        <v>252</v>
      </c>
      <c r="D10" s="46">
        <v>269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269</v>
      </c>
      <c r="D11" s="46">
        <v>270</v>
      </c>
      <c r="E11" s="300" t="s">
        <v>293</v>
      </c>
      <c r="F11" s="549" t="s">
        <v>294</v>
      </c>
      <c r="G11" s="550"/>
      <c r="H11" s="550"/>
    </row>
    <row r="12" spans="1:18">
      <c r="A12" s="298" t="s">
        <v>295</v>
      </c>
      <c r="B12" s="299" t="s">
        <v>296</v>
      </c>
      <c r="C12" s="46">
        <v>11</v>
      </c>
      <c r="D12" s="46">
        <v>16</v>
      </c>
      <c r="E12" s="300" t="s">
        <v>78</v>
      </c>
      <c r="F12" s="549" t="s">
        <v>297</v>
      </c>
      <c r="G12" s="550">
        <v>4</v>
      </c>
      <c r="H12" s="550">
        <v>0</v>
      </c>
    </row>
    <row r="13" spans="1:18">
      <c r="A13" s="298" t="s">
        <v>298</v>
      </c>
      <c r="B13" s="299" t="s">
        <v>299</v>
      </c>
      <c r="C13" s="46"/>
      <c r="D13" s="46">
        <v>1</v>
      </c>
      <c r="E13" s="301" t="s">
        <v>51</v>
      </c>
      <c r="F13" s="551" t="s">
        <v>300</v>
      </c>
      <c r="G13" s="548">
        <f>SUM(G9:G12)</f>
        <v>756</v>
      </c>
      <c r="H13" s="548">
        <f>SUM(H9:H12)</f>
        <v>1030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/>
      <c r="D14" s="46"/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/>
      <c r="H15" s="550"/>
    </row>
    <row r="16" spans="1:18">
      <c r="A16" s="298" t="s">
        <v>307</v>
      </c>
      <c r="B16" s="299" t="s">
        <v>308</v>
      </c>
      <c r="C16" s="47">
        <v>27</v>
      </c>
      <c r="D16" s="47"/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596</v>
      </c>
      <c r="D19" s="49">
        <f>SUM(D9:D15)+D16</f>
        <v>561</v>
      </c>
      <c r="E19" s="304" t="s">
        <v>317</v>
      </c>
      <c r="F19" s="552" t="s">
        <v>318</v>
      </c>
      <c r="G19" s="550">
        <v>7</v>
      </c>
      <c r="H19" s="550">
        <v>7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223</v>
      </c>
      <c r="D22" s="46">
        <v>279</v>
      </c>
      <c r="E22" s="304" t="s">
        <v>326</v>
      </c>
      <c r="F22" s="552" t="s">
        <v>327</v>
      </c>
      <c r="G22" s="550"/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/>
      <c r="D24" s="46"/>
      <c r="E24" s="301" t="s">
        <v>103</v>
      </c>
      <c r="F24" s="554" t="s">
        <v>334</v>
      </c>
      <c r="G24" s="548">
        <f>SUM(G19:G23)</f>
        <v>7</v>
      </c>
      <c r="H24" s="548">
        <f>SUM(H19:H23)</f>
        <v>7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/>
      <c r="D25" s="46"/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223</v>
      </c>
      <c r="D26" s="49">
        <f>SUM(D22:D25)</f>
        <v>279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819</v>
      </c>
      <c r="D28" s="50">
        <f>D26+D19</f>
        <v>840</v>
      </c>
      <c r="E28" s="127" t="s">
        <v>339</v>
      </c>
      <c r="F28" s="554" t="s">
        <v>340</v>
      </c>
      <c r="G28" s="548">
        <f>G13+G15+G24</f>
        <v>763</v>
      </c>
      <c r="H28" s="548">
        <f>H13+H15+H24</f>
        <v>1037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0</v>
      </c>
      <c r="D30" s="50">
        <f>IF((H28-D28)&gt;0,H28-D28,0)</f>
        <v>197</v>
      </c>
      <c r="E30" s="127" t="s">
        <v>343</v>
      </c>
      <c r="F30" s="554" t="s">
        <v>344</v>
      </c>
      <c r="G30" s="53">
        <f>IF((C28-G28)&gt;0,C28-G28,0)</f>
        <v>56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819</v>
      </c>
      <c r="D33" s="49">
        <f>D28-D31+D32</f>
        <v>840</v>
      </c>
      <c r="E33" s="127" t="s">
        <v>353</v>
      </c>
      <c r="F33" s="554" t="s">
        <v>354</v>
      </c>
      <c r="G33" s="53">
        <f>G32-G31+G28</f>
        <v>763</v>
      </c>
      <c r="H33" s="53">
        <f>H32-H31+H28</f>
        <v>1037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0</v>
      </c>
      <c r="D34" s="50">
        <f>IF((H33-D33)&gt;0,H33-D33,0)</f>
        <v>197</v>
      </c>
      <c r="E34" s="128" t="s">
        <v>357</v>
      </c>
      <c r="F34" s="554" t="s">
        <v>358</v>
      </c>
      <c r="G34" s="548">
        <f>IF((C33-G33)&gt;0,C33-G33,0)</f>
        <v>56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0</v>
      </c>
      <c r="D39" s="460">
        <f>+IF((H33-D33-D35)&gt;0,H33-D33-D35,0)</f>
        <v>197</v>
      </c>
      <c r="E39" s="313" t="s">
        <v>369</v>
      </c>
      <c r="F39" s="558" t="s">
        <v>370</v>
      </c>
      <c r="G39" s="559">
        <f>IF(G34&gt;0,IF(C35+G34&lt;0,0,C35+G34),IF(C34-C35&lt;0,C35-C34,0))</f>
        <v>56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0</v>
      </c>
      <c r="D41" s="52">
        <f>IF(H39=0,IF(D39-D40&gt;0,D39-D40+H40,0),IF(H39-H40&lt;0,H40-H39+D39,0))</f>
        <v>197</v>
      </c>
      <c r="E41" s="127" t="s">
        <v>376</v>
      </c>
      <c r="F41" s="571" t="s">
        <v>377</v>
      </c>
      <c r="G41" s="52">
        <f>IF(C39=0,IF(G39-G40&gt;0,G39-G40+C40,0),IF(C39-C40&lt;0,C40-C39+G40,0))</f>
        <v>56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819</v>
      </c>
      <c r="D42" s="53">
        <f>D33+D35+D39</f>
        <v>1037</v>
      </c>
      <c r="E42" s="128" t="s">
        <v>380</v>
      </c>
      <c r="F42" s="129" t="s">
        <v>381</v>
      </c>
      <c r="G42" s="53">
        <f>G39+G33</f>
        <v>819</v>
      </c>
      <c r="H42" s="53">
        <f>H39+H33</f>
        <v>1037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9" t="s">
        <v>868</v>
      </c>
      <c r="B45" s="589"/>
      <c r="C45" s="589"/>
      <c r="D45" s="589"/>
      <c r="E45" s="589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4"/>
      <c r="E48" s="584"/>
      <c r="F48" s="584"/>
      <c r="G48" s="584"/>
      <c r="H48" s="584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5"/>
      <c r="E50" s="585"/>
      <c r="F50" s="585"/>
      <c r="G50" s="585"/>
      <c r="H50" s="585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abSelected="1" topLeftCell="A22" workbookViewId="0">
      <selection activeCell="D46" sqref="D46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СЕВЪН ЗУП ЕООД</v>
      </c>
      <c r="C4" s="541" t="s">
        <v>2</v>
      </c>
      <c r="D4" s="541">
        <f>'справка №1-БАЛАНС'!H3</f>
        <v>175143077</v>
      </c>
      <c r="E4" s="323"/>
      <c r="F4" s="323"/>
    </row>
    <row r="5" spans="1:13" ht="15">
      <c r="A5" s="470" t="s">
        <v>275</v>
      </c>
      <c r="B5" s="470" t="str">
        <f>'справка №1-БАЛАНС'!E4</f>
        <v xml:space="preserve"> 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01.01.2016 - 30.06.2016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658</v>
      </c>
      <c r="D10" s="54">
        <v>1201</v>
      </c>
      <c r="E10" s="130"/>
      <c r="F10" s="130"/>
    </row>
    <row r="11" spans="1:13">
      <c r="A11" s="332" t="s">
        <v>390</v>
      </c>
      <c r="B11" s="333" t="s">
        <v>391</v>
      </c>
      <c r="C11" s="54">
        <v>-265</v>
      </c>
      <c r="D11" s="54">
        <v>-160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-9</v>
      </c>
      <c r="D13" s="54">
        <v>-15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-65</v>
      </c>
      <c r="D14" s="54">
        <v>-187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>
        <v>-28</v>
      </c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291</v>
      </c>
      <c r="D20" s="55">
        <f>SUM(D10:D19)</f>
        <v>839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/>
      <c r="D22" s="54"/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0</v>
      </c>
      <c r="D32" s="55">
        <f>SUM(D22:D31)</f>
        <v>0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>
        <v>89</v>
      </c>
      <c r="D36" s="54"/>
      <c r="E36" s="130"/>
      <c r="F36" s="130"/>
    </row>
    <row r="37" spans="1:8">
      <c r="A37" s="332" t="s">
        <v>439</v>
      </c>
      <c r="B37" s="333" t="s">
        <v>440</v>
      </c>
      <c r="C37" s="54">
        <v>-276</v>
      </c>
      <c r="D37" s="54">
        <v>-274</v>
      </c>
      <c r="E37" s="130"/>
      <c r="F37" s="130"/>
    </row>
    <row r="38" spans="1:8">
      <c r="A38" s="332" t="s">
        <v>441</v>
      </c>
      <c r="B38" s="333" t="s">
        <v>442</v>
      </c>
      <c r="C38" s="54"/>
      <c r="D38" s="54"/>
      <c r="E38" s="130"/>
      <c r="F38" s="130"/>
    </row>
    <row r="39" spans="1:8">
      <c r="A39" s="332" t="s">
        <v>443</v>
      </c>
      <c r="B39" s="333" t="s">
        <v>444</v>
      </c>
      <c r="C39" s="54">
        <v>-230</v>
      </c>
      <c r="D39" s="54">
        <v>-238</v>
      </c>
      <c r="E39" s="130"/>
      <c r="F39" s="130"/>
    </row>
    <row r="40" spans="1:8">
      <c r="A40" s="332" t="s">
        <v>445</v>
      </c>
      <c r="B40" s="333" t="s">
        <v>446</v>
      </c>
      <c r="C40" s="54"/>
      <c r="D40" s="54"/>
      <c r="E40" s="130"/>
      <c r="F40" s="130"/>
    </row>
    <row r="41" spans="1:8">
      <c r="A41" s="332" t="s">
        <v>447</v>
      </c>
      <c r="B41" s="333" t="s">
        <v>448</v>
      </c>
      <c r="C41" s="54"/>
      <c r="D41" s="54">
        <v>-48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-417</v>
      </c>
      <c r="D42" s="55">
        <f>SUM(D34:D41)</f>
        <v>-560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-126</v>
      </c>
      <c r="D43" s="55">
        <f>D42+D32+D20</f>
        <v>279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161</v>
      </c>
      <c r="D44" s="132">
        <v>49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35</v>
      </c>
      <c r="D45" s="55">
        <f>D44+D43</f>
        <v>328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35</v>
      </c>
      <c r="D46" s="56">
        <v>328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90"/>
      <c r="D50" s="590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90"/>
      <c r="D52" s="590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1" workbookViewId="0">
      <selection activeCell="J14" sqref="J14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91" t="s">
        <v>461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3" t="str">
        <f>'справка №1-БАЛАНС'!E3</f>
        <v>СЕВЪН ЗУП ЕООД</v>
      </c>
      <c r="C3" s="593"/>
      <c r="D3" s="593"/>
      <c r="E3" s="593"/>
      <c r="F3" s="593"/>
      <c r="G3" s="593"/>
      <c r="H3" s="593"/>
      <c r="I3" s="593"/>
      <c r="J3" s="476"/>
      <c r="K3" s="595" t="s">
        <v>2</v>
      </c>
      <c r="L3" s="595"/>
      <c r="M3" s="478">
        <f>'справка №1-БАЛАНС'!H3</f>
        <v>175143077</v>
      </c>
      <c r="N3" s="2"/>
    </row>
    <row r="4" spans="1:23" s="532" customFormat="1" ht="13.5" customHeight="1">
      <c r="A4" s="467" t="s">
        <v>462</v>
      </c>
      <c r="B4" s="593" t="str">
        <f>'справка №1-БАЛАНС'!E4</f>
        <v xml:space="preserve"> </v>
      </c>
      <c r="C4" s="593"/>
      <c r="D4" s="593"/>
      <c r="E4" s="593"/>
      <c r="F4" s="593"/>
      <c r="G4" s="593"/>
      <c r="H4" s="593"/>
      <c r="I4" s="593"/>
      <c r="J4" s="136"/>
      <c r="K4" s="596" t="s">
        <v>4</v>
      </c>
      <c r="L4" s="596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7" t="str">
        <f>'справка №1-БАЛАНС'!E5</f>
        <v>01.01.2016 - 30.06.2016</v>
      </c>
      <c r="C5" s="597"/>
      <c r="D5" s="597"/>
      <c r="E5" s="597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4402</v>
      </c>
      <c r="D11" s="58">
        <f>'справка №1-БАЛАНС'!H19</f>
        <v>0</v>
      </c>
      <c r="E11" s="58">
        <f>'справка №1-БАЛАНС'!H20</f>
        <v>213</v>
      </c>
      <c r="F11" s="58">
        <f>'справка №1-БАЛАНС'!H22</f>
        <v>0</v>
      </c>
      <c r="G11" s="58">
        <f>'справка №1-БАЛАНС'!H23</f>
        <v>0</v>
      </c>
      <c r="H11" s="60">
        <v>79</v>
      </c>
      <c r="I11" s="58">
        <f>'справка №1-БАЛАНС'!H28+'справка №1-БАЛАНС'!H31</f>
        <v>0</v>
      </c>
      <c r="J11" s="58">
        <f>'справка №1-БАЛАНС'!H29+'справка №1-БАЛАНС'!H32</f>
        <v>-484</v>
      </c>
      <c r="K11" s="60"/>
      <c r="L11" s="344">
        <f>SUM(C11:K11)</f>
        <v>4210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4402</v>
      </c>
      <c r="D15" s="61">
        <f t="shared" ref="D15:M15" si="2">D11+D12</f>
        <v>0</v>
      </c>
      <c r="E15" s="61">
        <f t="shared" si="2"/>
        <v>213</v>
      </c>
      <c r="F15" s="61">
        <f t="shared" si="2"/>
        <v>0</v>
      </c>
      <c r="G15" s="61">
        <f t="shared" si="2"/>
        <v>0</v>
      </c>
      <c r="H15" s="61">
        <f t="shared" si="2"/>
        <v>79</v>
      </c>
      <c r="I15" s="61">
        <f t="shared" si="2"/>
        <v>0</v>
      </c>
      <c r="J15" s="61">
        <f t="shared" si="2"/>
        <v>-484</v>
      </c>
      <c r="K15" s="61">
        <f t="shared" si="2"/>
        <v>0</v>
      </c>
      <c r="L15" s="344">
        <f t="shared" si="1"/>
        <v>4210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-56</v>
      </c>
      <c r="K16" s="60"/>
      <c r="L16" s="344">
        <f t="shared" si="1"/>
        <v>-56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4402</v>
      </c>
      <c r="D29" s="59">
        <f t="shared" ref="D29:M29" si="6">D17+D20+D21+D24+D28+D27+D15+D16</f>
        <v>0</v>
      </c>
      <c r="E29" s="59">
        <f t="shared" si="6"/>
        <v>213</v>
      </c>
      <c r="F29" s="59">
        <f t="shared" si="6"/>
        <v>0</v>
      </c>
      <c r="G29" s="59">
        <f t="shared" si="6"/>
        <v>0</v>
      </c>
      <c r="H29" s="59">
        <f t="shared" si="6"/>
        <v>79</v>
      </c>
      <c r="I29" s="59">
        <f t="shared" si="6"/>
        <v>0</v>
      </c>
      <c r="J29" s="59">
        <f t="shared" si="6"/>
        <v>-540</v>
      </c>
      <c r="K29" s="59">
        <f t="shared" si="6"/>
        <v>0</v>
      </c>
      <c r="L29" s="344">
        <f t="shared" si="1"/>
        <v>4154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4402</v>
      </c>
      <c r="D32" s="59">
        <f t="shared" si="7"/>
        <v>0</v>
      </c>
      <c r="E32" s="59">
        <f t="shared" si="7"/>
        <v>213</v>
      </c>
      <c r="F32" s="59">
        <f t="shared" si="7"/>
        <v>0</v>
      </c>
      <c r="G32" s="59">
        <f t="shared" si="7"/>
        <v>0</v>
      </c>
      <c r="H32" s="59">
        <f t="shared" si="7"/>
        <v>79</v>
      </c>
      <c r="I32" s="59">
        <f t="shared" si="7"/>
        <v>0</v>
      </c>
      <c r="J32" s="59">
        <f t="shared" si="7"/>
        <v>-540</v>
      </c>
      <c r="K32" s="59">
        <f t="shared" si="7"/>
        <v>0</v>
      </c>
      <c r="L32" s="344">
        <f t="shared" si="1"/>
        <v>4154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4" t="s">
        <v>869</v>
      </c>
      <c r="B35" s="594"/>
      <c r="C35" s="594"/>
      <c r="D35" s="594"/>
      <c r="E35" s="594"/>
      <c r="F35" s="594"/>
      <c r="G35" s="594"/>
      <c r="H35" s="594"/>
      <c r="I35" s="594"/>
      <c r="J35" s="594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2" t="s">
        <v>523</v>
      </c>
      <c r="E38" s="592"/>
      <c r="F38" s="592"/>
      <c r="G38" s="592"/>
      <c r="H38" s="592"/>
      <c r="I38" s="592"/>
      <c r="J38" s="15" t="s">
        <v>864</v>
      </c>
      <c r="K38" s="15"/>
      <c r="L38" s="592"/>
      <c r="M38" s="592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A19" workbookViewId="0">
      <selection activeCell="D38" sqref="D38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8" t="s">
        <v>385</v>
      </c>
      <c r="B2" s="599"/>
      <c r="C2" s="600" t="str">
        <f>'справка №1-БАЛАНС'!E3</f>
        <v>СЕВЪН ЗУП ЕООД</v>
      </c>
      <c r="D2" s="600"/>
      <c r="E2" s="600"/>
      <c r="F2" s="600"/>
      <c r="G2" s="600"/>
      <c r="H2" s="600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175143077</v>
      </c>
      <c r="P2" s="483"/>
      <c r="Q2" s="483"/>
      <c r="R2" s="526"/>
    </row>
    <row r="3" spans="1:28" ht="15">
      <c r="A3" s="598" t="s">
        <v>5</v>
      </c>
      <c r="B3" s="599"/>
      <c r="C3" s="601" t="str">
        <f>'справка №1-БАЛАНС'!E5</f>
        <v>01.01.2016 - 30.06.2016</v>
      </c>
      <c r="D3" s="601"/>
      <c r="E3" s="601"/>
      <c r="F3" s="485"/>
      <c r="G3" s="485"/>
      <c r="H3" s="485"/>
      <c r="I3" s="485"/>
      <c r="J3" s="485"/>
      <c r="K3" s="485"/>
      <c r="L3" s="485"/>
      <c r="M3" s="606" t="s">
        <v>4</v>
      </c>
      <c r="N3" s="606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7" t="s">
        <v>465</v>
      </c>
      <c r="B5" s="608"/>
      <c r="C5" s="611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4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4" t="s">
        <v>531</v>
      </c>
      <c r="R5" s="604" t="s">
        <v>532</v>
      </c>
    </row>
    <row r="6" spans="1:28" s="100" customFormat="1" ht="48">
      <c r="A6" s="609"/>
      <c r="B6" s="610"/>
      <c r="C6" s="612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5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5"/>
      <c r="R6" s="605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>
        <v>230</v>
      </c>
      <c r="E9" s="189"/>
      <c r="F9" s="189"/>
      <c r="G9" s="74">
        <f>D9+E9-F9</f>
        <v>230</v>
      </c>
      <c r="H9" s="65"/>
      <c r="I9" s="65"/>
      <c r="J9" s="74">
        <f>G9+H9-I9</f>
        <v>230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230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>
        <v>10046</v>
      </c>
      <c r="E10" s="189"/>
      <c r="F10" s="189"/>
      <c r="G10" s="74">
        <f t="shared" ref="G10:G39" si="2">D10+E10-F10</f>
        <v>10046</v>
      </c>
      <c r="H10" s="65"/>
      <c r="I10" s="65"/>
      <c r="J10" s="74">
        <f t="shared" ref="J10:J39" si="3">G10+H10-I10</f>
        <v>10046</v>
      </c>
      <c r="K10" s="65"/>
      <c r="L10" s="65">
        <v>253</v>
      </c>
      <c r="M10" s="65"/>
      <c r="N10" s="74">
        <f t="shared" ref="N10:N39" si="4">K10+L10-M10</f>
        <v>253</v>
      </c>
      <c r="O10" s="65"/>
      <c r="P10" s="65"/>
      <c r="Q10" s="74">
        <f t="shared" si="0"/>
        <v>253</v>
      </c>
      <c r="R10" s="74">
        <f t="shared" si="1"/>
        <v>9793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/>
      <c r="E11" s="189"/>
      <c r="F11" s="189"/>
      <c r="G11" s="74">
        <f t="shared" si="2"/>
        <v>0</v>
      </c>
      <c r="H11" s="65"/>
      <c r="I11" s="65"/>
      <c r="J11" s="74">
        <f t="shared" si="3"/>
        <v>0</v>
      </c>
      <c r="K11" s="65"/>
      <c r="L11" s="65"/>
      <c r="M11" s="65"/>
      <c r="N11" s="74">
        <f t="shared" si="4"/>
        <v>0</v>
      </c>
      <c r="O11" s="65"/>
      <c r="P11" s="65"/>
      <c r="Q11" s="74">
        <f t="shared" si="0"/>
        <v>0</v>
      </c>
      <c r="R11" s="74">
        <f t="shared" si="1"/>
        <v>0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/>
      <c r="E13" s="189"/>
      <c r="F13" s="189"/>
      <c r="G13" s="74">
        <f t="shared" si="2"/>
        <v>0</v>
      </c>
      <c r="H13" s="65"/>
      <c r="I13" s="65"/>
      <c r="J13" s="74">
        <f t="shared" si="3"/>
        <v>0</v>
      </c>
      <c r="K13" s="65"/>
      <c r="L13" s="65"/>
      <c r="M13" s="65"/>
      <c r="N13" s="74">
        <f t="shared" si="4"/>
        <v>0</v>
      </c>
      <c r="O13" s="65"/>
      <c r="P13" s="65"/>
      <c r="Q13" s="74">
        <f t="shared" si="0"/>
        <v>0</v>
      </c>
      <c r="R13" s="74">
        <f t="shared" si="1"/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10276</v>
      </c>
      <c r="E17" s="194">
        <f>SUM(E9:E16)</f>
        <v>0</v>
      </c>
      <c r="F17" s="194">
        <f>SUM(F9:F16)</f>
        <v>0</v>
      </c>
      <c r="G17" s="74">
        <f t="shared" si="2"/>
        <v>10276</v>
      </c>
      <c r="H17" s="75">
        <f>SUM(H9:H16)</f>
        <v>0</v>
      </c>
      <c r="I17" s="75">
        <f>SUM(I9:I16)</f>
        <v>0</v>
      </c>
      <c r="J17" s="74">
        <f t="shared" si="3"/>
        <v>10276</v>
      </c>
      <c r="K17" s="75">
        <f>SUM(K9:K16)</f>
        <v>0</v>
      </c>
      <c r="L17" s="75">
        <f>SUM(L9:L16)</f>
        <v>253</v>
      </c>
      <c r="M17" s="75">
        <f>SUM(M9:M16)</f>
        <v>0</v>
      </c>
      <c r="N17" s="74">
        <f t="shared" si="4"/>
        <v>253</v>
      </c>
      <c r="O17" s="75">
        <f>SUM(O9:O16)</f>
        <v>0</v>
      </c>
      <c r="P17" s="75">
        <f>SUM(P9:P16)</f>
        <v>0</v>
      </c>
      <c r="Q17" s="74">
        <f t="shared" si="5"/>
        <v>253</v>
      </c>
      <c r="R17" s="74">
        <f t="shared" si="6"/>
        <v>10023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>
        <v>424</v>
      </c>
      <c r="E24" s="189"/>
      <c r="F24" s="189"/>
      <c r="G24" s="74">
        <f t="shared" si="2"/>
        <v>424</v>
      </c>
      <c r="H24" s="65"/>
      <c r="I24" s="65"/>
      <c r="J24" s="74">
        <f t="shared" si="3"/>
        <v>424</v>
      </c>
      <c r="K24" s="65"/>
      <c r="L24" s="65">
        <v>16</v>
      </c>
      <c r="M24" s="65"/>
      <c r="N24" s="74">
        <f t="shared" si="4"/>
        <v>16</v>
      </c>
      <c r="O24" s="65"/>
      <c r="P24" s="65"/>
      <c r="Q24" s="74">
        <f t="shared" si="5"/>
        <v>16</v>
      </c>
      <c r="R24" s="74">
        <f t="shared" si="6"/>
        <v>408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424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424</v>
      </c>
      <c r="H25" s="66">
        <f t="shared" si="7"/>
        <v>0</v>
      </c>
      <c r="I25" s="66">
        <f t="shared" si="7"/>
        <v>0</v>
      </c>
      <c r="J25" s="67">
        <f t="shared" si="3"/>
        <v>424</v>
      </c>
      <c r="K25" s="66">
        <f t="shared" si="7"/>
        <v>0</v>
      </c>
      <c r="L25" s="66">
        <f t="shared" si="7"/>
        <v>16</v>
      </c>
      <c r="M25" s="66">
        <f t="shared" si="7"/>
        <v>0</v>
      </c>
      <c r="N25" s="67">
        <f t="shared" si="4"/>
        <v>16</v>
      </c>
      <c r="O25" s="66">
        <f t="shared" si="7"/>
        <v>0</v>
      </c>
      <c r="P25" s="66">
        <f t="shared" si="7"/>
        <v>0</v>
      </c>
      <c r="Q25" s="67">
        <f t="shared" si="5"/>
        <v>16</v>
      </c>
      <c r="R25" s="67">
        <f t="shared" si="6"/>
        <v>408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>
        <v>257</v>
      </c>
      <c r="E37" s="189"/>
      <c r="F37" s="189"/>
      <c r="G37" s="74">
        <f t="shared" si="2"/>
        <v>257</v>
      </c>
      <c r="H37" s="72"/>
      <c r="I37" s="72"/>
      <c r="J37" s="74">
        <f t="shared" si="3"/>
        <v>257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257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257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257</v>
      </c>
      <c r="H38" s="75">
        <f t="shared" si="12"/>
        <v>0</v>
      </c>
      <c r="I38" s="75">
        <f t="shared" si="12"/>
        <v>0</v>
      </c>
      <c r="J38" s="74">
        <f t="shared" si="3"/>
        <v>257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257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/>
      <c r="E39" s="572"/>
      <c r="F39" s="572"/>
      <c r="G39" s="74">
        <f t="shared" si="2"/>
        <v>0</v>
      </c>
      <c r="H39" s="572"/>
      <c r="I39" s="572"/>
      <c r="J39" s="74">
        <f t="shared" si="3"/>
        <v>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10957</v>
      </c>
      <c r="E40" s="438">
        <f>E17+E18+E19+E25+E38+E39</f>
        <v>0</v>
      </c>
      <c r="F40" s="438">
        <f t="shared" ref="F40:R40" si="13">F17+F18+F19+F25+F38+F39</f>
        <v>0</v>
      </c>
      <c r="G40" s="438">
        <f t="shared" si="13"/>
        <v>10957</v>
      </c>
      <c r="H40" s="438">
        <f t="shared" si="13"/>
        <v>0</v>
      </c>
      <c r="I40" s="438">
        <f t="shared" si="13"/>
        <v>0</v>
      </c>
      <c r="J40" s="438">
        <f t="shared" si="13"/>
        <v>10957</v>
      </c>
      <c r="K40" s="438">
        <f t="shared" si="13"/>
        <v>0</v>
      </c>
      <c r="L40" s="438">
        <f t="shared" si="13"/>
        <v>269</v>
      </c>
      <c r="M40" s="438">
        <f t="shared" si="13"/>
        <v>0</v>
      </c>
      <c r="N40" s="438">
        <f t="shared" si="13"/>
        <v>269</v>
      </c>
      <c r="O40" s="438">
        <f t="shared" si="13"/>
        <v>0</v>
      </c>
      <c r="P40" s="438">
        <f t="shared" si="13"/>
        <v>0</v>
      </c>
      <c r="Q40" s="438">
        <f t="shared" si="13"/>
        <v>269</v>
      </c>
      <c r="R40" s="438">
        <f t="shared" si="13"/>
        <v>10688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3"/>
      <c r="L44" s="613"/>
      <c r="M44" s="613"/>
      <c r="N44" s="613"/>
      <c r="O44" s="602" t="s">
        <v>785</v>
      </c>
      <c r="P44" s="603"/>
      <c r="Q44" s="603"/>
      <c r="R44" s="603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74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98" workbookViewId="0">
      <selection activeCell="D75" sqref="D75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7" t="s">
        <v>612</v>
      </c>
      <c r="B1" s="617"/>
      <c r="C1" s="617"/>
      <c r="D1" s="617"/>
      <c r="E1" s="617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20" t="str">
        <f>'справка №1-БАЛАНС'!E3</f>
        <v>СЕВЪН ЗУП ЕООД</v>
      </c>
      <c r="C3" s="621"/>
      <c r="D3" s="526" t="s">
        <v>2</v>
      </c>
      <c r="E3" s="107">
        <f>'справка №1-БАЛАНС'!H3</f>
        <v>175143077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8" t="str">
        <f>'справка №1-БАЛАНС'!E5</f>
        <v>01.01.2016 - 30.06.2016</v>
      </c>
      <c r="C4" s="619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55</v>
      </c>
      <c r="D21" s="108"/>
      <c r="E21" s="120">
        <f t="shared" si="0"/>
        <v>55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/>
      <c r="D25" s="108"/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/>
      <c r="D26" s="108"/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135</v>
      </c>
      <c r="D28" s="108">
        <v>135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/>
      <c r="D29" s="108"/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3</v>
      </c>
      <c r="D33" s="105">
        <f>SUM(D34:D37)</f>
        <v>3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/>
      <c r="D34" s="108"/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>
        <v>3</v>
      </c>
      <c r="D35" s="108">
        <v>3</v>
      </c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>
        <v>0</v>
      </c>
      <c r="D37" s="108">
        <v>0</v>
      </c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64</v>
      </c>
      <c r="D38" s="105">
        <f>SUM(D39:D42)</f>
        <v>64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64</v>
      </c>
      <c r="D42" s="108">
        <v>64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202</v>
      </c>
      <c r="D43" s="104">
        <f>D24+D28+D29+D31+D30+D32+D33+D38</f>
        <v>202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257</v>
      </c>
      <c r="D44" s="103">
        <f>D43+D21+D19+D9</f>
        <v>202</v>
      </c>
      <c r="E44" s="118">
        <f>E43+E21+E19+E9</f>
        <v>55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6918</v>
      </c>
      <c r="D56" s="103">
        <f>D57+D59</f>
        <v>569</v>
      </c>
      <c r="E56" s="119">
        <f t="shared" si="1"/>
        <v>6349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>
        <v>6918</v>
      </c>
      <c r="D57" s="108">
        <v>569</v>
      </c>
      <c r="E57" s="119">
        <f t="shared" si="1"/>
        <v>6349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/>
      <c r="D59" s="108"/>
      <c r="E59" s="119">
        <f t="shared" si="1"/>
        <v>0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/>
      <c r="D64" s="108"/>
      <c r="E64" s="119">
        <f t="shared" si="1"/>
        <v>0</v>
      </c>
      <c r="F64" s="110"/>
    </row>
    <row r="65" spans="1:16">
      <c r="A65" s="396" t="s">
        <v>712</v>
      </c>
      <c r="B65" s="397" t="s">
        <v>713</v>
      </c>
      <c r="C65" s="109"/>
      <c r="D65" s="109"/>
      <c r="E65" s="119">
        <f t="shared" si="1"/>
        <v>0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6918</v>
      </c>
      <c r="D66" s="103">
        <f>D52+D56+D61+D62+D63+D64</f>
        <v>569</v>
      </c>
      <c r="E66" s="119">
        <f t="shared" si="1"/>
        <v>6349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89</v>
      </c>
      <c r="D71" s="105">
        <f>SUM(D72:D74)</f>
        <v>89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/>
      <c r="D72" s="108"/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/>
      <c r="D73" s="108"/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v>89</v>
      </c>
      <c r="D74" s="108">
        <v>89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569</v>
      </c>
      <c r="D75" s="103">
        <f>D76+D78</f>
        <v>569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>
        <v>569</v>
      </c>
      <c r="D76" s="108">
        <v>569</v>
      </c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/>
      <c r="D78" s="108"/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70</v>
      </c>
      <c r="D85" s="104">
        <f>SUM(D86:D90)+D94</f>
        <v>70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70</v>
      </c>
      <c r="D87" s="108">
        <v>70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/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/>
      <c r="D89" s="108"/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0</v>
      </c>
      <c r="D90" s="103">
        <f>SUM(D91:D93)</f>
        <v>0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/>
      <c r="D91" s="108"/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/>
      <c r="D92" s="108"/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/>
      <c r="D93" s="108"/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/>
      <c r="D94" s="108"/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/>
      <c r="D95" s="108"/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728</v>
      </c>
      <c r="D96" s="104">
        <f>D85+D80+D75+D71+D95</f>
        <v>728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7646</v>
      </c>
      <c r="D97" s="104">
        <f>D96+D68+D66</f>
        <v>1297</v>
      </c>
      <c r="E97" s="104">
        <f>E96+E68+E66</f>
        <v>6349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6" t="s">
        <v>783</v>
      </c>
      <c r="B107" s="616"/>
      <c r="C107" s="616"/>
      <c r="D107" s="616"/>
      <c r="E107" s="616"/>
      <c r="F107" s="616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5" t="s">
        <v>784</v>
      </c>
      <c r="B109" s="615"/>
      <c r="C109" s="615" t="s">
        <v>383</v>
      </c>
      <c r="D109" s="615"/>
      <c r="E109" s="615"/>
      <c r="F109" s="615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4" t="s">
        <v>785</v>
      </c>
      <c r="D111" s="614"/>
      <c r="E111" s="614"/>
      <c r="F111" s="614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workbookViewId="0">
      <selection activeCell="A19" sqref="A19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2" t="str">
        <f>'справка №1-БАЛАНС'!E3</f>
        <v>СЕВЪН ЗУП ЕООД</v>
      </c>
      <c r="C4" s="622"/>
      <c r="D4" s="622"/>
      <c r="E4" s="622"/>
      <c r="F4" s="622"/>
      <c r="G4" s="628" t="s">
        <v>2</v>
      </c>
      <c r="H4" s="628"/>
      <c r="I4" s="500">
        <f>'справка №1-БАЛАНС'!H3</f>
        <v>175143077</v>
      </c>
    </row>
    <row r="5" spans="1:9" ht="15">
      <c r="A5" s="501" t="s">
        <v>5</v>
      </c>
      <c r="B5" s="623" t="str">
        <f>'справка №1-БАЛАНС'!E5</f>
        <v>01.01.2016 - 30.06.2016</v>
      </c>
      <c r="C5" s="623"/>
      <c r="D5" s="623"/>
      <c r="E5" s="623"/>
      <c r="F5" s="623"/>
      <c r="G5" s="626" t="s">
        <v>4</v>
      </c>
      <c r="H5" s="627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5"/>
      <c r="C30" s="625"/>
      <c r="D30" s="459" t="s">
        <v>823</v>
      </c>
      <c r="E30" s="624"/>
      <c r="F30" s="624"/>
      <c r="G30" s="624"/>
      <c r="H30" s="420" t="s">
        <v>785</v>
      </c>
      <c r="I30" s="624"/>
      <c r="J30" s="624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A153" sqref="A153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9" t="str">
        <f>'справка №1-БАЛАНС'!E3</f>
        <v>СЕВЪН ЗУП ЕООД</v>
      </c>
      <c r="C5" s="629"/>
      <c r="D5" s="629"/>
      <c r="E5" s="570" t="s">
        <v>2</v>
      </c>
      <c r="F5" s="451">
        <f>'справка №1-БАЛАНС'!H3</f>
        <v>175143077</v>
      </c>
    </row>
    <row r="6" spans="1:15" ht="15" customHeight="1">
      <c r="A6" s="27" t="s">
        <v>826</v>
      </c>
      <c r="B6" s="630" t="str">
        <f>'справка №1-БАЛАНС'!E5</f>
        <v>01.01.2016 - 30.06.2016</v>
      </c>
      <c r="C6" s="630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 t="s">
        <v>834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31" t="s">
        <v>854</v>
      </c>
      <c r="D151" s="631"/>
      <c r="E151" s="631"/>
      <c r="F151" s="631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31" t="s">
        <v>862</v>
      </c>
      <c r="D153" s="631"/>
      <c r="E153" s="631"/>
      <c r="F153" s="631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User</cp:lastModifiedBy>
  <cp:lastPrinted>2004-04-16T15:23:12Z</cp:lastPrinted>
  <dcterms:created xsi:type="dcterms:W3CDTF">2000-06-29T12:02:40Z</dcterms:created>
  <dcterms:modified xsi:type="dcterms:W3CDTF">2016-08-01T09:28:05Z</dcterms:modified>
</cp:coreProperties>
</file>