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Work\ФИРМИ_2025\Север холдинг\КОНС ОТЧЕТ Q4 2025\"/>
    </mc:Choice>
  </mc:AlternateContent>
  <xr:revisionPtr revIDLastSave="0" documentId="13_ncr:1_{25CEDB87-119B-487F-8D9C-64ADB2A74187}" xr6:coauthVersionLast="47" xr6:coauthVersionMax="47" xr10:uidLastSave="{00000000-0000-0000-0000-000000000000}"/>
  <bookViews>
    <workbookView xWindow="-110" yWindow="-110" windowWidth="19420" windowHeight="1030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6" l="1"/>
  <c r="C38" i="6"/>
  <c r="G59" i="4"/>
  <c r="G15" i="5"/>
  <c r="J18" i="7" l="1"/>
  <c r="H59" i="4" l="1"/>
  <c r="D33" i="6" l="1"/>
  <c r="D75" i="4"/>
  <c r="D69" i="4"/>
  <c r="AA3" i="1"/>
  <c r="AA2" i="1"/>
  <c r="B98" i="4" s="1"/>
  <c r="AA1" i="1"/>
  <c r="C13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H377" i="2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H37" i="4"/>
  <c r="I17" i="7"/>
  <c r="H354" i="2"/>
  <c r="C17" i="7"/>
  <c r="H222" i="2" s="1"/>
  <c r="H862" i="2"/>
  <c r="I31" i="7"/>
  <c r="I34" i="7" s="1"/>
  <c r="H371" i="2" s="1"/>
  <c r="H218" i="2"/>
  <c r="H772" i="2"/>
  <c r="H1193" i="2"/>
  <c r="H1195" i="2"/>
  <c r="E12" i="14"/>
  <c r="D12" i="14" s="1"/>
  <c r="H1300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58" i="2" l="1"/>
  <c r="H82" i="2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51" i="2"/>
  <c r="C684" i="2"/>
  <c r="C720" i="2"/>
  <c r="C746" i="2"/>
  <c r="C761" i="2"/>
  <c r="C779" i="2"/>
  <c r="C798" i="2"/>
  <c r="C814" i="2"/>
  <c r="C837" i="2"/>
  <c r="C872" i="2"/>
  <c r="C906" i="2"/>
  <c r="C942" i="2"/>
  <c r="C975" i="2"/>
  <c r="C1009" i="2"/>
  <c r="C1043" i="2"/>
  <c r="C1077" i="2"/>
  <c r="C1110" i="2"/>
  <c r="C1147" i="2"/>
  <c r="C1190" i="2"/>
  <c r="C1249" i="2"/>
  <c r="C1310" i="2"/>
  <c r="C63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4" i="2"/>
  <c r="C692" i="2"/>
  <c r="C726" i="2"/>
  <c r="C748" i="2"/>
  <c r="C765" i="2"/>
  <c r="C782" i="2"/>
  <c r="C799" i="2"/>
  <c r="C816" i="2"/>
  <c r="C840" i="2"/>
  <c r="C874" i="2"/>
  <c r="C909" i="2"/>
  <c r="C943" i="2"/>
  <c r="C977" i="2"/>
  <c r="C1011" i="2"/>
  <c r="C1045" i="2"/>
  <c r="C1078" i="2"/>
  <c r="C1115" i="2"/>
  <c r="C1149" i="2"/>
  <c r="C1191" i="2"/>
  <c r="C1253" i="2"/>
  <c r="C1313" i="2"/>
  <c r="C164" i="2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70" i="2"/>
  <c r="C707" i="2"/>
  <c r="C738" i="2"/>
  <c r="C753" i="2"/>
  <c r="C770" i="2"/>
  <c r="C787" i="2"/>
  <c r="C804" i="2"/>
  <c r="C821" i="2"/>
  <c r="C853" i="2"/>
  <c r="C890" i="2"/>
  <c r="C925" i="2"/>
  <c r="C958" i="2"/>
  <c r="C993" i="2"/>
  <c r="C1026" i="2"/>
  <c r="C1059" i="2"/>
  <c r="C1094" i="2"/>
  <c r="C1129" i="2"/>
  <c r="C1166" i="2"/>
  <c r="C1224" i="2"/>
  <c r="C1276" i="2"/>
  <c r="C3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5" i="2"/>
  <c r="C76" i="2"/>
  <c r="C94" i="2"/>
  <c r="C104" i="2"/>
  <c r="C123" i="2"/>
  <c r="C140" i="2"/>
  <c r="C151" i="2"/>
  <c r="C167" i="2"/>
  <c r="C69" i="2"/>
  <c r="C59" i="2"/>
  <c r="C43" i="2"/>
  <c r="C27" i="2"/>
  <c r="C16" i="2"/>
  <c r="C1334" i="2"/>
  <c r="C1318" i="2"/>
  <c r="C1300" i="2"/>
  <c r="C1291" i="2"/>
  <c r="C1275" i="2"/>
  <c r="C1256" i="2"/>
  <c r="C1248" i="2"/>
  <c r="C1232" i="2"/>
  <c r="C1213" i="2"/>
  <c r="C1205" i="2"/>
  <c r="C1188" i="2"/>
  <c r="C1171" i="2"/>
  <c r="C1165" i="2"/>
  <c r="C1153" i="2"/>
  <c r="C1142" i="2"/>
  <c r="C1135" i="2"/>
  <c r="C1126" i="2"/>
  <c r="C1118" i="2"/>
  <c r="C1109" i="2"/>
  <c r="C1102" i="2"/>
  <c r="C1091" i="2"/>
  <c r="C1085" i="2"/>
  <c r="C1075" i="2"/>
  <c r="C1067" i="2"/>
  <c r="C1058" i="2"/>
  <c r="C1051" i="2"/>
  <c r="C1041" i="2"/>
  <c r="C1033" i="2"/>
  <c r="C1025" i="2"/>
  <c r="C1014" i="2"/>
  <c r="C1007" i="2"/>
  <c r="C998" i="2"/>
  <c r="C990" i="2"/>
  <c r="C981" i="2"/>
  <c r="C974" i="2"/>
  <c r="C963" i="2"/>
  <c r="C957" i="2"/>
  <c r="C947" i="2"/>
  <c r="C939" i="2"/>
  <c r="C930" i="2"/>
  <c r="C923" i="2"/>
  <c r="C913" i="2"/>
  <c r="C904" i="2"/>
  <c r="C896" i="2"/>
  <c r="C885" i="2"/>
  <c r="C878" i="2"/>
  <c r="C869" i="2"/>
  <c r="C861" i="2"/>
  <c r="C852" i="2"/>
  <c r="C845" i="2"/>
  <c r="C834" i="2"/>
  <c r="C828" i="2"/>
  <c r="A6" i="5"/>
  <c r="C78" i="2"/>
  <c r="C98" i="2"/>
  <c r="C115" i="2"/>
  <c r="C124" i="2"/>
  <c r="C143" i="2"/>
  <c r="C159" i="2"/>
  <c r="C168" i="2"/>
  <c r="C67" i="2"/>
  <c r="C51" i="2"/>
  <c r="C41" i="2"/>
  <c r="C24" i="2"/>
  <c r="C8" i="2"/>
  <c r="C1332" i="2"/>
  <c r="C1314" i="2"/>
  <c r="C1298" i="2"/>
  <c r="C1288" i="2"/>
  <c r="C1271" i="2"/>
  <c r="C1255" i="2"/>
  <c r="C1245" i="2"/>
  <c r="C1228" i="2"/>
  <c r="C1212" i="2"/>
  <c r="C1203" i="2"/>
  <c r="C1184" i="2"/>
  <c r="C1170" i="2"/>
  <c r="C1163" i="2"/>
  <c r="C1150" i="2"/>
  <c r="C1141" i="2"/>
  <c r="C1134" i="2"/>
  <c r="C1123" i="2"/>
  <c r="C1117" i="2"/>
  <c r="C1107" i="2"/>
  <c r="C1099" i="2"/>
  <c r="C1090" i="2"/>
  <c r="C1083" i="2"/>
  <c r="C1073" i="2"/>
  <c r="C1065" i="2"/>
  <c r="C1057" i="2"/>
  <c r="C1046" i="2"/>
  <c r="C1039" i="2"/>
  <c r="C1030" i="2"/>
  <c r="C1022" i="2"/>
  <c r="C1013" i="2"/>
  <c r="C1006" i="2"/>
  <c r="C995" i="2"/>
  <c r="C989" i="2"/>
  <c r="C979" i="2"/>
  <c r="C971" i="2"/>
  <c r="C962" i="2"/>
  <c r="C955" i="2"/>
  <c r="C945" i="2"/>
  <c r="C937" i="2"/>
  <c r="C929" i="2"/>
  <c r="C918" i="2"/>
  <c r="C910" i="2"/>
  <c r="C901" i="2"/>
  <c r="C893" i="2"/>
  <c r="C884" i="2"/>
  <c r="C877" i="2"/>
  <c r="C866" i="2"/>
  <c r="C860" i="2"/>
  <c r="C850" i="2"/>
  <c r="C842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82" i="2"/>
  <c r="C118" i="2"/>
  <c r="C145" i="2"/>
  <c r="C172" i="2"/>
  <c r="C48" i="2"/>
  <c r="C21" i="2"/>
  <c r="C1321" i="2"/>
  <c r="C1297" i="2"/>
  <c r="C1269" i="2"/>
  <c r="C1235" i="2"/>
  <c r="C1211" i="2"/>
  <c r="C1183" i="2"/>
  <c r="C1155" i="2"/>
  <c r="C1139" i="2"/>
  <c r="C1122" i="2"/>
  <c r="C1105" i="2"/>
  <c r="C1089" i="2"/>
  <c r="C1071" i="2"/>
  <c r="C1054" i="2"/>
  <c r="C1038" i="2"/>
  <c r="C1021" i="2"/>
  <c r="C1003" i="2"/>
  <c r="C987" i="2"/>
  <c r="C969" i="2"/>
  <c r="C950" i="2"/>
  <c r="C934" i="2"/>
  <c r="C917" i="2"/>
  <c r="C898" i="2"/>
  <c r="C882" i="2"/>
  <c r="C865" i="2"/>
  <c r="C848" i="2"/>
  <c r="C832" i="2"/>
  <c r="C819" i="2"/>
  <c r="C812" i="2"/>
  <c r="C803" i="2"/>
  <c r="C794" i="2"/>
  <c r="C786" i="2"/>
  <c r="C777" i="2"/>
  <c r="C767" i="2"/>
  <c r="C758" i="2"/>
  <c r="C751" i="2"/>
  <c r="C743" i="2"/>
  <c r="C737" i="2"/>
  <c r="C718" i="2"/>
  <c r="C701" i="2"/>
  <c r="C681" i="2"/>
  <c r="C668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83" i="2"/>
  <c r="C120" i="2"/>
  <c r="C147" i="2"/>
  <c r="C72" i="2"/>
  <c r="C45" i="2"/>
  <c r="C20" i="2"/>
  <c r="C1320" i="2"/>
  <c r="C1292" i="2"/>
  <c r="C1267" i="2"/>
  <c r="C1233" i="2"/>
  <c r="C1207" i="2"/>
  <c r="C1180" i="2"/>
  <c r="C1154" i="2"/>
  <c r="C1137" i="2"/>
  <c r="C1121" i="2"/>
  <c r="C1103" i="2"/>
  <c r="C1086" i="2"/>
  <c r="C1070" i="2"/>
  <c r="C1053" i="2"/>
  <c r="C1035" i="2"/>
  <c r="C1019" i="2"/>
  <c r="C1001" i="2"/>
  <c r="C982" i="2"/>
  <c r="C966" i="2"/>
  <c r="C949" i="2"/>
  <c r="C931" i="2"/>
  <c r="C915" i="2"/>
  <c r="C897" i="2"/>
  <c r="C880" i="2"/>
  <c r="C864" i="2"/>
  <c r="C846" i="2"/>
  <c r="C829" i="2"/>
  <c r="C818" i="2"/>
  <c r="C810" i="2"/>
  <c r="C800" i="2"/>
  <c r="C791" i="2"/>
  <c r="C784" i="2"/>
  <c r="C773" i="2"/>
  <c r="C766" i="2"/>
  <c r="C757" i="2"/>
  <c r="C749" i="2"/>
  <c r="C742" i="2"/>
  <c r="C734" i="2"/>
  <c r="C712" i="2"/>
  <c r="C698" i="2"/>
  <c r="C679" i="2"/>
  <c r="C659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99" i="2"/>
  <c r="C129" i="2"/>
  <c r="C161" i="2"/>
  <c r="C64" i="2"/>
  <c r="C37" i="2"/>
  <c r="C5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73" i="2"/>
  <c r="C709" i="2"/>
  <c r="C741" i="2"/>
  <c r="C754" i="2"/>
  <c r="C771" i="2"/>
  <c r="C790" i="2"/>
  <c r="C806" i="2"/>
  <c r="C824" i="2"/>
  <c r="C858" i="2"/>
  <c r="C892" i="2"/>
  <c r="C926" i="2"/>
  <c r="C961" i="2"/>
  <c r="C994" i="2"/>
  <c r="C1027" i="2"/>
  <c r="C1062" i="2"/>
  <c r="C1097" i="2"/>
  <c r="C1131" i="2"/>
  <c r="C1169" i="2"/>
  <c r="C1227" i="2"/>
  <c r="C1277" i="2"/>
  <c r="C29" i="2"/>
  <c r="C102" i="2"/>
  <c r="H110" i="2"/>
  <c r="G56" i="4"/>
  <c r="H107" i="2" s="1"/>
  <c r="H95" i="4"/>
  <c r="J17" i="7"/>
  <c r="H376" i="2" s="1"/>
  <c r="G17" i="7"/>
  <c r="F17" i="7"/>
  <c r="L13" i="7"/>
  <c r="H416" i="2" s="1"/>
  <c r="H69" i="2"/>
  <c r="C94" i="4"/>
  <c r="H71" i="2" s="1"/>
  <c r="H161" i="2"/>
  <c r="D15" i="12"/>
  <c r="G31" i="5"/>
  <c r="H170" i="2" s="1"/>
  <c r="C31" i="5"/>
  <c r="H143" i="2" s="1"/>
  <c r="B50" i="5"/>
  <c r="D44" i="6"/>
  <c r="D46" i="6" s="1"/>
  <c r="D31" i="5"/>
  <c r="D36" i="5" s="1"/>
  <c r="G79" i="4"/>
  <c r="D11" i="12" s="1"/>
  <c r="H120" i="2"/>
  <c r="H87" i="2"/>
  <c r="L18" i="7"/>
  <c r="H421" i="2" s="1"/>
  <c r="H36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24" i="2" l="1"/>
  <c r="D13" i="12"/>
  <c r="H310" i="2"/>
  <c r="G31" i="7"/>
  <c r="D10" i="12"/>
  <c r="G36" i="5"/>
  <c r="H174" i="2" s="1"/>
  <c r="C36" i="5"/>
  <c r="C33" i="5"/>
  <c r="H144" i="2" s="1"/>
  <c r="G33" i="5"/>
  <c r="H171" i="2" s="1"/>
  <c r="D5" i="12"/>
  <c r="D12" i="12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47" i="2"/>
  <c r="G37" i="5"/>
  <c r="D8" i="12"/>
  <c r="C42" i="5"/>
  <c r="C37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48" i="2"/>
  <c r="D21" i="12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<sst xmlns="http://schemas.openxmlformats.org/spreadsheetml/2006/main" count="3899" uniqueCount="914">
  <si>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</si>
  <si>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</si>
  <si>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</si>
  <si>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</si>
  <si>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</si>
  <si>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</si>
  <si>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</si>
  <si>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</si>
  <si>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</si>
  <si>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</si>
  <si>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</si>
  <si>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</si>
  <si>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</si>
  <si>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</si>
  <si>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</si>
  <si>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</si>
  <si>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</si>
  <si>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</si>
  <si>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</si>
  <si>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</si>
  <si>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</si>
  <si>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</si>
  <si>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</si>
  <si>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</si>
  <si>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</si>
  <si>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</si>
  <si>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</si>
  <si>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</si>
  <si>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</si>
  <si>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</si>
  <si>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</si>
  <si>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</si>
  <si>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</si>
  <si>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</si>
  <si>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</si>
  <si>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</si>
  <si>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</si>
  <si>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</si>
  <si>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</si>
  <si>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</si>
  <si>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</si>
  <si>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</si>
  <si>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</si>
  <si>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</si>
  <si>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</si>
  <si>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</si>
  <si>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</si>
  <si>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</si>
  <si>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</si>
  <si>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</si>
  <si>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</si>
  <si>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</si>
  <si>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</si>
  <si>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</si>
  <si>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</si>
  <si>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</si>
  <si>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</si>
  <si>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</si>
  <si>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</si>
  <si>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</si>
  <si>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</si>
  <si>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</si>
  <si>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</si>
  <si>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</si>
  <si>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</si>
  <si>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</si>
  <si>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</si>
  <si>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</si>
  <si>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</si>
  <si>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</si>
  <si>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</si>
  <si>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</si>
  <si>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</si>
  <si>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</si>
  <si>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</si>
  <si>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</si>
  <si>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</si>
  <si>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</si>
  <si>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</si>
  <si>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</si>
  <si>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</si>
  <si>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</si>
  <si>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</si>
  <si>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</si>
  <si>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</si>
  <si>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</si>
  <si>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</si>
  <si>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</si>
  <si>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</si>
  <si>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</si>
  <si>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</si>
  <si>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</si>
  <si>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</si>
  <si>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</si>
  <si>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</si>
  <si>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</si>
  <si>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</si>
  <si>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</si>
  <si>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</si>
  <si>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</si>
  <si>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</si>
  <si>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</si>
  <si>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</si>
  <si>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</si>
  <si>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</si>
  <si>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</si>
  <si>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</si>
  <si>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</si>
  <si>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</si>
  <si>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</si>
  <si>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</si>
  <si>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</si>
  <si>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</si>
  <si>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</si>
  <si>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</si>
  <si>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</si>
  <si>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</si>
  <si>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</si>
  <si>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</si>
  <si>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</si>
  <si>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</si>
  <si>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</si>
  <si>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</si>
  <si>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</si>
  <si>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</si>
  <si>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</si>
  <si>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</si>
  <si>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</si>
  <si>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</si>
  <si>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</si>
  <si>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</si>
  <si>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</si>
  <si>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</si>
  <si>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</si>
  <si>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</si>
  <si>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</si>
  <si>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</si>
  <si>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</si>
  <si>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</si>
  <si>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</si>
  <si>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</si>
  <si>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</si>
  <si>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</si>
  <si>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</si>
  <si>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</si>
  <si>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</si>
  <si>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</si>
  <si>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</si>
  <si>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</si>
  <si>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</si>
  <si>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</si>
  <si>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</si>
  <si>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</si>
  <si>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</si>
  <si>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</si>
  <si>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</si>
  <si>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</si>
  <si>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</si>
  <si>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</si>
  <si>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</si>
  <si>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</si>
  <si>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</si>
  <si>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</si>
  <si>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</si>
  <si>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</si>
  <si>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</si>
  <si>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</si>
  <si>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</si>
  <si>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</si>
  <si>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</si>
  <si>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</si>
  <si>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</si>
  <si>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</si>
  <si>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</si>
  <si>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</si>
  <si>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</si>
  <si>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</si>
  <si>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</si>
  <si>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</si>
  <si>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</si>
  <si>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</si>
  <si>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</si>
  <si>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</si>
  <si>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</si>
  <si>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</si>
  <si>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</si>
  <si>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</si>
  <si>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</si>
  <si>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</si>
  <si>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</si>
  <si>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</si>
  <si>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</si>
  <si>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</si>
  <si>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</si>
  <si>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</si>
  <si>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</si>
  <si>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</si>
  <si>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</si>
  <si>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</si>
  <si>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</si>
  <si>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</si>
  <si>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</si>
  <si>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</si>
  <si>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</si>
  <si>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</si>
  <si>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</si>
  <si>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</si>
  <si>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</si>
  <si>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</si>
  <si>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</si>
  <si>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</si>
  <si>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</si>
  <si>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</si>
  <si>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</si>
  <si>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</si>
  <si>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</si>
  <si>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</si>
  <si>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</si>
  <si>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</si>
  <si>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</si>
  <si>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</si>
  <si>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</si>
  <si>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</si>
  <si>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</si>
  <si>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</si>
  <si>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</si>
  <si>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</si>
  <si>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</si>
  <si>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</si>
  <si>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</si>
  <si>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</si>
  <si>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</si>
  <si>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</si>
  <si>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</si>
  <si>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</si>
  <si>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</si>
  <si>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</si>
  <si>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</si>
  <si>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</si>
  <si>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</si>
  <si>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</si>
  <si>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</si>
  <si>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</si>
  <si>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</si>
  <si>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</si>
  <si>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</si>
  <si>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</si>
  <si>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</si>
  <si>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</si>
  <si>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</si>
  <si>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</si>
  <si>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</si>
  <si>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</si>
  <si>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</si>
  <si>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</si>
  <si>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</si>
  <si>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</si>
  <si>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</si>
  <si>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</si>
  <si>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</si>
  <si>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</si>
  <si>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</si>
  <si>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</si>
  <si>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</si>
  <si>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</si>
  <si>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</si>
  <si>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</si>
  <si>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</si>
  <si>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</si>
  <si>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</si>
  <si>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</si>
  <si>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</si>
  <si>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</si>
  <si>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</si>
  <si>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</si>
  <si>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</si>
  <si>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</si>
  <si>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</si>
  <si>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</si>
  <si>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</si>
  <si>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</si>
  <si>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</si>
  <si>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</si>
  <si>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</si>
  <si>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</si>
  <si>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</si>
  <si>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</si>
  <si>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</si>
  <si>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</si>
  <si>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</si>
  <si>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</si>
  <si>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</si>
  <si>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</si>
  <si>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</si>
  <si>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</si>
  <si>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</si>
  <si>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</si>
  <si>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</si>
  <si>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</si>
  <si>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</si>
  <si>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</si>
  <si>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</si>
  <si>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</si>
  <si>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</si>
  <si>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</si>
  <si>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</si>
  <si>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</si>
  <si>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</si>
  <si>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</si>
  <si>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</si>
  <si>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</si>
  <si>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</si>
  <si>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</si>
  <si>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</si>
  <si>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</si>
  <si>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</si>
  <si>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</si>
  <si>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</si>
  <si>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</si>
  <si>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</si>
  <si>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</si>
  <si>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</si>
  <si>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</si>
  <si>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</si>
  <si>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</si>
  <si>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</si>
  <si>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</si>
  <si>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</si>
  <si>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</si>
  <si>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</si>
  <si>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</si>
  <si>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</si>
  <si>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</si>
  <si>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</si>
  <si>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</si>
  <si>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</si>
  <si>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</si>
  <si>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</si>
  <si>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</si>
  <si>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</si>
  <si>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</si>
  <si>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</si>
  <si>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</si>
  <si>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</si>
  <si>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</si>
  <si>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</si>
  <si>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</si>
  <si>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</si>
  <si>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</si>
  <si>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</si>
  <si>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</si>
  <si>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</si>
  <si>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</si>
  <si>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</si>
  <si>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</si>
  <si>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</si>
  <si>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</si>
  <si>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</si>
  <si>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</si>
  <si>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</si>
  <si>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</si>
  <si>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</si>
  <si>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</si>
  <si>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</si>
  <si>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</si>
  <si>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</si>
  <si>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</si>
  <si>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</si>
  <si>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</si>
  <si>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</si>
  <si>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</si>
  <si>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</si>
  <si>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</si>
  <si>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</si>
  <si>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</si>
  <si>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</si>
  <si>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</si>
  <si>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</si>
  <si>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</si>
  <si>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</si>
  <si>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</si>
  <si>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</si>
  <si>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</si>
  <si>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</si>
  <si>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</si>
  <si>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</si>
  <si>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</si>
  <si>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</si>
  <si>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</si>
  <si>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</si>
  <si>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</si>
  <si>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</si>
  <si>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</si>
  <si>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</si>
  <si>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</si>
  <si>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</si>
  <si>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</si>
  <si>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</si>
  <si>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</si>
  <si>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</si>
  <si>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</si>
  <si>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</si>
  <si>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</si>
  <si>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</si>
  <si>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</si>
  <si>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</si>
  <si>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</si>
  <si>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</si>
  <si>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</si>
  <si>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</si>
  <si>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</si>
  <si>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</si>
  <si>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</si>
  <si>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</si>
  <si>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</si>
  <si>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</si>
  <si>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</si>
  <si>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</si>
  <si>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</si>
  <si>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</si>
  <si>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</si>
  <si>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</si>
  <si>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</si>
  <si>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</si>
  <si>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</si>
  <si>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</si>
  <si>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</si>
  <si>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</si>
  <si>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</si>
  <si>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</si>
  <si>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</si>
  <si>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</si>
  <si>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</si>
  <si>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</si>
  <si>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</si>
  <si>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</si>
  <si>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</si>
  <si>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</si>
  <si>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</si>
  <si>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</si>
  <si>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</si>
  <si>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</si>
  <si>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</si>
  <si>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</si>
  <si>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</si>
  <si>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</si>
  <si>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</si>
  <si>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</si>
  <si>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</si>
  <si>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</si>
  <si>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</si>
  <si>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</si>
  <si>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</si>
  <si>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</si>
  <si>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</si>
  <si>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</si>
  <si>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</si>
  <si>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</si>
  <si>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</si>
  <si>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</si>
  <si>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</si>
  <si>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</si>
  <si>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</si>
  <si>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</si>
  <si>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</si>
  <si>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</si>
  <si>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</si>
  <si>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</si>
  <si>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</si>
  <si>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</si>
  <si>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</si>
  <si>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</si>
  <si>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</si>
  <si>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</si>
  <si>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</si>
  <si>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</si>
  <si>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</si>
  <si>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</si>
  <si>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</si>
  <si>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</si>
  <si>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</si>
  <si>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</si>
  <si>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</si>
  <si>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</si>
  <si>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</si>
  <si>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</si>
  <si>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</si>
  <si>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</si>
  <si>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</si>
  <si>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</si>
  <si>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</si>
  <si>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</si>
  <si>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</si>
  <si>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</si>
  <si>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</si>
  <si>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</si>
  <si>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</si>
  <si>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</si>
  <si>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</si>
  <si>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</si>
  <si>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</si>
  <si>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</si>
  <si>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</si>
  <si>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</si>
  <si>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</si>
  <si>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</si>
  <si>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</si>
  <si>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</si>
  <si>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</si>
  <si>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</si>
  <si>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</si>
  <si>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</si>
  <si>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</si>
  <si>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</si>
  <si>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</si>
  <si>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</si>
  <si>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</si>
  <si>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</si>
  <si>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</si>
  <si>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</si>
  <si>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</si>
  <si>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</si>
  <si>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</si>
  <si>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</si>
  <si>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</si>
  <si>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</si>
  <si>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</si>
  <si>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</si>
  <si>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</si>
  <si>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</si>
  <si>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</si>
  <si>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</si>
  <si>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</si>
  <si>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</si>
  <si>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</si>
  <si>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</si>
  <si>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</si>
  <si>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</si>
  <si>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</si>
  <si>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</si>
  <si>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</si>
  <si>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</si>
  <si>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</si>
  <si>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</si>
  <si>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</si>
  <si>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</si>
  <si>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</si>
  <si>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</si>
  <si>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</si>
  <si>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</si>
  <si>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</si>
  <si>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</si>
  <si>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</si>
  <si>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</si>
  <si>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</si>
  <si>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</si>
  <si>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</si>
  <si>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</si>
  <si>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</si>
  <si>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</si>
  <si>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</si>
  <si>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</si>
  <si>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</si>
  <si>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</si>
  <si>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</si>
  <si>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</si>
  <si>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</si>
  <si>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</si>
  <si>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</si>
  <si>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</si>
  <si>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</si>
  <si>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</si>
  <si>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</si>
  <si>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</si>
  <si>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</si>
  <si>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</si>
  <si>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</si>
  <si>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</si>
  <si>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</si>
  <si>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</si>
  <si>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</si>
  <si>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</si>
  <si>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</si>
  <si>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</si>
  <si>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</si>
  <si>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</si>
  <si>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</si>
  <si>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</si>
  <si>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</si>
  <si>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</si>
  <si>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</si>
  <si>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</si>
  <si>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</si>
  <si>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</si>
  <si>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</si>
  <si>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</si>
  <si>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</si>
  <si>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</si>
  <si>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</si>
  <si>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</si>
  <si>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</si>
  <si>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</si>
  <si>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</si>
  <si>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</si>
  <si>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</si>
  <si>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</si>
  <si>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</si>
  <si>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</si>
  <si>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</si>
  <si>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</si>
  <si>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</si>
  <si>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</si>
  <si>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</si>
  <si>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</si>
  <si>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</si>
  <si>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</si>
  <si>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</si>
  <si>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</si>
  <si>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</si>
  <si>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</si>
  <si>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</si>
  <si>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</si>
  <si>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</si>
  <si>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</si>
  <si>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</si>
  <si>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</si>
  <si>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</si>
  <si>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</si>
  <si>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</si>
  <si>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</si>
  <si>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</si>
  <si>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</si>
  <si>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</si>
  <si>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</si>
  <si>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</si>
  <si>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</si>
  <si>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</si>
  <si>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</si>
  <si>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</si>
  <si>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</si>
  <si>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</si>
  <si>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</si>
  <si>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</si>
  <si>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</si>
  <si>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</si>
  <si>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</si>
  <si>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</si>
  <si>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</si>
  <si>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</si>
  <si>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</si>
  <si>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</si>
  <si>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</si>
  <si>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</si>
  <si>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</si>
  <si>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</si>
  <si>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</si>
  <si>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</si>
  <si>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</si>
  <si>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</si>
  <si>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</si>
  <si>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</si>
  <si>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</si>
  <si>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</si>
  <si>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</si>
  <si>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</si>
  <si>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</si>
  <si>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</si>
  <si>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</si>
  <si>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</si>
  <si>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</si>
  <si>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</si>
  <si>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</si>
  <si>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</si>
  <si>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</si>
  <si>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</si>
  <si>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</si>
  <si>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</si>
  <si>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</si>
  <si>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</si>
  <si>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</si>
  <si>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</si>
  <si>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</si>
  <si>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</si>
  <si>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</si>
  <si>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</si>
  <si>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</si>
  <si>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</si>
  <si>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</si>
  <si>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</si>
  <si>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</si>
  <si>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</si>
  <si>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</si>
  <si>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</si>
  <si>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</si>
  <si>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</si>
  <si>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</si>
  <si>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</si>
  <si>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</si>
  <si>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</si>
  <si>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</si>
  <si>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</si>
  <si>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</si>
  <si>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</si>
  <si>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</si>
  <si>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</si>
  <si>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</si>
  <si>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</si>
  <si>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</si>
  <si>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</si>
  <si>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</si>
  <si>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</si>
  <si>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</si>
  <si>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</si>
  <si>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</si>
  <si>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</si>
  <si>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</si>
  <si>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</si>
  <si>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</si>
  <si>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</si>
  <si>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</si>
  <si>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</si>
  <si>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</si>
  <si>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</si>
  <si>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</si>
  <si>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</si>
  <si>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</si>
  <si>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</si>
  <si>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</si>
  <si>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</si>
  <si>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</si>
  <si>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</si>
  <si>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</si>
  <si>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</si>
  <si>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</si>
  <si>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</si>
  <si>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</si>
  <si>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</si>
  <si>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</si>
  <si>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</si>
  <si>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</si>
  <si>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</si>
  <si>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</si>
  <si>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</si>
  <si>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</si>
  <si>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</si>
  <si>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</si>
  <si>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</si>
  <si>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</si>
  <si>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</si>
  <si>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</si>
  <si>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</si>
  <si>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</si>
  <si>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</si>
  <si>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</si>
  <si>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</si>
  <si>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</si>
  <si>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</si>
  <si>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</si>
  <si>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</si>
  <si>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</si>
  <si>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</si>
  <si>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</si>
  <si>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</si>
  <si>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</si>
  <si>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</si>
  <si>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</si>
  <si>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</si>
  <si>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</si>
  <si>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</si>
  <si>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</si>
  <si>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</si>
  <si>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</si>
  <si>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</si>
  <si>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</si>
  <si>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</si>
  <si>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</si>
  <si>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</si>
  <si>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</si>
  <si>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</si>
  <si>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</si>
  <si>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</si>
  <si>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</si>
  <si>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</si>
  <si>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</si>
  <si>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</si>
  <si>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</si>
  <si>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</si>
  <si>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</si>
  <si>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</si>
  <si>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</si>
  <si>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</si>
  <si>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</si>
  <si>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</si>
  <si>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</si>
  <si>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</si>
  <si>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</si>
  <si>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</si>
  <si>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</si>
  <si>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</si>
  <si>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</si>
  <si>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</si>
  <si>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</si>
  <si>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</si>
  <si>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</si>
  <si>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</si>
  <si>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</si>
  <si>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</si>
  <si>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</si>
  <si>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</si>
  <si>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</si>
  <si>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</si>
  <si>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</si>
  <si>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</si>
  <si>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</si>
  <si>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</si>
  <si>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</si>
  <si>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</si>
  <si>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</si>
  <si>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</si>
  <si>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</si>
  <si>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</si>
  <si>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</si>
  <si>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</si>
  <si>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</si>
  <si>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</si>
  <si>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</si>
  <si>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</si>
  <si>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</si>
  <si>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</si>
  <si>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</si>
  <si>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</si>
  <si>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</si>
  <si>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</si>
  <si>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</si>
  <si>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</si>
  <si>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</si>
  <si>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</si>
  <si>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</si>
  <si>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</si>
  <si>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</si>
  <si>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</si>
  <si>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</si>
  <si>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</si>
  <si>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</si>
  <si>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</si>
  <si>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</si>
  <si>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</si>
  <si>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</si>
  <si>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</si>
  <si>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</si>
  <si>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</si>
  <si>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</si>
  <si>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</si>
  <si>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</si>
  <si>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</si>
  <si>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</si>
  <si>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</si>
  <si>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</si>
  <si>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</si>
  <si>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</si>
  <si>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</si>
  <si>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</si>
  <si>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</si>
  <si>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</si>
  <si>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</si>
  <si>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</si>
  <si>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</si>
  <si>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</si>
  <si>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</si>
  <si>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</si>
  <si>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</si>
  <si>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</si>
  <si>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</si>
  <si>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</si>
  <si>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</si>
  <si>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</si>
  <si>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</si>
  <si>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</si>
  <si>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</si>
  <si>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</si>
  <si>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</si>
  <si>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</si>
  <si>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</si>
  <si>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</si>
  <si>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</si>
  <si>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</si>
  <si>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</si>
  <si>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</si>
  <si>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</si>
  <si>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</si>
  <si>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</si>
  <si>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</si>
  <si>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</si>
  <si>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</si>
  <si>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</si>
  <si>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</si>
  <si>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</si>
  <si>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</si>
  <si>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</si>
  <si>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</si>
  <si>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</si>
  <si>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</si>
  <si>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</si>
  <si>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104075827</t>
  </si>
  <si>
    <t>Недко Спиридонов</t>
  </si>
  <si>
    <t>Изпълнителен директор</t>
  </si>
  <si>
    <t>Варна, ул. Цар Асен I-ви 5, ет.3</t>
  </si>
  <si>
    <t>0896023443</t>
  </si>
  <si>
    <t>office@sever-holding.com</t>
  </si>
  <si>
    <t>www.sever-holding.com</t>
  </si>
  <si>
    <t>www.infostock.bg</t>
  </si>
  <si>
    <t>Валентина Гочева</t>
  </si>
  <si>
    <t>Главен счетоводител</t>
  </si>
  <si>
    <t>СЕВЕР ХОЛДИНГ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</si>
</sst>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3" fontId="3" fillId="0" borderId="0" xfId="8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7" zoomScaleNormal="100" zoomScaleSheetLayoutView="100" workbookViewId="0">
      <selection activeCell="B24" sqref="B24"/>
    </sheetView>
  </sheetViews>
  <sheetFormatPr defaultColWidth="9.1796875" defaultRowHeight="15.5"/>
  <cols>
    <col min="1" max="1" width="30.7265625" style="371" customWidth="1"/>
    <col min="2" max="2" width="65.7265625" style="371" customWidth="1"/>
    <col min="3" max="3" width="4.1796875" style="371" customWidth="1"/>
    <col min="4" max="4" width="4" style="371" customWidth="1"/>
    <col min="5" max="26" width="9.1796875" style="371"/>
    <col min="27" max="27" width="9.81640625" style="371" bestFit="1" customWidth="1"/>
    <col min="28" max="16384" width="9.1796875" style="371"/>
  </cols>
  <sheetData>
    <row r="1" spans="1:27">
      <c r="A1" s="1" t="s">
        <v>0</v>
      </c>
      <c r="B1" s="2"/>
      <c r="Z1" s="382">
        <v>1</v>
      </c>
      <c r="AA1" s="383">
        <f>IF(ISBLANK(_endDate),"",_endDate)</f>
        <v>46022</v>
      </c>
    </row>
    <row r="2" spans="1:27">
      <c r="A2" s="370" t="s">
        <v>900</v>
      </c>
      <c r="B2" s="36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46083</v>
      </c>
    </row>
    <row r="3" spans="1:27">
      <c r="A3" s="367" t="s">
        <v>889</v>
      </c>
      <c r="B3" s="368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Валентина Гочева</v>
      </c>
    </row>
    <row r="4" spans="1:27">
      <c r="A4" s="365" t="s">
        <v>902</v>
      </c>
      <c r="B4" s="366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0">
      <c r="A5" s="369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0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0">
        <v>46022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0">
        <v>46083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69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79" t="s">
        <v>913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1" t="s">
        <v>890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79" t="s">
        <v>903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79" t="s">
        <v>904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79" t="s">
        <v>905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79" t="s">
        <v>906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79" t="s">
        <v>906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1" t="s">
        <v>907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1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72" t="s">
        <v>908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73" t="s">
        <v>909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910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1" t="s">
        <v>911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1" t="s">
        <v>912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D1D7FC1D-3FA3-4C10-893E-9B1F7C7A52E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6" zoomScale="75" zoomScaleNormal="85" zoomScaleSheetLayoutView="75" workbookViewId="0">
      <selection activeCell="G78" sqref="G78"/>
    </sheetView>
  </sheetViews>
  <sheetFormatPr defaultColWidth="9.26953125" defaultRowHeight="15.5"/>
  <cols>
    <col min="1" max="1" width="70.7265625" style="31" customWidth="1"/>
    <col min="2" max="2" width="10.7265625" style="31" customWidth="1"/>
    <col min="3" max="4" width="15.7265625" style="31" customWidth="1"/>
    <col min="5" max="5" width="70.7265625" style="31" customWidth="1"/>
    <col min="6" max="6" width="10.7265625" style="277" customWidth="1"/>
    <col min="7" max="7" width="15.7265625" style="31" customWidth="1"/>
    <col min="8" max="8" width="15.7265625" style="29" customWidth="1"/>
    <col min="9" max="9" width="3.453125" style="29" customWidth="1"/>
    <col min="10" max="16384" width="9.2695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СЕВЕР ХОЛДИНГ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104075827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0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3"/>
      <c r="D10" s="294"/>
      <c r="E10" s="120" t="s">
        <v>34</v>
      </c>
      <c r="F10" s="123"/>
      <c r="G10" s="305"/>
      <c r="H10" s="306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5"/>
      <c r="D11" s="296"/>
      <c r="E11" s="64" t="s">
        <v>36</v>
      </c>
      <c r="F11" s="98"/>
      <c r="G11" s="307"/>
      <c r="H11" s="308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>
        <v>4246</v>
      </c>
      <c r="D12" s="96">
        <v>4246</v>
      </c>
      <c r="E12" s="56" t="s">
        <v>39</v>
      </c>
      <c r="F12" s="59" t="s">
        <v>40</v>
      </c>
      <c r="G12" s="96">
        <v>781</v>
      </c>
      <c r="H12" s="96">
        <v>781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>
        <v>23793</v>
      </c>
      <c r="D13" s="96">
        <v>19065</v>
      </c>
      <c r="E13" s="56" t="s">
        <v>43</v>
      </c>
      <c r="F13" s="59" t="s">
        <v>44</v>
      </c>
      <c r="G13" s="96">
        <v>781</v>
      </c>
      <c r="H13" s="96">
        <v>781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>
        <v>9278</v>
      </c>
      <c r="D14" s="96">
        <v>9039</v>
      </c>
      <c r="E14" s="56" t="s">
        <v>47</v>
      </c>
      <c r="F14" s="59" t="s">
        <v>48</v>
      </c>
      <c r="G14" s="96"/>
      <c r="H14" s="96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/>
      <c r="D15" s="96"/>
      <c r="E15" s="99" t="s">
        <v>51</v>
      </c>
      <c r="F15" s="59" t="s">
        <v>52</v>
      </c>
      <c r="G15" s="96"/>
      <c r="H15" s="96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>
        <v>1325</v>
      </c>
      <c r="D16" s="96">
        <v>1363</v>
      </c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238</v>
      </c>
      <c r="D17" s="96">
        <v>130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">
      <c r="A18" s="56" t="s">
        <v>61</v>
      </c>
      <c r="B18" s="58" t="s">
        <v>62</v>
      </c>
      <c r="C18" s="96">
        <v>326</v>
      </c>
      <c r="D18" s="96">
        <v>1141</v>
      </c>
      <c r="E18" s="220" t="s">
        <v>63</v>
      </c>
      <c r="F18" s="219" t="s">
        <v>64</v>
      </c>
      <c r="G18" s="309">
        <f>G12+G15+G16+G17</f>
        <v>781</v>
      </c>
      <c r="H18" s="310">
        <f>H12+H15+H16+H17</f>
        <v>781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/>
      <c r="D19" s="96"/>
      <c r="E19" s="64" t="s">
        <v>67</v>
      </c>
      <c r="F19" s="60"/>
      <c r="G19" s="311"/>
      <c r="H19" s="312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1" t="s">
        <v>68</v>
      </c>
      <c r="B20" s="61" t="s">
        <v>69</v>
      </c>
      <c r="C20" s="297">
        <f>SUM(C12:C19)</f>
        <v>39206</v>
      </c>
      <c r="D20" s="298">
        <f>SUM(D12:D19)</f>
        <v>34984</v>
      </c>
      <c r="E20" s="56" t="s">
        <v>70</v>
      </c>
      <c r="F20" s="59" t="s">
        <v>71</v>
      </c>
      <c r="G20" s="96"/>
      <c r="H20" s="95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6">
        <v>4330</v>
      </c>
      <c r="D21" s="216">
        <v>6303</v>
      </c>
      <c r="E21" s="56" t="s">
        <v>74</v>
      </c>
      <c r="F21" s="59" t="s">
        <v>75</v>
      </c>
      <c r="G21" s="96"/>
      <c r="H21" s="95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6">
        <v>893</v>
      </c>
      <c r="D22" s="216">
        <v>558</v>
      </c>
      <c r="E22" s="100" t="s">
        <v>78</v>
      </c>
      <c r="F22" s="59" t="s">
        <v>79</v>
      </c>
      <c r="G22" s="295">
        <f>SUM(G23:G25)</f>
        <v>129</v>
      </c>
      <c r="H22" s="296">
        <f>SUM(H23:H25)</f>
        <v>136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5"/>
      <c r="D23" s="295"/>
      <c r="E23" s="99" t="s">
        <v>81</v>
      </c>
      <c r="F23" s="59" t="s">
        <v>82</v>
      </c>
      <c r="G23" s="96">
        <v>78</v>
      </c>
      <c r="H23" s="96">
        <v>78</v>
      </c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>
        <v>769</v>
      </c>
      <c r="D24" s="96">
        <v>765</v>
      </c>
      <c r="E24" s="101" t="s">
        <v>85</v>
      </c>
      <c r="F24" s="59" t="s">
        <v>86</v>
      </c>
      <c r="G24" s="96"/>
      <c r="H24" s="96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/>
      <c r="D25" s="96"/>
      <c r="E25" s="56" t="s">
        <v>89</v>
      </c>
      <c r="F25" s="59" t="s">
        <v>90</v>
      </c>
      <c r="G25" s="96">
        <v>51</v>
      </c>
      <c r="H25" s="96">
        <v>58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6"/>
      <c r="E26" s="223" t="s">
        <v>93</v>
      </c>
      <c r="F26" s="60" t="s">
        <v>94</v>
      </c>
      <c r="G26" s="297">
        <f>G20+G21+G22</f>
        <v>129</v>
      </c>
      <c r="H26" s="298">
        <f>H20+H21+H22</f>
        <v>136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1"/>
      <c r="H27" s="312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1" t="s">
        <v>98</v>
      </c>
      <c r="B28" s="61" t="s">
        <v>99</v>
      </c>
      <c r="C28" s="297">
        <f>SUM(C24:C27)</f>
        <v>769</v>
      </c>
      <c r="D28" s="298">
        <f>SUM(D24:D27)</f>
        <v>765</v>
      </c>
      <c r="E28" s="101" t="s">
        <v>100</v>
      </c>
      <c r="F28" s="59" t="s">
        <v>101</v>
      </c>
      <c r="G28" s="295">
        <f>SUM(G29:G31)</f>
        <v>2446</v>
      </c>
      <c r="H28" s="296">
        <f>SUM(H29:H31)</f>
        <v>2333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5"/>
      <c r="D29" s="296"/>
      <c r="E29" s="56" t="s">
        <v>102</v>
      </c>
      <c r="F29" s="59" t="s">
        <v>103</v>
      </c>
      <c r="G29" s="96">
        <v>2446</v>
      </c>
      <c r="H29" s="96">
        <v>2333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5"/>
      <c r="D30" s="296"/>
      <c r="E30" s="100" t="s">
        <v>105</v>
      </c>
      <c r="F30" s="59" t="s">
        <v>106</v>
      </c>
      <c r="G30" s="96"/>
      <c r="H30" s="96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>
        <v>779</v>
      </c>
      <c r="D31" s="96">
        <v>779</v>
      </c>
      <c r="E31" s="56" t="s">
        <v>109</v>
      </c>
      <c r="F31" s="59" t="s">
        <v>110</v>
      </c>
      <c r="G31" s="96"/>
      <c r="H31" s="96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429</v>
      </c>
      <c r="H32" s="96">
        <v>113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1" t="s">
        <v>115</v>
      </c>
      <c r="B33" s="61" t="s">
        <v>116</v>
      </c>
      <c r="C33" s="297">
        <f>C31+C32</f>
        <v>779</v>
      </c>
      <c r="D33" s="298">
        <f>D31+D32</f>
        <v>779</v>
      </c>
      <c r="E33" s="99" t="s">
        <v>117</v>
      </c>
      <c r="F33" s="59" t="s">
        <v>118</v>
      </c>
      <c r="G33" s="96"/>
      <c r="H33" s="96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5"/>
      <c r="D34" s="296"/>
      <c r="E34" s="223" t="s">
        <v>120</v>
      </c>
      <c r="F34" s="60" t="s">
        <v>121</v>
      </c>
      <c r="G34" s="297">
        <f>G28+G32+G33</f>
        <v>2875</v>
      </c>
      <c r="H34" s="298">
        <f>H28+H32+H33</f>
        <v>2446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5">
        <f>SUM(C36:C39)</f>
        <v>89</v>
      </c>
      <c r="D35" s="296">
        <f>SUM(D36:D39)</f>
        <v>89</v>
      </c>
      <c r="E35" s="56"/>
      <c r="F35" s="63"/>
      <c r="G35" s="313"/>
      <c r="H35" s="31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3"/>
      <c r="H36" s="31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2" t="s">
        <v>128</v>
      </c>
      <c r="F37" s="63" t="s">
        <v>129</v>
      </c>
      <c r="G37" s="299">
        <f>G26+G18+G34</f>
        <v>3785</v>
      </c>
      <c r="H37" s="300">
        <f>H26+H18+H34</f>
        <v>3363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>
        <v>89</v>
      </c>
      <c r="D38" s="96">
        <v>89</v>
      </c>
      <c r="E38" s="56"/>
      <c r="F38" s="63"/>
      <c r="G38" s="313"/>
      <c r="H38" s="31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" thickBot="1">
      <c r="A39" s="56" t="s">
        <v>132</v>
      </c>
      <c r="B39" s="58" t="s">
        <v>133</v>
      </c>
      <c r="C39" s="96"/>
      <c r="D39" s="95"/>
      <c r="E39" s="112"/>
      <c r="F39" s="113"/>
      <c r="G39" s="315"/>
      <c r="H39" s="316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5">
        <f>C41+C42+C44</f>
        <v>0</v>
      </c>
      <c r="D40" s="296">
        <f>D41+D42+D44</f>
        <v>0</v>
      </c>
      <c r="E40" s="114" t="s">
        <v>136</v>
      </c>
      <c r="F40" s="111" t="s">
        <v>137</v>
      </c>
      <c r="G40" s="282"/>
      <c r="H40" s="283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" thickBot="1">
      <c r="A41" s="56" t="s">
        <v>138</v>
      </c>
      <c r="B41" s="58" t="s">
        <v>139</v>
      </c>
      <c r="C41" s="96"/>
      <c r="D41" s="95"/>
      <c r="E41" s="115"/>
      <c r="F41" s="110"/>
      <c r="G41" s="315"/>
      <c r="H41" s="316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7"/>
      <c r="H42" s="318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3"/>
      <c r="H43" s="31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6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14118</v>
      </c>
      <c r="H45" s="96">
        <v>11754</v>
      </c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3" t="s">
        <v>154</v>
      </c>
      <c r="B46" s="61" t="s">
        <v>155</v>
      </c>
      <c r="C46" s="297">
        <f>C35+C40+C45</f>
        <v>89</v>
      </c>
      <c r="D46" s="298">
        <f>D35+D40+D45</f>
        <v>89</v>
      </c>
      <c r="E46" s="100" t="s">
        <v>156</v>
      </c>
      <c r="F46" s="59" t="s">
        <v>157</v>
      </c>
      <c r="G46" s="96"/>
      <c r="H46" s="96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299"/>
      <c r="D47" s="300"/>
      <c r="E47" s="56" t="s">
        <v>159</v>
      </c>
      <c r="F47" s="59" t="s">
        <v>160</v>
      </c>
      <c r="G47" s="96"/>
      <c r="H47" s="96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36430</v>
      </c>
      <c r="H48" s="96">
        <v>40749</v>
      </c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6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5">
        <f>SUM(G44:G49)</f>
        <v>50548</v>
      </c>
      <c r="H50" s="296">
        <f>SUM(H44:H49)</f>
        <v>52503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5"/>
      <c r="H51" s="296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1" t="s">
        <v>173</v>
      </c>
      <c r="B52" s="61" t="s">
        <v>174</v>
      </c>
      <c r="C52" s="297">
        <f>SUM(C48:C51)</f>
        <v>0</v>
      </c>
      <c r="D52" s="298">
        <f>SUM(D48:D51)</f>
        <v>0</v>
      </c>
      <c r="E52" s="100" t="s">
        <v>175</v>
      </c>
      <c r="F52" s="60" t="s">
        <v>176</v>
      </c>
      <c r="G52" s="96">
        <v>78</v>
      </c>
      <c r="H52" s="96">
        <v>575</v>
      </c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5"/>
      <c r="D53" s="296"/>
      <c r="E53" s="56" t="s">
        <v>178</v>
      </c>
      <c r="F53" s="60" t="s">
        <v>179</v>
      </c>
      <c r="G53" s="96"/>
      <c r="H53" s="96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7"/>
      <c r="D54" s="218"/>
      <c r="E54" s="56" t="s">
        <v>182</v>
      </c>
      <c r="F54" s="60" t="s">
        <v>183</v>
      </c>
      <c r="G54" s="96">
        <v>552</v>
      </c>
      <c r="H54" s="96">
        <v>604</v>
      </c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7">
        <v>20</v>
      </c>
      <c r="D55" s="217">
        <v>129</v>
      </c>
      <c r="E55" s="56" t="s">
        <v>186</v>
      </c>
      <c r="F55" s="60" t="s">
        <v>187</v>
      </c>
      <c r="G55" s="96">
        <v>1565</v>
      </c>
      <c r="H55" s="96">
        <v>886</v>
      </c>
    </row>
    <row r="56" spans="1:28" ht="16" thickBot="1">
      <c r="A56" s="215" t="s">
        <v>188</v>
      </c>
      <c r="B56" s="107" t="s">
        <v>189</v>
      </c>
      <c r="C56" s="301">
        <f>C20+C21+C22+C28+C33+C46+C52+C54+C55</f>
        <v>46086</v>
      </c>
      <c r="D56" s="302">
        <f>D20+D21+D22+D28+D33+D46+D52+D54+D55</f>
        <v>43607</v>
      </c>
      <c r="E56" s="64" t="s">
        <v>190</v>
      </c>
      <c r="F56" s="63" t="s">
        <v>191</v>
      </c>
      <c r="G56" s="299">
        <f>G50+G52+G53+G54+G55</f>
        <v>52743</v>
      </c>
      <c r="H56" s="300">
        <f>H50+H52+H53+H54+H55</f>
        <v>54568</v>
      </c>
      <c r="M56" s="62"/>
    </row>
    <row r="57" spans="1:28">
      <c r="A57" s="108" t="s">
        <v>192</v>
      </c>
      <c r="B57" s="109"/>
      <c r="C57" s="293"/>
      <c r="D57" s="294"/>
      <c r="E57" s="108" t="s">
        <v>193</v>
      </c>
      <c r="F57" s="111"/>
      <c r="G57" s="293"/>
      <c r="H57" s="294"/>
    </row>
    <row r="58" spans="1:28">
      <c r="A58" s="64" t="s">
        <v>194</v>
      </c>
      <c r="B58" s="55"/>
      <c r="C58" s="299"/>
      <c r="D58" s="300"/>
      <c r="E58" s="64" t="s">
        <v>145</v>
      </c>
      <c r="F58" s="59"/>
      <c r="G58" s="295"/>
      <c r="H58" s="296"/>
      <c r="M58" s="62"/>
    </row>
    <row r="59" spans="1:28" ht="31">
      <c r="A59" s="56" t="s">
        <v>195</v>
      </c>
      <c r="B59" s="58" t="s">
        <v>196</v>
      </c>
      <c r="C59" s="96">
        <v>653</v>
      </c>
      <c r="D59" s="96">
        <v>543</v>
      </c>
      <c r="E59" s="100" t="s">
        <v>197</v>
      </c>
      <c r="F59" s="225" t="s">
        <v>198</v>
      </c>
      <c r="G59" s="96">
        <f>15816+82</f>
        <v>15898</v>
      </c>
      <c r="H59" s="96">
        <f>8743+77</f>
        <v>8820</v>
      </c>
    </row>
    <row r="60" spans="1:28">
      <c r="A60" s="56" t="s">
        <v>199</v>
      </c>
      <c r="B60" s="58" t="s">
        <v>200</v>
      </c>
      <c r="C60" s="96">
        <v>2255</v>
      </c>
      <c r="D60" s="96">
        <v>1041</v>
      </c>
      <c r="E60" s="56" t="s">
        <v>201</v>
      </c>
      <c r="F60" s="59" t="s">
        <v>202</v>
      </c>
      <c r="G60" s="96">
        <v>2258</v>
      </c>
      <c r="H60" s="96">
        <v>8814</v>
      </c>
      <c r="M60" s="62"/>
    </row>
    <row r="61" spans="1:28">
      <c r="A61" s="56" t="s">
        <v>203</v>
      </c>
      <c r="B61" s="58" t="s">
        <v>204</v>
      </c>
      <c r="C61" s="96">
        <v>96</v>
      </c>
      <c r="D61" s="96">
        <v>266</v>
      </c>
      <c r="E61" s="99" t="s">
        <v>205</v>
      </c>
      <c r="F61" s="59" t="s">
        <v>206</v>
      </c>
      <c r="G61" s="295">
        <f>SUM(G62:G68)</f>
        <v>7204</v>
      </c>
      <c r="H61" s="296">
        <f>SUM(H62:H68)</f>
        <v>7013</v>
      </c>
    </row>
    <row r="62" spans="1:28">
      <c r="A62" s="56" t="s">
        <v>207</v>
      </c>
      <c r="B62" s="58" t="s">
        <v>208</v>
      </c>
      <c r="C62" s="96">
        <v>1874</v>
      </c>
      <c r="D62" s="96">
        <v>1875</v>
      </c>
      <c r="E62" s="99" t="s">
        <v>209</v>
      </c>
      <c r="F62" s="59" t="s">
        <v>210</v>
      </c>
      <c r="G62" s="96">
        <v>1540</v>
      </c>
      <c r="H62" s="96">
        <v>1369</v>
      </c>
      <c r="M62" s="62"/>
    </row>
    <row r="63" spans="1:28">
      <c r="A63" s="56" t="s">
        <v>211</v>
      </c>
      <c r="B63" s="58" t="s">
        <v>212</v>
      </c>
      <c r="C63" s="96">
        <v>430</v>
      </c>
      <c r="D63" s="96">
        <v>436</v>
      </c>
      <c r="E63" s="56" t="s">
        <v>213</v>
      </c>
      <c r="F63" s="59" t="s">
        <v>214</v>
      </c>
      <c r="G63" s="96">
        <v>2524</v>
      </c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2959</v>
      </c>
      <c r="H64" s="96">
        <v>5122</v>
      </c>
      <c r="M64" s="62"/>
    </row>
    <row r="65" spans="1:13">
      <c r="A65" s="221" t="s">
        <v>68</v>
      </c>
      <c r="B65" s="61" t="s">
        <v>219</v>
      </c>
      <c r="C65" s="297">
        <f>SUM(C59:C64)</f>
        <v>5308</v>
      </c>
      <c r="D65" s="298">
        <f>SUM(D59:D64)</f>
        <v>4161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95"/>
      <c r="D66" s="296"/>
      <c r="E66" s="56" t="s">
        <v>222</v>
      </c>
      <c r="F66" s="59" t="s">
        <v>223</v>
      </c>
      <c r="G66" s="96">
        <v>106</v>
      </c>
      <c r="H66" s="96">
        <v>132</v>
      </c>
    </row>
    <row r="67" spans="1:13">
      <c r="A67" s="64" t="s">
        <v>224</v>
      </c>
      <c r="B67" s="55"/>
      <c r="C67" s="299"/>
      <c r="D67" s="300"/>
      <c r="E67" s="56" t="s">
        <v>225</v>
      </c>
      <c r="F67" s="59" t="s">
        <v>226</v>
      </c>
      <c r="G67" s="96">
        <v>20</v>
      </c>
      <c r="H67" s="96">
        <v>68</v>
      </c>
    </row>
    <row r="68" spans="1:13">
      <c r="A68" s="56" t="s">
        <v>227</v>
      </c>
      <c r="B68" s="58" t="s">
        <v>228</v>
      </c>
      <c r="C68" s="96">
        <v>3080</v>
      </c>
      <c r="D68" s="96">
        <v>737</v>
      </c>
      <c r="E68" s="56" t="s">
        <v>229</v>
      </c>
      <c r="F68" s="59" t="s">
        <v>230</v>
      </c>
      <c r="G68" s="96">
        <v>55</v>
      </c>
      <c r="H68" s="96">
        <v>322</v>
      </c>
    </row>
    <row r="69" spans="1:13">
      <c r="A69" s="56" t="s">
        <v>231</v>
      </c>
      <c r="B69" s="58" t="s">
        <v>232</v>
      </c>
      <c r="C69" s="96">
        <v>12771</v>
      </c>
      <c r="D69" s="96">
        <f>1131+6206+11-147</f>
        <v>7201</v>
      </c>
      <c r="E69" s="100" t="s">
        <v>95</v>
      </c>
      <c r="F69" s="59" t="s">
        <v>233</v>
      </c>
      <c r="G69" s="96"/>
      <c r="H69" s="96"/>
    </row>
    <row r="70" spans="1:13">
      <c r="A70" s="56" t="s">
        <v>234</v>
      </c>
      <c r="B70" s="58" t="s">
        <v>235</v>
      </c>
      <c r="C70" s="96">
        <v>8337</v>
      </c>
      <c r="D70" s="96">
        <v>16725</v>
      </c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>
        <v>2463</v>
      </c>
      <c r="D71" s="96">
        <v>5813</v>
      </c>
      <c r="E71" s="214" t="s">
        <v>63</v>
      </c>
      <c r="F71" s="60" t="s">
        <v>240</v>
      </c>
      <c r="G71" s="297">
        <f>G59+G60+G61+G69+G70</f>
        <v>25360</v>
      </c>
      <c r="H71" s="298">
        <f>H59+H60+H61+H69+H70</f>
        <v>24647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5"/>
      <c r="H72" s="296"/>
    </row>
    <row r="73" spans="1:13">
      <c r="A73" s="56" t="s">
        <v>243</v>
      </c>
      <c r="B73" s="58" t="s">
        <v>244</v>
      </c>
      <c r="C73" s="96">
        <v>25</v>
      </c>
      <c r="D73" s="96"/>
      <c r="E73" s="213" t="s">
        <v>245</v>
      </c>
      <c r="F73" s="60" t="s">
        <v>246</v>
      </c>
      <c r="G73" s="217"/>
      <c r="H73" s="218"/>
    </row>
    <row r="74" spans="1:13">
      <c r="A74" s="56" t="s">
        <v>247</v>
      </c>
      <c r="B74" s="58" t="s">
        <v>248</v>
      </c>
      <c r="C74" s="96"/>
      <c r="D74" s="96"/>
      <c r="E74" s="273"/>
      <c r="F74" s="274"/>
      <c r="G74" s="295"/>
      <c r="H74" s="319"/>
    </row>
    <row r="75" spans="1:13">
      <c r="A75" s="56" t="s">
        <v>249</v>
      </c>
      <c r="B75" s="58" t="s">
        <v>250</v>
      </c>
      <c r="C75" s="96">
        <v>2125</v>
      </c>
      <c r="D75" s="96">
        <f>1991+158+101+272</f>
        <v>2522</v>
      </c>
      <c r="E75" s="224" t="s">
        <v>178</v>
      </c>
      <c r="F75" s="60" t="s">
        <v>251</v>
      </c>
      <c r="G75" s="217"/>
      <c r="H75" s="218"/>
    </row>
    <row r="76" spans="1:13">
      <c r="A76" s="221" t="s">
        <v>93</v>
      </c>
      <c r="B76" s="61" t="s">
        <v>252</v>
      </c>
      <c r="C76" s="297">
        <f>SUM(C68:C75)</f>
        <v>28801</v>
      </c>
      <c r="D76" s="298">
        <f>SUM(D68:D75)</f>
        <v>32998</v>
      </c>
      <c r="E76" s="273"/>
      <c r="F76" s="274"/>
      <c r="G76" s="295"/>
      <c r="H76" s="319"/>
    </row>
    <row r="77" spans="1:13">
      <c r="A77" s="56"/>
      <c r="B77" s="58"/>
      <c r="C77" s="295"/>
      <c r="D77" s="296"/>
      <c r="E77" s="213" t="s">
        <v>253</v>
      </c>
      <c r="F77" s="60" t="s">
        <v>254</v>
      </c>
      <c r="G77" s="217">
        <v>105</v>
      </c>
      <c r="H77" s="218">
        <v>55</v>
      </c>
    </row>
    <row r="78" spans="1:13">
      <c r="A78" s="64" t="s">
        <v>255</v>
      </c>
      <c r="B78" s="55"/>
      <c r="C78" s="299"/>
      <c r="D78" s="300"/>
      <c r="E78" s="56"/>
      <c r="F78" s="65"/>
      <c r="G78" s="313"/>
      <c r="H78" s="314"/>
      <c r="M78" s="62"/>
    </row>
    <row r="79" spans="1:13">
      <c r="A79" s="56" t="s">
        <v>256</v>
      </c>
      <c r="B79" s="58" t="s">
        <v>257</v>
      </c>
      <c r="C79" s="295">
        <f>SUM(C80:C82)</f>
        <v>1419</v>
      </c>
      <c r="D79" s="296">
        <f>SUM(D80:D82)</f>
        <v>1416</v>
      </c>
      <c r="E79" s="104" t="s">
        <v>258</v>
      </c>
      <c r="F79" s="63" t="s">
        <v>259</v>
      </c>
      <c r="G79" s="299">
        <f>G71+G73+G75+G77</f>
        <v>25465</v>
      </c>
      <c r="H79" s="300">
        <f>H71+H73+H75+H77</f>
        <v>24702</v>
      </c>
    </row>
    <row r="80" spans="1:13">
      <c r="A80" s="56" t="s">
        <v>260</v>
      </c>
      <c r="B80" s="58" t="s">
        <v>261</v>
      </c>
      <c r="C80" s="96"/>
      <c r="D80" s="95"/>
      <c r="E80" s="273"/>
      <c r="F80" s="274"/>
      <c r="G80" s="295"/>
      <c r="H80" s="319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0"/>
      <c r="H81" s="321"/>
    </row>
    <row r="82" spans="1:13">
      <c r="A82" s="56" t="s">
        <v>264</v>
      </c>
      <c r="B82" s="58" t="s">
        <v>265</v>
      </c>
      <c r="C82" s="96">
        <v>1419</v>
      </c>
      <c r="D82" s="96">
        <v>1416</v>
      </c>
      <c r="E82" s="106"/>
      <c r="F82" s="67"/>
      <c r="G82" s="320"/>
      <c r="H82" s="321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0"/>
      <c r="H83" s="321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0"/>
      <c r="H84" s="321"/>
    </row>
    <row r="85" spans="1:13">
      <c r="A85" s="221" t="s">
        <v>269</v>
      </c>
      <c r="B85" s="61" t="s">
        <v>270</v>
      </c>
      <c r="C85" s="297">
        <f>C84+C83+C79</f>
        <v>1419</v>
      </c>
      <c r="D85" s="298">
        <f>D84+D83+D79</f>
        <v>1416</v>
      </c>
      <c r="E85" s="103"/>
      <c r="F85" s="67"/>
      <c r="G85" s="320"/>
      <c r="H85" s="321"/>
    </row>
    <row r="86" spans="1:13">
      <c r="A86" s="56"/>
      <c r="B86" s="61"/>
      <c r="C86" s="295"/>
      <c r="D86" s="296"/>
      <c r="E86" s="106"/>
      <c r="F86" s="67"/>
      <c r="G86" s="320"/>
      <c r="H86" s="321"/>
      <c r="M86" s="62"/>
    </row>
    <row r="87" spans="1:13">
      <c r="A87" s="64" t="s">
        <v>271</v>
      </c>
      <c r="B87" s="58"/>
      <c r="C87" s="295"/>
      <c r="D87" s="296"/>
      <c r="E87" s="103"/>
      <c r="F87" s="67"/>
      <c r="G87" s="320"/>
      <c r="H87" s="321"/>
    </row>
    <row r="88" spans="1:13">
      <c r="A88" s="56" t="s">
        <v>272</v>
      </c>
      <c r="B88" s="58" t="s">
        <v>273</v>
      </c>
      <c r="C88" s="96">
        <v>32</v>
      </c>
      <c r="D88" s="96">
        <v>25</v>
      </c>
      <c r="E88" s="106"/>
      <c r="F88" s="67"/>
      <c r="G88" s="320"/>
      <c r="H88" s="321"/>
      <c r="M88" s="62"/>
    </row>
    <row r="89" spans="1:13">
      <c r="A89" s="56" t="s">
        <v>274</v>
      </c>
      <c r="B89" s="58" t="s">
        <v>275</v>
      </c>
      <c r="C89" s="96">
        <v>347</v>
      </c>
      <c r="D89" s="96">
        <v>426</v>
      </c>
      <c r="E89" s="103"/>
      <c r="F89" s="67"/>
      <c r="G89" s="320"/>
      <c r="H89" s="321"/>
    </row>
    <row r="90" spans="1:13">
      <c r="A90" s="56" t="s">
        <v>276</v>
      </c>
      <c r="B90" s="58" t="s">
        <v>277</v>
      </c>
      <c r="C90" s="96"/>
      <c r="D90" s="96"/>
      <c r="E90" s="103"/>
      <c r="F90" s="67"/>
      <c r="G90" s="320"/>
      <c r="H90" s="321"/>
      <c r="M90" s="62"/>
    </row>
    <row r="91" spans="1:13">
      <c r="A91" s="56" t="s">
        <v>278</v>
      </c>
      <c r="B91" s="58" t="s">
        <v>279</v>
      </c>
      <c r="C91" s="96"/>
      <c r="D91" s="96"/>
      <c r="E91" s="103"/>
      <c r="F91" s="67"/>
      <c r="G91" s="320"/>
      <c r="H91" s="321"/>
    </row>
    <row r="92" spans="1:13">
      <c r="A92" s="221" t="s">
        <v>280</v>
      </c>
      <c r="B92" s="61" t="s">
        <v>281</v>
      </c>
      <c r="C92" s="297">
        <f>SUM(C88:C91)</f>
        <v>379</v>
      </c>
      <c r="D92" s="298">
        <f>SUM(D88:D91)</f>
        <v>451</v>
      </c>
      <c r="E92" s="103"/>
      <c r="F92" s="67"/>
      <c r="G92" s="320"/>
      <c r="H92" s="321"/>
      <c r="M92" s="62"/>
    </row>
    <row r="93" spans="1:13">
      <c r="A93" s="213" t="s">
        <v>282</v>
      </c>
      <c r="B93" s="61" t="s">
        <v>283</v>
      </c>
      <c r="C93" s="217"/>
      <c r="D93" s="218"/>
      <c r="E93" s="103"/>
      <c r="F93" s="67"/>
      <c r="G93" s="320"/>
      <c r="H93" s="321"/>
    </row>
    <row r="94" spans="1:13" ht="16" thickBot="1">
      <c r="A94" s="215" t="s">
        <v>284</v>
      </c>
      <c r="B94" s="107" t="s">
        <v>285</v>
      </c>
      <c r="C94" s="301">
        <f>C65+C76+C85+C92+C93</f>
        <v>35907</v>
      </c>
      <c r="D94" s="302">
        <f>D65+D76+D85+D92+D93</f>
        <v>39026</v>
      </c>
      <c r="E94" s="124"/>
      <c r="F94" s="125"/>
      <c r="G94" s="322"/>
      <c r="H94" s="323"/>
      <c r="M94" s="62"/>
    </row>
    <row r="95" spans="1:13" ht="30.5" thickBot="1">
      <c r="A95" s="226" t="s">
        <v>286</v>
      </c>
      <c r="B95" s="227" t="s">
        <v>287</v>
      </c>
      <c r="C95" s="303">
        <f>C94+C56</f>
        <v>81993</v>
      </c>
      <c r="D95" s="304">
        <f>D94+D56</f>
        <v>82633</v>
      </c>
      <c r="E95" s="126" t="s">
        <v>288</v>
      </c>
      <c r="F95" s="228" t="s">
        <v>289</v>
      </c>
      <c r="G95" s="303">
        <f>G37+G40+G56+G79</f>
        <v>81993</v>
      </c>
      <c r="H95" s="304">
        <f>H37+H40+H56+H79</f>
        <v>82633</v>
      </c>
    </row>
    <row r="96" spans="1:13">
      <c r="A96" s="80"/>
      <c r="B96" s="275"/>
      <c r="C96" s="80"/>
      <c r="D96" s="80"/>
      <c r="E96" s="276"/>
      <c r="M96" s="62"/>
    </row>
    <row r="97" spans="1:13">
      <c r="A97" s="278"/>
      <c r="B97" s="275"/>
      <c r="C97" s="80"/>
      <c r="D97" s="80"/>
      <c r="E97" s="276"/>
      <c r="M97" s="62"/>
    </row>
    <row r="98" spans="1:13">
      <c r="A98" s="377" t="s">
        <v>5</v>
      </c>
      <c r="B98" s="400">
        <f>pdeReportingDate</f>
        <v>46083</v>
      </c>
      <c r="C98" s="400"/>
      <c r="D98" s="400"/>
      <c r="E98" s="400"/>
      <c r="F98" s="400"/>
      <c r="G98" s="400"/>
      <c r="H98" s="400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1" t="str">
        <f>authorName</f>
        <v>Валентина Гочева</v>
      </c>
      <c r="C100" s="401"/>
      <c r="D100" s="401"/>
      <c r="E100" s="401"/>
      <c r="F100" s="401"/>
      <c r="G100" s="401"/>
      <c r="H100" s="401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2"/>
      <c r="C102" s="402"/>
      <c r="D102" s="402"/>
      <c r="E102" s="402"/>
      <c r="F102" s="402"/>
      <c r="G102" s="402"/>
      <c r="H102" s="402"/>
    </row>
    <row r="103" spans="1:13" ht="21.75" customHeight="1">
      <c r="A103" s="379"/>
      <c r="B103" s="399" t="s">
        <v>291</v>
      </c>
      <c r="C103" s="399"/>
      <c r="D103" s="399"/>
      <c r="E103" s="399"/>
      <c r="M103" s="62"/>
    </row>
    <row r="104" spans="1:13" ht="21.75" customHeight="1">
      <c r="A104" s="379"/>
      <c r="B104" s="399" t="s">
        <v>291</v>
      </c>
      <c r="C104" s="399"/>
      <c r="D104" s="399"/>
      <c r="E104" s="399"/>
    </row>
    <row r="105" spans="1:13" ht="21.75" customHeight="1">
      <c r="A105" s="379"/>
      <c r="B105" s="399" t="s">
        <v>291</v>
      </c>
      <c r="C105" s="399"/>
      <c r="D105" s="399"/>
      <c r="E105" s="399"/>
      <c r="M105" s="62"/>
    </row>
    <row r="106" spans="1:13" ht="21.75" customHeight="1">
      <c r="A106" s="379"/>
      <c r="B106" s="399" t="s">
        <v>291</v>
      </c>
      <c r="C106" s="399"/>
      <c r="D106" s="399"/>
      <c r="E106" s="399"/>
    </row>
    <row r="107" spans="1:13" ht="21.75" customHeight="1">
      <c r="A107" s="379"/>
      <c r="B107" s="399"/>
      <c r="C107" s="399"/>
      <c r="D107" s="399"/>
      <c r="E107" s="399"/>
      <c r="M107" s="62"/>
    </row>
    <row r="108" spans="1:13" ht="21.75" customHeight="1">
      <c r="A108" s="379"/>
      <c r="B108" s="399"/>
      <c r="C108" s="399"/>
      <c r="D108" s="399"/>
      <c r="E108" s="399"/>
    </row>
    <row r="109" spans="1:13" ht="21.75" customHeight="1">
      <c r="A109" s="379"/>
      <c r="B109" s="399"/>
      <c r="C109" s="399"/>
      <c r="D109" s="399"/>
      <c r="E109" s="399"/>
      <c r="M109" s="62"/>
    </row>
    <row r="117" spans="5:13">
      <c r="E117" s="276"/>
    </row>
    <row r="119" spans="5:13">
      <c r="E119" s="276"/>
      <c r="M119" s="62"/>
    </row>
    <row r="121" spans="5:13">
      <c r="E121" s="276"/>
      <c r="M121" s="62"/>
    </row>
    <row r="123" spans="5:13">
      <c r="E123" s="276"/>
    </row>
    <row r="125" spans="5:13">
      <c r="E125" s="276"/>
      <c r="M125" s="62"/>
    </row>
    <row r="127" spans="5:13">
      <c r="E127" s="276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6"/>
      <c r="M135" s="62"/>
    </row>
    <row r="137" spans="5:13">
      <c r="E137" s="276"/>
      <c r="M137" s="62"/>
    </row>
    <row r="139" spans="5:13">
      <c r="E139" s="276"/>
      <c r="M139" s="62"/>
    </row>
    <row r="141" spans="5:13">
      <c r="E141" s="276"/>
      <c r="M141" s="62"/>
    </row>
    <row r="143" spans="5:13">
      <c r="E143" s="276"/>
    </row>
    <row r="145" spans="5:13">
      <c r="E145" s="276"/>
    </row>
    <row r="147" spans="5:13">
      <c r="E147" s="276"/>
    </row>
    <row r="149" spans="5:13">
      <c r="E149" s="276"/>
      <c r="M149" s="62"/>
    </row>
    <row r="151" spans="5:13">
      <c r="M151" s="62"/>
    </row>
    <row r="153" spans="5:13">
      <c r="M153" s="62"/>
    </row>
    <row r="159" spans="5:13">
      <c r="E159" s="276"/>
    </row>
    <row r="161" spans="1:18" s="277" customFormat="1">
      <c r="A161" s="31"/>
      <c r="B161" s="31"/>
      <c r="C161" s="31"/>
      <c r="D161" s="31"/>
      <c r="E161" s="276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7" customFormat="1">
      <c r="A163" s="31"/>
      <c r="B163" s="31"/>
      <c r="C163" s="31"/>
      <c r="D163" s="31"/>
      <c r="E163" s="276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7" customFormat="1">
      <c r="A165" s="31"/>
      <c r="B165" s="31"/>
      <c r="C165" s="31"/>
      <c r="D165" s="31"/>
      <c r="E165" s="276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7" customFormat="1">
      <c r="A167" s="31"/>
      <c r="B167" s="31"/>
      <c r="C167" s="31"/>
      <c r="D167" s="31"/>
      <c r="E167" s="276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7" customFormat="1">
      <c r="A175" s="31"/>
      <c r="B175" s="31"/>
      <c r="C175" s="31"/>
      <c r="D175" s="31"/>
      <c r="E175" s="276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7" customFormat="1">
      <c r="A177" s="31"/>
      <c r="B177" s="31"/>
      <c r="C177" s="31"/>
      <c r="D177" s="31"/>
      <c r="E177" s="276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7" customFormat="1">
      <c r="A179" s="31"/>
      <c r="B179" s="31"/>
      <c r="C179" s="31"/>
      <c r="D179" s="31"/>
      <c r="E179" s="276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7" customFormat="1">
      <c r="A181" s="31"/>
      <c r="B181" s="31"/>
      <c r="C181" s="31"/>
      <c r="D181" s="31"/>
      <c r="E181" s="276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7" customFormat="1">
      <c r="A185" s="31"/>
      <c r="B185" s="31"/>
      <c r="C185" s="31"/>
      <c r="D185" s="31"/>
      <c r="E185" s="276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6:D39 C12:D19 C21:D22 C31:D31 C41:D45 C48:D51 C24:D27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="75" zoomScaleNormal="70" zoomScaleSheetLayoutView="75" workbookViewId="0">
      <selection activeCell="G25" sqref="G25"/>
    </sheetView>
  </sheetViews>
  <sheetFormatPr defaultColWidth="9.26953125" defaultRowHeight="15.5"/>
  <cols>
    <col min="1" max="1" width="50.7265625" style="26" customWidth="1"/>
    <col min="2" max="2" width="10.7265625" style="26" customWidth="1"/>
    <col min="3" max="4" width="15.7265625" style="25" customWidth="1"/>
    <col min="5" max="5" width="50.7265625" style="26" customWidth="1"/>
    <col min="6" max="6" width="10.7265625" style="26" customWidth="1"/>
    <col min="7" max="8" width="15.7265625" style="25" customWidth="1"/>
    <col min="9" max="16384" width="9.2695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СЕВЕР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104075827</v>
      </c>
      <c r="B5" s="269"/>
      <c r="C5" s="269"/>
      <c r="D5" s="269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" thickBot="1">
      <c r="A7" s="24"/>
      <c r="B7" s="11"/>
      <c r="G7" s="11"/>
      <c r="H7" s="27" t="s">
        <v>23</v>
      </c>
    </row>
    <row r="8" spans="1:9" ht="30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8"/>
      <c r="H10" s="329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9">
        <v>2659</v>
      </c>
      <c r="D12" s="209">
        <v>3113</v>
      </c>
      <c r="E12" s="93" t="s">
        <v>301</v>
      </c>
      <c r="F12" s="137" t="s">
        <v>302</v>
      </c>
      <c r="G12" s="209">
        <v>3438</v>
      </c>
      <c r="H12" s="209">
        <v>5186</v>
      </c>
    </row>
    <row r="13" spans="1:9">
      <c r="A13" s="93" t="s">
        <v>303</v>
      </c>
      <c r="B13" s="91" t="s">
        <v>304</v>
      </c>
      <c r="C13" s="209">
        <v>2058</v>
      </c>
      <c r="D13" s="209">
        <v>1105</v>
      </c>
      <c r="E13" s="93" t="s">
        <v>305</v>
      </c>
      <c r="F13" s="137" t="s">
        <v>306</v>
      </c>
      <c r="G13" s="209">
        <v>1133</v>
      </c>
      <c r="H13" s="209">
        <v>1286</v>
      </c>
    </row>
    <row r="14" spans="1:9">
      <c r="A14" s="93" t="s">
        <v>307</v>
      </c>
      <c r="B14" s="91" t="s">
        <v>308</v>
      </c>
      <c r="C14" s="209">
        <v>842</v>
      </c>
      <c r="D14" s="209">
        <v>582</v>
      </c>
      <c r="E14" s="93" t="s">
        <v>309</v>
      </c>
      <c r="F14" s="137" t="s">
        <v>310</v>
      </c>
      <c r="G14" s="209">
        <v>192</v>
      </c>
      <c r="H14" s="209">
        <v>292</v>
      </c>
    </row>
    <row r="15" spans="1:9">
      <c r="A15" s="93" t="s">
        <v>311</v>
      </c>
      <c r="B15" s="91" t="s">
        <v>312</v>
      </c>
      <c r="C15" s="209">
        <v>1749</v>
      </c>
      <c r="D15" s="209">
        <v>1540</v>
      </c>
      <c r="E15" s="93" t="s">
        <v>95</v>
      </c>
      <c r="F15" s="137" t="s">
        <v>313</v>
      </c>
      <c r="G15" s="209">
        <f>2292+650</f>
        <v>2942</v>
      </c>
      <c r="H15" s="209">
        <v>1450</v>
      </c>
    </row>
    <row r="16" spans="1:9">
      <c r="A16" s="93" t="s">
        <v>314</v>
      </c>
      <c r="B16" s="91" t="s">
        <v>315</v>
      </c>
      <c r="C16" s="209">
        <v>278</v>
      </c>
      <c r="D16" s="209">
        <v>277</v>
      </c>
      <c r="E16" s="133" t="s">
        <v>68</v>
      </c>
      <c r="F16" s="159" t="s">
        <v>316</v>
      </c>
      <c r="G16" s="324">
        <f>SUM(G12:G15)</f>
        <v>7705</v>
      </c>
      <c r="H16" s="325">
        <f>SUM(H12:H15)</f>
        <v>8214</v>
      </c>
    </row>
    <row r="17" spans="1:9" ht="31">
      <c r="A17" s="93" t="s">
        <v>317</v>
      </c>
      <c r="B17" s="91" t="s">
        <v>318</v>
      </c>
      <c r="C17" s="209">
        <v>2056</v>
      </c>
      <c r="D17" s="209">
        <v>1261</v>
      </c>
      <c r="E17" s="93"/>
      <c r="F17" s="134"/>
      <c r="G17" s="89"/>
      <c r="H17" s="139"/>
    </row>
    <row r="18" spans="1:9" ht="31">
      <c r="A18" s="93" t="s">
        <v>319</v>
      </c>
      <c r="B18" s="91" t="s">
        <v>320</v>
      </c>
      <c r="C18" s="209">
        <v>-2957</v>
      </c>
      <c r="D18" s="209">
        <v>-268</v>
      </c>
      <c r="E18" s="131" t="s">
        <v>321</v>
      </c>
      <c r="F18" s="135" t="s">
        <v>322</v>
      </c>
      <c r="G18" s="333">
        <v>907</v>
      </c>
      <c r="H18" s="334"/>
      <c r="I18" s="398"/>
    </row>
    <row r="19" spans="1:9">
      <c r="A19" s="93" t="s">
        <v>323</v>
      </c>
      <c r="B19" s="91" t="s">
        <v>324</v>
      </c>
      <c r="C19" s="209">
        <v>1318</v>
      </c>
      <c r="D19" s="209">
        <v>510</v>
      </c>
      <c r="E19" s="93" t="s">
        <v>325</v>
      </c>
      <c r="F19" s="134" t="s">
        <v>326</v>
      </c>
      <c r="G19" s="209"/>
      <c r="H19" s="210"/>
    </row>
    <row r="20" spans="1:9">
      <c r="A20" s="132" t="s">
        <v>327</v>
      </c>
      <c r="B20" s="91" t="s">
        <v>328</v>
      </c>
      <c r="C20" s="209"/>
      <c r="D20" s="209"/>
      <c r="E20" s="131"/>
      <c r="F20" s="90"/>
      <c r="G20" s="89"/>
      <c r="H20" s="139"/>
    </row>
    <row r="21" spans="1:9">
      <c r="A21" s="132" t="s">
        <v>329</v>
      </c>
      <c r="B21" s="91" t="s">
        <v>330</v>
      </c>
      <c r="C21" s="209"/>
      <c r="D21" s="209"/>
      <c r="E21" s="131" t="s">
        <v>331</v>
      </c>
      <c r="F21" s="90"/>
      <c r="G21" s="89"/>
      <c r="H21" s="139"/>
    </row>
    <row r="22" spans="1:9">
      <c r="A22" s="133" t="s">
        <v>68</v>
      </c>
      <c r="B22" s="92" t="s">
        <v>332</v>
      </c>
      <c r="C22" s="324">
        <f>SUM(C12:C18)+C19</f>
        <v>8003</v>
      </c>
      <c r="D22" s="325">
        <f>SUM(D12:D18)+D19</f>
        <v>8120</v>
      </c>
      <c r="E22" s="93" t="s">
        <v>333</v>
      </c>
      <c r="F22" s="134" t="s">
        <v>334</v>
      </c>
      <c r="G22" s="209">
        <v>492</v>
      </c>
      <c r="H22" s="210">
        <v>288</v>
      </c>
    </row>
    <row r="23" spans="1:9">
      <c r="A23" s="131"/>
      <c r="B23" s="91"/>
      <c r="C23" s="89"/>
      <c r="D23" s="139"/>
      <c r="E23" s="132" t="s">
        <v>335</v>
      </c>
      <c r="F23" s="134" t="s">
        <v>336</v>
      </c>
      <c r="G23" s="209"/>
      <c r="H23" s="210"/>
    </row>
    <row r="24" spans="1:9" ht="31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9">
        <v>2485</v>
      </c>
      <c r="H24" s="210">
        <v>2278</v>
      </c>
    </row>
    <row r="25" spans="1:9" ht="31">
      <c r="A25" s="93" t="s">
        <v>340</v>
      </c>
      <c r="B25" s="134" t="s">
        <v>341</v>
      </c>
      <c r="C25" s="209">
        <v>2593</v>
      </c>
      <c r="D25" s="209">
        <v>2216</v>
      </c>
      <c r="E25" s="93" t="s">
        <v>342</v>
      </c>
      <c r="F25" s="134" t="s">
        <v>343</v>
      </c>
      <c r="G25" s="209"/>
      <c r="H25" s="210"/>
    </row>
    <row r="26" spans="1:9" ht="31">
      <c r="A26" s="93" t="s">
        <v>344</v>
      </c>
      <c r="B26" s="134" t="s">
        <v>345</v>
      </c>
      <c r="C26" s="209">
        <v>515</v>
      </c>
      <c r="D26" s="209">
        <v>61</v>
      </c>
      <c r="E26" s="93" t="s">
        <v>346</v>
      </c>
      <c r="F26" s="134" t="s">
        <v>347</v>
      </c>
      <c r="G26" s="209"/>
      <c r="H26" s="210"/>
    </row>
    <row r="27" spans="1:9" ht="31">
      <c r="A27" s="93" t="s">
        <v>348</v>
      </c>
      <c r="B27" s="134" t="s">
        <v>349</v>
      </c>
      <c r="C27" s="209"/>
      <c r="D27" s="209"/>
      <c r="E27" s="133" t="s">
        <v>120</v>
      </c>
      <c r="F27" s="135" t="s">
        <v>350</v>
      </c>
      <c r="G27" s="324">
        <f>SUM(G22:G26)</f>
        <v>2977</v>
      </c>
      <c r="H27" s="325">
        <f>SUM(H22:H26)</f>
        <v>2566</v>
      </c>
    </row>
    <row r="28" spans="1:9">
      <c r="A28" s="93" t="s">
        <v>95</v>
      </c>
      <c r="B28" s="134" t="s">
        <v>351</v>
      </c>
      <c r="C28" s="209">
        <v>49</v>
      </c>
      <c r="D28" s="209">
        <v>201</v>
      </c>
      <c r="E28" s="132"/>
      <c r="F28" s="90"/>
      <c r="G28" s="89"/>
      <c r="H28" s="139"/>
    </row>
    <row r="29" spans="1:9">
      <c r="A29" s="133" t="s">
        <v>93</v>
      </c>
      <c r="B29" s="135" t="s">
        <v>352</v>
      </c>
      <c r="C29" s="324">
        <f>SUM(C25:C28)</f>
        <v>3157</v>
      </c>
      <c r="D29" s="325">
        <f>SUM(D25:D28)</f>
        <v>2478</v>
      </c>
      <c r="E29" s="93"/>
      <c r="F29" s="90"/>
      <c r="G29" s="89"/>
      <c r="H29" s="139"/>
    </row>
    <row r="30" spans="1:9" ht="16" thickBot="1">
      <c r="A30" s="150"/>
      <c r="B30" s="151"/>
      <c r="C30" s="162"/>
      <c r="D30" s="163"/>
      <c r="E30" s="152"/>
      <c r="F30" s="160"/>
      <c r="G30" s="154"/>
      <c r="H30" s="155"/>
    </row>
    <row r="31" spans="1:9" ht="30">
      <c r="A31" s="146" t="s">
        <v>353</v>
      </c>
      <c r="B31" s="128" t="s">
        <v>354</v>
      </c>
      <c r="C31" s="148">
        <f>C29+C22</f>
        <v>11160</v>
      </c>
      <c r="D31" s="149">
        <f>D29+D22</f>
        <v>10598</v>
      </c>
      <c r="E31" s="146" t="s">
        <v>355</v>
      </c>
      <c r="F31" s="161" t="s">
        <v>356</v>
      </c>
      <c r="G31" s="148">
        <f>G16+G18+G27</f>
        <v>11589</v>
      </c>
      <c r="H31" s="149">
        <f>H16+H18+H27</f>
        <v>10780</v>
      </c>
    </row>
    <row r="32" spans="1:9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429</v>
      </c>
      <c r="D33" s="140">
        <f>IF((H31-D31)&gt;0,H31-D31,0)</f>
        <v>182</v>
      </c>
      <c r="E33" s="130" t="s">
        <v>359</v>
      </c>
      <c r="F33" s="135" t="s">
        <v>360</v>
      </c>
      <c r="G33" s="324">
        <f>IF((C31-G31)&gt;0,C31-G31,0)</f>
        <v>0</v>
      </c>
      <c r="H33" s="325">
        <f>IF((D31-H31)&gt;0,D31-H31,0)</f>
        <v>0</v>
      </c>
    </row>
    <row r="34" spans="1:8" ht="31">
      <c r="A34" s="136" t="s">
        <v>361</v>
      </c>
      <c r="B34" s="135" t="s">
        <v>362</v>
      </c>
      <c r="C34" s="209"/>
      <c r="D34" s="210"/>
      <c r="E34" s="131" t="s">
        <v>363</v>
      </c>
      <c r="F34" s="134" t="s">
        <v>364</v>
      </c>
      <c r="G34" s="209"/>
      <c r="H34" s="210"/>
    </row>
    <row r="35" spans="1:8">
      <c r="A35" s="131" t="s">
        <v>365</v>
      </c>
      <c r="B35" s="135" t="s">
        <v>366</v>
      </c>
      <c r="C35" s="209"/>
      <c r="D35" s="210"/>
      <c r="E35" s="131" t="s">
        <v>367</v>
      </c>
      <c r="F35" s="134" t="s">
        <v>368</v>
      </c>
      <c r="G35" s="209"/>
      <c r="H35" s="210"/>
    </row>
    <row r="36" spans="1:8" ht="16" thickBot="1">
      <c r="A36" s="153" t="s">
        <v>369</v>
      </c>
      <c r="B36" s="151" t="s">
        <v>370</v>
      </c>
      <c r="C36" s="330">
        <f>C31-C34+C35</f>
        <v>11160</v>
      </c>
      <c r="D36" s="331">
        <f>D31-D34+D35</f>
        <v>10598</v>
      </c>
      <c r="E36" s="157" t="s">
        <v>371</v>
      </c>
      <c r="F36" s="151" t="s">
        <v>372</v>
      </c>
      <c r="G36" s="162">
        <f>G35-G34+G31</f>
        <v>11589</v>
      </c>
      <c r="H36" s="163">
        <f>H35-H34+H31</f>
        <v>10780</v>
      </c>
    </row>
    <row r="37" spans="1:8">
      <c r="A37" s="156" t="s">
        <v>373</v>
      </c>
      <c r="B37" s="128" t="s">
        <v>374</v>
      </c>
      <c r="C37" s="148">
        <f>IF((G36-C36)&gt;0,G36-C36,0)</f>
        <v>429</v>
      </c>
      <c r="D37" s="149">
        <f>IF((H36-D36)&gt;0,H36-D36,0)</f>
        <v>182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4">
        <f>C39+C40+C41</f>
        <v>0</v>
      </c>
      <c r="D38" s="325">
        <f>D39+D40+D41</f>
        <v>0</v>
      </c>
      <c r="E38" s="141"/>
      <c r="F38" s="90"/>
      <c r="G38" s="89"/>
      <c r="H38" s="139"/>
    </row>
    <row r="39" spans="1:8" ht="31">
      <c r="A39" s="93" t="s">
        <v>379</v>
      </c>
      <c r="B39" s="134" t="s">
        <v>380</v>
      </c>
      <c r="C39" s="209"/>
      <c r="D39" s="210"/>
      <c r="E39" s="141"/>
      <c r="F39" s="90"/>
      <c r="G39" s="89"/>
      <c r="H39" s="139"/>
    </row>
    <row r="40" spans="1:8" ht="31">
      <c r="A40" s="93" t="s">
        <v>381</v>
      </c>
      <c r="B40" s="137" t="s">
        <v>382</v>
      </c>
      <c r="C40" s="209"/>
      <c r="D40" s="210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9"/>
      <c r="D41" s="210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429</v>
      </c>
      <c r="D42" s="140">
        <f>+IF((H36-D36-D38)&gt;0,H36-D36-D38,0)</f>
        <v>182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09"/>
      <c r="D43" s="210"/>
      <c r="E43" s="130" t="s">
        <v>389</v>
      </c>
      <c r="F43" s="94" t="s">
        <v>391</v>
      </c>
      <c r="G43" s="285"/>
      <c r="H43" s="332"/>
    </row>
    <row r="44" spans="1:8" ht="16" thickBot="1">
      <c r="A44" s="157" t="s">
        <v>392</v>
      </c>
      <c r="B44" s="144" t="s">
        <v>393</v>
      </c>
      <c r="C44" s="162">
        <f>IF(G42=0,IF(C42-C43&gt;0,C42-C43+G43,0),IF(G42-G43&lt;0,G43-G42+C42,0))</f>
        <v>429</v>
      </c>
      <c r="D44" s="163">
        <f>IF(H42=0,IF(D42-D43&gt;0,D42-D43+H43,0),IF(H42-H43&lt;0,H43-H42+D42,0))</f>
        <v>182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" thickBot="1">
      <c r="A45" s="165" t="s">
        <v>396</v>
      </c>
      <c r="B45" s="166" t="s">
        <v>397</v>
      </c>
      <c r="C45" s="326">
        <f>C36+C38+C42</f>
        <v>11589</v>
      </c>
      <c r="D45" s="327">
        <f>D36+D38+D42</f>
        <v>10780</v>
      </c>
      <c r="E45" s="165" t="s">
        <v>398</v>
      </c>
      <c r="F45" s="167" t="s">
        <v>399</v>
      </c>
      <c r="G45" s="326">
        <f>G42+G36</f>
        <v>11589</v>
      </c>
      <c r="H45" s="327">
        <f>H42+H36</f>
        <v>10780</v>
      </c>
    </row>
    <row r="46" spans="1:8">
      <c r="B46" s="270"/>
      <c r="C46" s="271"/>
      <c r="D46" s="271"/>
      <c r="E46" s="272"/>
      <c r="G46" s="271"/>
      <c r="H46" s="271"/>
    </row>
    <row r="47" spans="1:8">
      <c r="A47" s="403" t="s">
        <v>400</v>
      </c>
      <c r="B47" s="403"/>
      <c r="C47" s="403"/>
      <c r="D47" s="403"/>
      <c r="E47" s="403"/>
      <c r="G47" s="271"/>
      <c r="H47" s="271"/>
    </row>
    <row r="48" spans="1:8">
      <c r="B48" s="270"/>
      <c r="C48" s="271"/>
      <c r="D48" s="271"/>
      <c r="E48" s="272"/>
      <c r="G48" s="271"/>
      <c r="H48" s="271"/>
    </row>
    <row r="49" spans="1:13">
      <c r="C49" s="271"/>
      <c r="D49" s="271"/>
      <c r="G49" s="271"/>
      <c r="H49" s="271"/>
    </row>
    <row r="50" spans="1:13" s="29" customFormat="1">
      <c r="A50" s="377" t="s">
        <v>5</v>
      </c>
      <c r="B50" s="400">
        <f>pdeReportingDate</f>
        <v>46083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1" t="str">
        <f>authorName</f>
        <v>Валентина Гочева</v>
      </c>
      <c r="C52" s="401"/>
      <c r="D52" s="401"/>
      <c r="E52" s="401"/>
      <c r="F52" s="401"/>
      <c r="G52" s="401"/>
      <c r="H52" s="401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2"/>
      <c r="C54" s="402"/>
      <c r="D54" s="402"/>
      <c r="E54" s="402"/>
      <c r="F54" s="402"/>
      <c r="G54" s="402"/>
      <c r="H54" s="402"/>
    </row>
    <row r="55" spans="1:13" ht="15.75" customHeight="1">
      <c r="A55" s="379"/>
      <c r="B55" s="399" t="s">
        <v>291</v>
      </c>
      <c r="C55" s="399"/>
      <c r="D55" s="399"/>
      <c r="E55" s="399"/>
      <c r="F55" s="277"/>
      <c r="G55" s="31"/>
      <c r="H55" s="29"/>
    </row>
    <row r="56" spans="1:13" ht="15.75" customHeight="1">
      <c r="A56" s="379"/>
      <c r="B56" s="399" t="s">
        <v>291</v>
      </c>
      <c r="C56" s="399"/>
      <c r="D56" s="399"/>
      <c r="E56" s="399"/>
      <c r="F56" s="277"/>
      <c r="G56" s="31"/>
      <c r="H56" s="29"/>
    </row>
    <row r="57" spans="1:13" ht="15.75" customHeight="1">
      <c r="A57" s="379"/>
      <c r="B57" s="399" t="s">
        <v>291</v>
      </c>
      <c r="C57" s="399"/>
      <c r="D57" s="399"/>
      <c r="E57" s="399"/>
      <c r="F57" s="277"/>
      <c r="G57" s="31"/>
      <c r="H57" s="29"/>
    </row>
    <row r="58" spans="1:13" ht="15.75" customHeight="1">
      <c r="A58" s="379"/>
      <c r="B58" s="399" t="s">
        <v>291</v>
      </c>
      <c r="C58" s="399"/>
      <c r="D58" s="399"/>
      <c r="E58" s="399"/>
      <c r="F58" s="277"/>
      <c r="G58" s="31"/>
      <c r="H58" s="29"/>
    </row>
    <row r="59" spans="1:13">
      <c r="A59" s="379"/>
      <c r="B59" s="399"/>
      <c r="C59" s="399"/>
      <c r="D59" s="399"/>
      <c r="E59" s="399"/>
      <c r="F59" s="277"/>
      <c r="G59" s="31"/>
      <c r="H59" s="29"/>
    </row>
    <row r="60" spans="1:13">
      <c r="A60" s="379"/>
      <c r="B60" s="399"/>
      <c r="C60" s="399"/>
      <c r="D60" s="399"/>
      <c r="E60" s="399"/>
      <c r="F60" s="277"/>
      <c r="G60" s="31"/>
      <c r="H60" s="29"/>
    </row>
    <row r="61" spans="1:13">
      <c r="A61" s="379"/>
      <c r="B61" s="399"/>
      <c r="C61" s="399"/>
      <c r="D61" s="399"/>
      <c r="E61" s="399"/>
      <c r="F61" s="277"/>
      <c r="G61" s="31"/>
      <c r="H61" s="29"/>
    </row>
    <row r="62" spans="1:13">
      <c r="C62" s="271"/>
      <c r="D62" s="271"/>
      <c r="G62" s="271"/>
      <c r="H62" s="271"/>
    </row>
    <row r="63" spans="1:13">
      <c r="C63" s="271"/>
      <c r="D63" s="271"/>
      <c r="G63" s="271"/>
      <c r="H63" s="271"/>
    </row>
    <row r="64" spans="1:13">
      <c r="C64" s="271"/>
      <c r="D64" s="271"/>
      <c r="G64" s="271"/>
      <c r="H64" s="271"/>
    </row>
    <row r="65" spans="3:8">
      <c r="C65" s="271"/>
      <c r="D65" s="271"/>
      <c r="G65" s="271"/>
      <c r="H65" s="271"/>
    </row>
    <row r="66" spans="3:8">
      <c r="C66" s="271"/>
      <c r="D66" s="271"/>
      <c r="G66" s="271"/>
      <c r="H66" s="271"/>
    </row>
    <row r="67" spans="3:8">
      <c r="C67" s="271"/>
      <c r="D67" s="271"/>
      <c r="G67" s="271"/>
      <c r="H67" s="271"/>
    </row>
    <row r="68" spans="3:8">
      <c r="C68" s="271"/>
      <c r="D68" s="271"/>
      <c r="G68" s="271"/>
      <c r="H68" s="271"/>
    </row>
    <row r="69" spans="3:8">
      <c r="C69" s="271"/>
      <c r="D69" s="271"/>
      <c r="G69" s="271"/>
      <c r="H69" s="271"/>
    </row>
    <row r="70" spans="3:8">
      <c r="C70" s="271"/>
      <c r="D70" s="271"/>
      <c r="G70" s="271"/>
      <c r="H70" s="271"/>
    </row>
    <row r="71" spans="3:8">
      <c r="C71" s="271"/>
      <c r="D71" s="271"/>
      <c r="G71" s="271"/>
      <c r="H71" s="271"/>
    </row>
    <row r="72" spans="3:8">
      <c r="C72" s="271"/>
      <c r="D72" s="271"/>
      <c r="G72" s="271"/>
      <c r="H72" s="271"/>
    </row>
    <row r="73" spans="3:8">
      <c r="C73" s="271"/>
      <c r="D73" s="271"/>
      <c r="G73" s="271"/>
      <c r="H73" s="271"/>
    </row>
    <row r="74" spans="3:8">
      <c r="C74" s="271"/>
      <c r="D74" s="271"/>
      <c r="G74" s="271"/>
      <c r="H74" s="271"/>
    </row>
    <row r="75" spans="3:8">
      <c r="C75" s="271"/>
      <c r="D75" s="271"/>
      <c r="G75" s="271"/>
      <c r="H75" s="271"/>
    </row>
    <row r="76" spans="3:8">
      <c r="C76" s="271"/>
      <c r="D76" s="271"/>
      <c r="G76" s="271"/>
      <c r="H76" s="271"/>
    </row>
    <row r="77" spans="3:8">
      <c r="C77" s="271"/>
      <c r="D77" s="271"/>
      <c r="G77" s="271"/>
      <c r="H77" s="271"/>
    </row>
    <row r="78" spans="3:8">
      <c r="C78" s="271"/>
      <c r="D78" s="271"/>
      <c r="G78" s="271"/>
      <c r="H78" s="271"/>
    </row>
    <row r="79" spans="3:8">
      <c r="C79" s="271"/>
      <c r="D79" s="271"/>
      <c r="G79" s="271"/>
      <c r="H79" s="271"/>
    </row>
    <row r="80" spans="3:8">
      <c r="C80" s="271"/>
      <c r="D80" s="271"/>
      <c r="G80" s="271"/>
      <c r="H80" s="271"/>
    </row>
    <row r="81" spans="3:8">
      <c r="C81" s="271"/>
      <c r="D81" s="271"/>
      <c r="G81" s="271"/>
      <c r="H81" s="271"/>
    </row>
    <row r="82" spans="3:8">
      <c r="C82" s="271"/>
      <c r="D82" s="271"/>
      <c r="G82" s="271"/>
      <c r="H82" s="271"/>
    </row>
    <row r="83" spans="3:8">
      <c r="C83" s="271"/>
      <c r="D83" s="271"/>
      <c r="G83" s="271"/>
      <c r="H83" s="271"/>
    </row>
    <row r="84" spans="3:8">
      <c r="C84" s="271"/>
      <c r="D84" s="271"/>
      <c r="G84" s="271"/>
      <c r="H84" s="271"/>
    </row>
    <row r="85" spans="3:8">
      <c r="C85" s="271"/>
      <c r="D85" s="271"/>
      <c r="G85" s="271"/>
      <c r="H85" s="271"/>
    </row>
    <row r="86" spans="3:8">
      <c r="C86" s="271"/>
      <c r="D86" s="271"/>
      <c r="G86" s="271"/>
      <c r="H86" s="271"/>
    </row>
    <row r="87" spans="3:8">
      <c r="C87" s="271"/>
      <c r="D87" s="271"/>
      <c r="G87" s="271"/>
      <c r="H87" s="271"/>
    </row>
    <row r="88" spans="3:8">
      <c r="C88" s="271"/>
      <c r="D88" s="271"/>
      <c r="G88" s="271"/>
      <c r="H88" s="271"/>
    </row>
    <row r="89" spans="3:8">
      <c r="C89" s="271"/>
      <c r="D89" s="271"/>
      <c r="G89" s="271"/>
      <c r="H89" s="271"/>
    </row>
    <row r="90" spans="3:8">
      <c r="C90" s="271"/>
      <c r="D90" s="271"/>
      <c r="G90" s="271"/>
      <c r="H90" s="271"/>
    </row>
    <row r="91" spans="3:8">
      <c r="C91" s="271"/>
      <c r="D91" s="271"/>
      <c r="G91" s="271"/>
      <c r="H91" s="271"/>
    </row>
    <row r="92" spans="3:8">
      <c r="C92" s="271"/>
      <c r="D92" s="271"/>
      <c r="G92" s="271"/>
      <c r="H92" s="271"/>
    </row>
    <row r="93" spans="3:8">
      <c r="C93" s="271"/>
      <c r="D93" s="271"/>
      <c r="G93" s="271"/>
      <c r="H93" s="271"/>
    </row>
    <row r="94" spans="3:8">
      <c r="C94" s="271"/>
      <c r="D94" s="271"/>
      <c r="G94" s="271"/>
      <c r="H94" s="271"/>
    </row>
    <row r="95" spans="3:8">
      <c r="C95" s="271"/>
      <c r="D95" s="271"/>
      <c r="G95" s="271"/>
      <c r="H95" s="271"/>
    </row>
    <row r="96" spans="3:8">
      <c r="C96" s="271"/>
      <c r="D96" s="271"/>
      <c r="G96" s="271"/>
      <c r="H96" s="271"/>
    </row>
    <row r="97" spans="3:8">
      <c r="C97" s="271"/>
      <c r="D97" s="271"/>
      <c r="G97" s="271"/>
      <c r="H97" s="271"/>
    </row>
    <row r="98" spans="3:8">
      <c r="C98" s="271"/>
      <c r="D98" s="271"/>
      <c r="G98" s="271"/>
      <c r="H98" s="271"/>
    </row>
    <row r="99" spans="3:8">
      <c r="C99" s="271"/>
      <c r="D99" s="271"/>
      <c r="G99" s="271"/>
      <c r="H99" s="271"/>
    </row>
    <row r="100" spans="3:8">
      <c r="C100" s="271"/>
      <c r="D100" s="271"/>
      <c r="G100" s="271"/>
      <c r="H100" s="271"/>
    </row>
    <row r="101" spans="3:8">
      <c r="C101" s="271"/>
      <c r="D101" s="271"/>
      <c r="G101" s="271"/>
      <c r="H101" s="271"/>
    </row>
    <row r="102" spans="3:8">
      <c r="C102" s="271"/>
      <c r="D102" s="271"/>
      <c r="G102" s="271"/>
      <c r="H102" s="271"/>
    </row>
    <row r="103" spans="3:8">
      <c r="C103" s="271"/>
      <c r="D103" s="271"/>
      <c r="G103" s="271"/>
      <c r="H103" s="27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2" zoomScaleNormal="100" zoomScaleSheetLayoutView="80" workbookViewId="0">
      <selection activeCell="C48" sqref="C48"/>
    </sheetView>
  </sheetViews>
  <sheetFormatPr defaultColWidth="9.26953125" defaultRowHeight="15.5"/>
  <cols>
    <col min="1" max="1" width="69.81640625" style="78" customWidth="1"/>
    <col min="2" max="2" width="11.81640625" style="78" bestFit="1" customWidth="1"/>
    <col min="3" max="4" width="22.7265625" style="78" customWidth="1"/>
    <col min="5" max="5" width="10.1796875" style="78" customWidth="1"/>
    <col min="6" max="6" width="12" style="78" customWidth="1"/>
    <col min="7" max="7" width="12.1796875" style="78" bestFit="1" customWidth="1"/>
    <col min="8" max="16384" width="9.2695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СЕВЕР ХОЛДИНГ АД</v>
      </c>
      <c r="B4" s="230"/>
      <c r="C4" s="34"/>
      <c r="D4" s="46"/>
      <c r="E4" s="11"/>
    </row>
    <row r="5" spans="1:13">
      <c r="A5" s="45" t="str">
        <f>CONCATENATE("ЕИК по БУЛСТАТ: ", pdeBulstat)</f>
        <v>ЕИК по БУЛСТАТ: 104075827</v>
      </c>
      <c r="B5" s="231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0"/>
      <c r="C6" s="47"/>
      <c r="D6" s="50"/>
      <c r="E6" s="77"/>
    </row>
    <row r="7" spans="1:13" ht="16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4"/>
    </row>
    <row r="11" spans="1:13">
      <c r="A11" s="172" t="s">
        <v>404</v>
      </c>
      <c r="B11" s="83" t="s">
        <v>405</v>
      </c>
      <c r="C11" s="96">
        <v>17760</v>
      </c>
      <c r="D11" s="96">
        <v>10151</v>
      </c>
    </row>
    <row r="12" spans="1:13">
      <c r="A12" s="172" t="s">
        <v>406</v>
      </c>
      <c r="B12" s="83" t="s">
        <v>407</v>
      </c>
      <c r="C12" s="96">
        <v>-8203</v>
      </c>
      <c r="D12" s="96">
        <v>-9222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-2151</v>
      </c>
      <c r="D14" s="96">
        <v>-1706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-344</v>
      </c>
      <c r="D15" s="96">
        <v>203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449</v>
      </c>
      <c r="D16" s="96">
        <v>-176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701</v>
      </c>
      <c r="D20" s="96">
        <v>287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" thickBot="1">
      <c r="A21" s="186" t="s">
        <v>424</v>
      </c>
      <c r="B21" s="187" t="s">
        <v>425</v>
      </c>
      <c r="C21" s="347">
        <f>SUM(C11:C20)</f>
        <v>8212</v>
      </c>
      <c r="D21" s="348">
        <f>SUM(D11:D20)</f>
        <v>-463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-1505</v>
      </c>
      <c r="D23" s="96">
        <v>-368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27</v>
      </c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-2397</v>
      </c>
      <c r="D25" s="96">
        <v>-1241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489</v>
      </c>
      <c r="D26" s="96">
        <v>374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617</v>
      </c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-1266</v>
      </c>
      <c r="D28" s="96">
        <v>-811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2958</v>
      </c>
      <c r="D29" s="96">
        <v>8170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960</v>
      </c>
      <c r="D32" s="96">
        <v>441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" thickBot="1">
      <c r="A33" s="186" t="s">
        <v>446</v>
      </c>
      <c r="B33" s="187" t="s">
        <v>447</v>
      </c>
      <c r="C33" s="347">
        <f>SUM(C23:C32)</f>
        <v>-117</v>
      </c>
      <c r="D33" s="348">
        <f>SUM(D23:D32)</f>
        <v>6565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5"/>
      <c r="D34" s="346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9404</v>
      </c>
      <c r="D37" s="96">
        <v>2284</v>
      </c>
    </row>
    <row r="38" spans="1:13">
      <c r="A38" s="172" t="s">
        <v>455</v>
      </c>
      <c r="B38" s="83" t="s">
        <v>456</v>
      </c>
      <c r="C38" s="96">
        <f>-10469-6272</f>
        <v>-16741</v>
      </c>
      <c r="D38" s="96">
        <v>-5623</v>
      </c>
    </row>
    <row r="39" spans="1:13">
      <c r="A39" s="172" t="s">
        <v>457</v>
      </c>
      <c r="B39" s="83" t="s">
        <v>458</v>
      </c>
      <c r="C39" s="96">
        <v>-51</v>
      </c>
      <c r="D39" s="96">
        <v>-80</v>
      </c>
    </row>
    <row r="40" spans="1:13" ht="31">
      <c r="A40" s="172" t="s">
        <v>459</v>
      </c>
      <c r="B40" s="83" t="s">
        <v>460</v>
      </c>
      <c r="C40" s="96">
        <v>-732</v>
      </c>
      <c r="D40" s="96">
        <v>-2477</v>
      </c>
    </row>
    <row r="41" spans="1:13">
      <c r="A41" s="172" t="s">
        <v>461</v>
      </c>
      <c r="B41" s="83" t="s">
        <v>462</v>
      </c>
      <c r="C41" s="96"/>
      <c r="D41" s="96"/>
    </row>
    <row r="42" spans="1:13">
      <c r="A42" s="172" t="s">
        <v>463</v>
      </c>
      <c r="B42" s="83" t="s">
        <v>464</v>
      </c>
      <c r="C42" s="96">
        <v>-47</v>
      </c>
      <c r="D42" s="96">
        <v>-165</v>
      </c>
      <c r="G42" s="84"/>
      <c r="H42" s="84"/>
    </row>
    <row r="43" spans="1:13" ht="16" thickBot="1">
      <c r="A43" s="189" t="s">
        <v>465</v>
      </c>
      <c r="B43" s="190" t="s">
        <v>466</v>
      </c>
      <c r="C43" s="349">
        <f>SUM(C35:C42)</f>
        <v>-8167</v>
      </c>
      <c r="D43" s="350">
        <f>SUM(D35:D42)</f>
        <v>-6061</v>
      </c>
      <c r="G43" s="84"/>
      <c r="H43" s="84"/>
    </row>
    <row r="44" spans="1:13" ht="16" thickBot="1">
      <c r="A44" s="193" t="s">
        <v>467</v>
      </c>
      <c r="B44" s="194" t="s">
        <v>468</v>
      </c>
      <c r="C44" s="200">
        <f>C43+C33+C21</f>
        <v>-72</v>
      </c>
      <c r="D44" s="201">
        <f>D43+D33+D21</f>
        <v>41</v>
      </c>
      <c r="G44" s="84"/>
      <c r="H44" s="84"/>
    </row>
    <row r="45" spans="1:13" ht="16" thickBot="1">
      <c r="A45" s="195" t="s">
        <v>469</v>
      </c>
      <c r="B45" s="196" t="s">
        <v>470</v>
      </c>
      <c r="C45" s="202">
        <v>451</v>
      </c>
      <c r="D45" s="203">
        <v>441</v>
      </c>
      <c r="G45" s="84"/>
      <c r="H45" s="84"/>
    </row>
    <row r="46" spans="1:13" ht="16" thickBot="1">
      <c r="A46" s="198" t="s">
        <v>471</v>
      </c>
      <c r="B46" s="199" t="s">
        <v>472</v>
      </c>
      <c r="C46" s="204">
        <f>C45+C44</f>
        <v>379</v>
      </c>
      <c r="D46" s="204">
        <f>D45+D44</f>
        <v>482</v>
      </c>
      <c r="G46" s="84"/>
      <c r="H46" s="84"/>
    </row>
    <row r="47" spans="1:13">
      <c r="A47" s="197" t="s">
        <v>473</v>
      </c>
      <c r="B47" s="205" t="s">
        <v>474</v>
      </c>
      <c r="C47" s="191">
        <v>379</v>
      </c>
      <c r="D47" s="192">
        <v>482</v>
      </c>
      <c r="G47" s="84"/>
      <c r="H47" s="84"/>
    </row>
    <row r="48" spans="1:13" ht="16" thickBot="1">
      <c r="A48" s="173" t="s">
        <v>475</v>
      </c>
      <c r="B48" s="206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4" t="s">
        <v>478</v>
      </c>
      <c r="B51" s="404"/>
      <c r="C51" s="404"/>
      <c r="D51" s="404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0">
        <f>pdeReportingDate</f>
        <v>46083</v>
      </c>
      <c r="C54" s="400"/>
      <c r="D54" s="400"/>
      <c r="E54" s="400"/>
      <c r="F54" s="380"/>
      <c r="G54" s="380"/>
      <c r="H54" s="380"/>
      <c r="M54" s="62"/>
    </row>
    <row r="55" spans="1:13" s="29" customFormat="1">
      <c r="A55" s="377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78" t="s">
        <v>290</v>
      </c>
      <c r="B56" s="401" t="str">
        <f>authorName</f>
        <v>Валентина Гочева</v>
      </c>
      <c r="C56" s="401"/>
      <c r="D56" s="401"/>
      <c r="E56" s="401"/>
      <c r="F56" s="48"/>
      <c r="G56" s="48"/>
      <c r="H56" s="48"/>
    </row>
    <row r="57" spans="1:13" s="29" customFormat="1">
      <c r="A57" s="378"/>
      <c r="B57" s="401"/>
      <c r="C57" s="401"/>
      <c r="D57" s="401"/>
      <c r="E57" s="401"/>
      <c r="F57" s="48"/>
      <c r="G57" s="48"/>
      <c r="H57" s="48"/>
    </row>
    <row r="58" spans="1:13" s="29" customFormat="1">
      <c r="A58" s="378" t="s">
        <v>10</v>
      </c>
      <c r="B58" s="401"/>
      <c r="C58" s="401"/>
      <c r="D58" s="401"/>
      <c r="E58" s="401"/>
      <c r="F58" s="48"/>
      <c r="G58" s="48"/>
      <c r="H58" s="48"/>
    </row>
    <row r="59" spans="1:13" s="25" customFormat="1">
      <c r="A59" s="379"/>
      <c r="B59" s="399" t="s">
        <v>291</v>
      </c>
      <c r="C59" s="399"/>
      <c r="D59" s="399"/>
      <c r="E59" s="399"/>
      <c r="F59" s="277"/>
      <c r="G59" s="31"/>
      <c r="H59" s="29"/>
    </row>
    <row r="60" spans="1:13">
      <c r="A60" s="379"/>
      <c r="B60" s="399" t="s">
        <v>291</v>
      </c>
      <c r="C60" s="399"/>
      <c r="D60" s="399"/>
      <c r="E60" s="399"/>
      <c r="F60" s="277"/>
      <c r="G60" s="31"/>
      <c r="H60" s="29"/>
    </row>
    <row r="61" spans="1:13">
      <c r="A61" s="379"/>
      <c r="B61" s="399" t="s">
        <v>291</v>
      </c>
      <c r="C61" s="399"/>
      <c r="D61" s="399"/>
      <c r="E61" s="399"/>
      <c r="F61" s="277"/>
      <c r="G61" s="31"/>
      <c r="H61" s="29"/>
    </row>
    <row r="62" spans="1:13">
      <c r="A62" s="379"/>
      <c r="B62" s="399" t="s">
        <v>291</v>
      </c>
      <c r="C62" s="399"/>
      <c r="D62" s="399"/>
      <c r="E62" s="399"/>
      <c r="F62" s="277"/>
      <c r="G62" s="31"/>
      <c r="H62" s="29"/>
    </row>
    <row r="63" spans="1:13">
      <c r="A63" s="379"/>
      <c r="B63" s="399"/>
      <c r="C63" s="399"/>
      <c r="D63" s="399"/>
      <c r="E63" s="399"/>
      <c r="F63" s="277"/>
      <c r="G63" s="31"/>
      <c r="H63" s="29"/>
    </row>
    <row r="64" spans="1:13">
      <c r="A64" s="379"/>
      <c r="B64" s="399"/>
      <c r="C64" s="399"/>
      <c r="D64" s="399"/>
      <c r="E64" s="399"/>
      <c r="F64" s="277"/>
      <c r="G64" s="31"/>
      <c r="H64" s="29"/>
    </row>
    <row r="65" spans="1:8">
      <c r="A65" s="379"/>
      <c r="B65" s="399"/>
      <c r="C65" s="399"/>
      <c r="D65" s="399"/>
      <c r="E65" s="399"/>
      <c r="F65" s="277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B28" zoomScaleNormal="100" zoomScaleSheetLayoutView="100" workbookViewId="0">
      <selection activeCell="H31" sqref="H31"/>
    </sheetView>
  </sheetViews>
  <sheetFormatPr defaultColWidth="9.26953125" defaultRowHeight="15.5"/>
  <cols>
    <col min="1" max="1" width="50.7265625" style="267" customWidth="1"/>
    <col min="2" max="2" width="10.7265625" style="268" customWidth="1"/>
    <col min="3" max="3" width="10.7265625" style="75" customWidth="1"/>
    <col min="4" max="4" width="12.7265625" style="75" customWidth="1"/>
    <col min="5" max="8" width="11.7265625" style="75" customWidth="1"/>
    <col min="9" max="10" width="10.7265625" style="75" customWidth="1"/>
    <col min="11" max="11" width="11.1796875" style="75" customWidth="1"/>
    <col min="12" max="12" width="14.7265625" style="75" customWidth="1"/>
    <col min="13" max="13" width="16.81640625" style="75" customWidth="1"/>
    <col min="14" max="14" width="11" style="75" customWidth="1"/>
    <col min="15" max="16384" width="9.2695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СЕВЕР ХОЛДИНГ АД</v>
      </c>
      <c r="B4" s="16"/>
      <c r="C4" s="16"/>
      <c r="D4" s="16"/>
      <c r="E4" s="16"/>
      <c r="F4" s="32"/>
      <c r="G4" s="233"/>
      <c r="H4" s="233"/>
      <c r="I4" s="11"/>
      <c r="K4" s="34"/>
      <c r="L4" s="35"/>
    </row>
    <row r="5" spans="1:14">
      <c r="A5" s="45" t="str">
        <f>CONCATENATE("ЕИК по БУЛСТАТ: ", pdeBulstat)</f>
        <v>ЕИК по БУЛСТАТ: 104075827</v>
      </c>
      <c r="B5" s="234"/>
      <c r="C5" s="235"/>
      <c r="D5" s="235"/>
      <c r="E5" s="235"/>
      <c r="F5" s="235"/>
      <c r="G5" s="235"/>
      <c r="H5" s="235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3"/>
      <c r="H6" s="233"/>
      <c r="I6" s="72"/>
      <c r="K6" s="47"/>
      <c r="L6" s="50"/>
    </row>
    <row r="7" spans="1:14" ht="16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9" customFormat="1" ht="30">
      <c r="A8" s="409" t="s">
        <v>481</v>
      </c>
      <c r="B8" s="412" t="s">
        <v>482</v>
      </c>
      <c r="C8" s="405" t="s">
        <v>483</v>
      </c>
      <c r="D8" s="236" t="s">
        <v>484</v>
      </c>
      <c r="E8" s="236"/>
      <c r="F8" s="236"/>
      <c r="G8" s="236"/>
      <c r="H8" s="236"/>
      <c r="I8" s="236" t="s">
        <v>485</v>
      </c>
      <c r="J8" s="236"/>
      <c r="K8" s="405" t="s">
        <v>486</v>
      </c>
      <c r="L8" s="405" t="s">
        <v>487</v>
      </c>
      <c r="M8" s="237"/>
      <c r="N8" s="238"/>
    </row>
    <row r="9" spans="1:14" s="239" customFormat="1" ht="30">
      <c r="A9" s="410"/>
      <c r="B9" s="413"/>
      <c r="C9" s="406"/>
      <c r="D9" s="408" t="s">
        <v>488</v>
      </c>
      <c r="E9" s="408" t="s">
        <v>489</v>
      </c>
      <c r="F9" s="241" t="s">
        <v>490</v>
      </c>
      <c r="G9" s="241"/>
      <c r="H9" s="241"/>
      <c r="I9" s="415" t="s">
        <v>491</v>
      </c>
      <c r="J9" s="415" t="s">
        <v>492</v>
      </c>
      <c r="K9" s="406"/>
      <c r="L9" s="406"/>
      <c r="M9" s="242" t="s">
        <v>493</v>
      </c>
      <c r="N9" s="238"/>
    </row>
    <row r="10" spans="1:14" s="239" customFormat="1" ht="30">
      <c r="A10" s="411"/>
      <c r="B10" s="414"/>
      <c r="C10" s="407"/>
      <c r="D10" s="408"/>
      <c r="E10" s="408"/>
      <c r="F10" s="240" t="s">
        <v>494</v>
      </c>
      <c r="G10" s="240" t="s">
        <v>495</v>
      </c>
      <c r="H10" s="240" t="s">
        <v>496</v>
      </c>
      <c r="I10" s="407"/>
      <c r="J10" s="407"/>
      <c r="K10" s="407"/>
      <c r="L10" s="407"/>
      <c r="M10" s="243"/>
      <c r="N10" s="238"/>
    </row>
    <row r="11" spans="1:14" s="239" customFormat="1" thickBot="1">
      <c r="A11" s="244" t="s">
        <v>31</v>
      </c>
      <c r="B11" s="245"/>
      <c r="C11" s="246">
        <v>1</v>
      </c>
      <c r="D11" s="246">
        <v>2</v>
      </c>
      <c r="E11" s="246">
        <v>3</v>
      </c>
      <c r="F11" s="246">
        <v>4</v>
      </c>
      <c r="G11" s="246">
        <v>5</v>
      </c>
      <c r="H11" s="246">
        <v>6</v>
      </c>
      <c r="I11" s="246">
        <v>7</v>
      </c>
      <c r="J11" s="246">
        <v>8</v>
      </c>
      <c r="K11" s="246">
        <v>9</v>
      </c>
      <c r="L11" s="246">
        <v>10</v>
      </c>
      <c r="M11" s="247">
        <v>11</v>
      </c>
    </row>
    <row r="12" spans="1:14" s="239" customFormat="1">
      <c r="A12" s="248" t="s">
        <v>497</v>
      </c>
      <c r="B12" s="249"/>
      <c r="C12" s="207" t="s">
        <v>64</v>
      </c>
      <c r="D12" s="207" t="s">
        <v>64</v>
      </c>
      <c r="E12" s="207" t="s">
        <v>75</v>
      </c>
      <c r="F12" s="207" t="s">
        <v>82</v>
      </c>
      <c r="G12" s="207" t="s">
        <v>86</v>
      </c>
      <c r="H12" s="207" t="s">
        <v>90</v>
      </c>
      <c r="I12" s="207" t="s">
        <v>103</v>
      </c>
      <c r="J12" s="207" t="s">
        <v>106</v>
      </c>
      <c r="K12" s="250" t="s">
        <v>498</v>
      </c>
      <c r="L12" s="249" t="s">
        <v>129</v>
      </c>
      <c r="M12" s="251" t="s">
        <v>137</v>
      </c>
      <c r="N12" s="384"/>
    </row>
    <row r="13" spans="1:14">
      <c r="A13" s="252" t="s">
        <v>499</v>
      </c>
      <c r="B13" s="253" t="s">
        <v>500</v>
      </c>
      <c r="C13" s="284">
        <f>'1-Баланс'!H18</f>
        <v>781</v>
      </c>
      <c r="D13" s="284">
        <f>'1-Баланс'!H20</f>
        <v>0</v>
      </c>
      <c r="E13" s="284">
        <f>'1-Баланс'!H21</f>
        <v>0</v>
      </c>
      <c r="F13" s="284">
        <f>'1-Баланс'!H23</f>
        <v>78</v>
      </c>
      <c r="G13" s="284">
        <f>'1-Баланс'!H24</f>
        <v>0</v>
      </c>
      <c r="H13" s="285">
        <v>58</v>
      </c>
      <c r="I13" s="284">
        <f>'1-Баланс'!H29+'1-Баланс'!H32</f>
        <v>2446</v>
      </c>
      <c r="J13" s="284">
        <f>'1-Баланс'!H30+'1-Баланс'!H33</f>
        <v>0</v>
      </c>
      <c r="K13" s="285"/>
      <c r="L13" s="284">
        <f>SUM(C13:K13)</f>
        <v>3363</v>
      </c>
      <c r="M13" s="286">
        <f>'1-Баланс'!H40</f>
        <v>0</v>
      </c>
      <c r="N13" s="74"/>
    </row>
    <row r="14" spans="1:14">
      <c r="A14" s="252" t="s">
        <v>501</v>
      </c>
      <c r="B14" s="255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8">
        <f t="shared" si="0"/>
        <v>0</v>
      </c>
    </row>
    <row r="15" spans="1:14">
      <c r="A15" s="254" t="s">
        <v>503</v>
      </c>
      <c r="B15" s="255" t="s">
        <v>504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84">
        <f t="shared" si="1"/>
        <v>0</v>
      </c>
      <c r="M15" s="210"/>
    </row>
    <row r="16" spans="1:14">
      <c r="A16" s="254" t="s">
        <v>505</v>
      </c>
      <c r="B16" s="255" t="s">
        <v>506</v>
      </c>
      <c r="C16" s="209"/>
      <c r="D16" s="209"/>
      <c r="E16" s="209"/>
      <c r="F16" s="209"/>
      <c r="G16" s="209"/>
      <c r="H16" s="209"/>
      <c r="I16" s="209"/>
      <c r="J16" s="209"/>
      <c r="K16" s="209"/>
      <c r="L16" s="284">
        <f t="shared" si="1"/>
        <v>0</v>
      </c>
      <c r="M16" s="210"/>
    </row>
    <row r="17" spans="1:14" ht="30">
      <c r="A17" s="252" t="s">
        <v>507</v>
      </c>
      <c r="B17" s="253" t="s">
        <v>508</v>
      </c>
      <c r="C17" s="284">
        <f>C13+C14</f>
        <v>781</v>
      </c>
      <c r="D17" s="284">
        <f t="shared" ref="D17:M17" si="2">D13+D14</f>
        <v>0</v>
      </c>
      <c r="E17" s="284">
        <f t="shared" si="2"/>
        <v>0</v>
      </c>
      <c r="F17" s="284">
        <f t="shared" si="2"/>
        <v>78</v>
      </c>
      <c r="G17" s="284">
        <f t="shared" si="2"/>
        <v>0</v>
      </c>
      <c r="H17" s="284">
        <f t="shared" si="2"/>
        <v>58</v>
      </c>
      <c r="I17" s="284">
        <f t="shared" si="2"/>
        <v>2446</v>
      </c>
      <c r="J17" s="284">
        <f t="shared" si="2"/>
        <v>0</v>
      </c>
      <c r="K17" s="284">
        <f t="shared" si="2"/>
        <v>0</v>
      </c>
      <c r="L17" s="284">
        <f t="shared" si="1"/>
        <v>3363</v>
      </c>
      <c r="M17" s="286">
        <f t="shared" si="2"/>
        <v>0</v>
      </c>
    </row>
    <row r="18" spans="1:14">
      <c r="A18" s="252" t="s">
        <v>509</v>
      </c>
      <c r="B18" s="253" t="s">
        <v>510</v>
      </c>
      <c r="C18" s="344"/>
      <c r="D18" s="344"/>
      <c r="E18" s="344"/>
      <c r="F18" s="344"/>
      <c r="G18" s="344"/>
      <c r="H18" s="344"/>
      <c r="I18" s="284">
        <f>+'1-Баланс'!G32</f>
        <v>429</v>
      </c>
      <c r="J18" s="284">
        <f>+'1-Баланс'!G33</f>
        <v>0</v>
      </c>
      <c r="K18" s="285"/>
      <c r="L18" s="284">
        <f t="shared" si="1"/>
        <v>429</v>
      </c>
      <c r="M18" s="332"/>
    </row>
    <row r="19" spans="1:14">
      <c r="A19" s="254" t="s">
        <v>511</v>
      </c>
      <c r="B19" s="255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4">
        <f t="shared" si="1"/>
        <v>0</v>
      </c>
      <c r="M19" s="208">
        <f>M20+M21</f>
        <v>0</v>
      </c>
    </row>
    <row r="20" spans="1:14">
      <c r="A20" s="256" t="s">
        <v>513</v>
      </c>
      <c r="B20" s="257" t="s">
        <v>514</v>
      </c>
      <c r="C20" s="209"/>
      <c r="D20" s="209"/>
      <c r="E20" s="209"/>
      <c r="F20" s="209"/>
      <c r="G20" s="209"/>
      <c r="H20" s="209"/>
      <c r="I20" s="209"/>
      <c r="J20" s="209"/>
      <c r="K20" s="209"/>
      <c r="L20" s="284">
        <f>SUM(C20:K20)</f>
        <v>0</v>
      </c>
      <c r="M20" s="210"/>
    </row>
    <row r="21" spans="1:14">
      <c r="A21" s="256" t="s">
        <v>515</v>
      </c>
      <c r="B21" s="257" t="s">
        <v>516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84">
        <f t="shared" si="1"/>
        <v>0</v>
      </c>
      <c r="M21" s="210"/>
    </row>
    <row r="22" spans="1:14">
      <c r="A22" s="254" t="s">
        <v>517</v>
      </c>
      <c r="B22" s="255" t="s">
        <v>518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84">
        <f t="shared" si="1"/>
        <v>0</v>
      </c>
      <c r="M22" s="210"/>
    </row>
    <row r="23" spans="1:14" ht="31">
      <c r="A23" s="254" t="s">
        <v>519</v>
      </c>
      <c r="B23" s="255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4">
        <f t="shared" si="1"/>
        <v>0</v>
      </c>
      <c r="M23" s="208">
        <f t="shared" si="4"/>
        <v>0</v>
      </c>
    </row>
    <row r="24" spans="1:14">
      <c r="A24" s="254" t="s">
        <v>521</v>
      </c>
      <c r="B24" s="255" t="s">
        <v>522</v>
      </c>
      <c r="C24" s="209"/>
      <c r="D24" s="209"/>
      <c r="E24" s="209"/>
      <c r="F24" s="209"/>
      <c r="G24" s="209"/>
      <c r="H24" s="209"/>
      <c r="I24" s="209"/>
      <c r="J24" s="209"/>
      <c r="K24" s="209"/>
      <c r="L24" s="284">
        <f t="shared" si="1"/>
        <v>0</v>
      </c>
      <c r="M24" s="210"/>
    </row>
    <row r="25" spans="1:14">
      <c r="A25" s="254" t="s">
        <v>523</v>
      </c>
      <c r="B25" s="255" t="s">
        <v>524</v>
      </c>
      <c r="C25" s="209"/>
      <c r="D25" s="209"/>
      <c r="E25" s="209"/>
      <c r="F25" s="209"/>
      <c r="G25" s="209"/>
      <c r="H25" s="209"/>
      <c r="I25" s="209"/>
      <c r="J25" s="209"/>
      <c r="K25" s="209"/>
      <c r="L25" s="284">
        <f t="shared" si="1"/>
        <v>0</v>
      </c>
      <c r="M25" s="210"/>
    </row>
    <row r="26" spans="1:14" ht="31">
      <c r="A26" s="254" t="s">
        <v>525</v>
      </c>
      <c r="B26" s="255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4">
        <f t="shared" si="1"/>
        <v>0</v>
      </c>
      <c r="M26" s="208">
        <f t="shared" si="5"/>
        <v>0</v>
      </c>
    </row>
    <row r="27" spans="1:14">
      <c r="A27" s="254" t="s">
        <v>521</v>
      </c>
      <c r="B27" s="255" t="s">
        <v>527</v>
      </c>
      <c r="C27" s="209"/>
      <c r="D27" s="209"/>
      <c r="E27" s="209"/>
      <c r="F27" s="209"/>
      <c r="G27" s="209"/>
      <c r="H27" s="209"/>
      <c r="I27" s="209"/>
      <c r="J27" s="209"/>
      <c r="K27" s="209"/>
      <c r="L27" s="284">
        <f t="shared" si="1"/>
        <v>0</v>
      </c>
      <c r="M27" s="210"/>
    </row>
    <row r="28" spans="1:14">
      <c r="A28" s="254" t="s">
        <v>523</v>
      </c>
      <c r="B28" s="255" t="s">
        <v>528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84">
        <f t="shared" si="1"/>
        <v>0</v>
      </c>
      <c r="M28" s="210"/>
    </row>
    <row r="29" spans="1:14">
      <c r="A29" s="254" t="s">
        <v>529</v>
      </c>
      <c r="B29" s="255" t="s">
        <v>530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84">
        <f t="shared" si="1"/>
        <v>0</v>
      </c>
      <c r="M29" s="210"/>
    </row>
    <row r="30" spans="1:14">
      <c r="A30" s="254" t="s">
        <v>531</v>
      </c>
      <c r="B30" s="255" t="s">
        <v>532</v>
      </c>
      <c r="C30" s="209"/>
      <c r="D30" s="209"/>
      <c r="E30" s="209"/>
      <c r="F30" s="209"/>
      <c r="G30" s="209"/>
      <c r="H30" s="209">
        <v>-7</v>
      </c>
      <c r="I30" s="209"/>
      <c r="J30" s="209"/>
      <c r="K30" s="209"/>
      <c r="L30" s="284">
        <f t="shared" si="1"/>
        <v>-7</v>
      </c>
      <c r="M30" s="210"/>
    </row>
    <row r="31" spans="1:14">
      <c r="A31" s="252" t="s">
        <v>533</v>
      </c>
      <c r="B31" s="253" t="s">
        <v>534</v>
      </c>
      <c r="C31" s="284">
        <f>C19+C22+C23+C26+C30+C29+C17+C18</f>
        <v>781</v>
      </c>
      <c r="D31" s="284">
        <f t="shared" ref="D31:M31" si="6">D19+D22+D23+D26+D30+D29+D17+D18</f>
        <v>0</v>
      </c>
      <c r="E31" s="284">
        <f t="shared" si="6"/>
        <v>0</v>
      </c>
      <c r="F31" s="284">
        <f t="shared" si="6"/>
        <v>78</v>
      </c>
      <c r="G31" s="284">
        <f t="shared" si="6"/>
        <v>0</v>
      </c>
      <c r="H31" s="284">
        <f t="shared" si="6"/>
        <v>51</v>
      </c>
      <c r="I31" s="284">
        <f t="shared" si="6"/>
        <v>2875</v>
      </c>
      <c r="J31" s="284">
        <f t="shared" si="6"/>
        <v>0</v>
      </c>
      <c r="K31" s="284">
        <f t="shared" si="6"/>
        <v>0</v>
      </c>
      <c r="L31" s="284">
        <f t="shared" si="1"/>
        <v>3785</v>
      </c>
      <c r="M31" s="286">
        <f t="shared" si="6"/>
        <v>0</v>
      </c>
      <c r="N31" s="74"/>
    </row>
    <row r="32" spans="1:14" ht="31">
      <c r="A32" s="254" t="s">
        <v>535</v>
      </c>
      <c r="B32" s="255" t="s">
        <v>536</v>
      </c>
      <c r="C32" s="209"/>
      <c r="D32" s="209"/>
      <c r="E32" s="209"/>
      <c r="F32" s="209"/>
      <c r="G32" s="209"/>
      <c r="H32" s="209"/>
      <c r="I32" s="209"/>
      <c r="J32" s="209"/>
      <c r="K32" s="209"/>
      <c r="L32" s="284">
        <f t="shared" si="1"/>
        <v>0</v>
      </c>
      <c r="M32" s="210"/>
    </row>
    <row r="33" spans="1:13" ht="31.5" thickBot="1">
      <c r="A33" s="258" t="s">
        <v>537</v>
      </c>
      <c r="B33" s="259" t="s">
        <v>538</v>
      </c>
      <c r="C33" s="211"/>
      <c r="D33" s="211"/>
      <c r="E33" s="211"/>
      <c r="F33" s="211"/>
      <c r="G33" s="211"/>
      <c r="H33" s="211"/>
      <c r="I33" s="211"/>
      <c r="J33" s="211"/>
      <c r="K33" s="211"/>
      <c r="L33" s="343">
        <f t="shared" si="1"/>
        <v>0</v>
      </c>
      <c r="M33" s="212"/>
    </row>
    <row r="34" spans="1:13" ht="30.5" thickBot="1">
      <c r="A34" s="260" t="s">
        <v>539</v>
      </c>
      <c r="B34" s="261" t="s">
        <v>540</v>
      </c>
      <c r="C34" s="287">
        <f t="shared" ref="C34:K34" si="7">C31+C32+C33</f>
        <v>781</v>
      </c>
      <c r="D34" s="287">
        <f t="shared" si="7"/>
        <v>0</v>
      </c>
      <c r="E34" s="287">
        <f t="shared" si="7"/>
        <v>0</v>
      </c>
      <c r="F34" s="287">
        <f t="shared" si="7"/>
        <v>78</v>
      </c>
      <c r="G34" s="287">
        <f t="shared" si="7"/>
        <v>0</v>
      </c>
      <c r="H34" s="287">
        <f t="shared" si="7"/>
        <v>51</v>
      </c>
      <c r="I34" s="287">
        <f t="shared" si="7"/>
        <v>2875</v>
      </c>
      <c r="J34" s="287">
        <f t="shared" si="7"/>
        <v>0</v>
      </c>
      <c r="K34" s="287">
        <f t="shared" si="7"/>
        <v>0</v>
      </c>
      <c r="L34" s="287">
        <f t="shared" si="1"/>
        <v>3785</v>
      </c>
      <c r="M34" s="288">
        <f>M31+M32+M33</f>
        <v>0</v>
      </c>
    </row>
    <row r="35" spans="1:13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3">
      <c r="A36" s="265" t="s">
        <v>541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4"/>
    </row>
    <row r="37" spans="1:13">
      <c r="A37" s="262"/>
      <c r="B37" s="263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3">
      <c r="A38" s="377" t="s">
        <v>5</v>
      </c>
      <c r="B38" s="400">
        <f>pdeReportingDate</f>
        <v>46083</v>
      </c>
      <c r="C38" s="400"/>
      <c r="D38" s="400"/>
      <c r="E38" s="400"/>
      <c r="F38" s="400"/>
      <c r="G38" s="400"/>
      <c r="H38" s="400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1" t="str">
        <f>authorName</f>
        <v>Валентина Гочева</v>
      </c>
      <c r="C40" s="401"/>
      <c r="D40" s="401"/>
      <c r="E40" s="401"/>
      <c r="F40" s="401"/>
      <c r="G40" s="401"/>
      <c r="H40" s="401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2"/>
      <c r="C42" s="402"/>
      <c r="D42" s="402"/>
      <c r="E42" s="402"/>
      <c r="F42" s="402"/>
      <c r="G42" s="402"/>
      <c r="H42" s="402"/>
    </row>
    <row r="43" spans="1:13">
      <c r="A43" s="379"/>
      <c r="B43" s="399" t="s">
        <v>291</v>
      </c>
      <c r="C43" s="399"/>
      <c r="D43" s="399"/>
      <c r="E43" s="399"/>
      <c r="F43" s="277"/>
      <c r="G43" s="31"/>
      <c r="H43" s="29"/>
    </row>
    <row r="44" spans="1:13">
      <c r="A44" s="379"/>
      <c r="B44" s="399" t="s">
        <v>291</v>
      </c>
      <c r="C44" s="399"/>
      <c r="D44" s="399"/>
      <c r="E44" s="399"/>
      <c r="F44" s="277"/>
      <c r="G44" s="31"/>
      <c r="H44" s="29"/>
    </row>
    <row r="45" spans="1:13">
      <c r="A45" s="379"/>
      <c r="B45" s="399" t="s">
        <v>291</v>
      </c>
      <c r="C45" s="399"/>
      <c r="D45" s="399"/>
      <c r="E45" s="399"/>
      <c r="F45" s="277"/>
      <c r="G45" s="31"/>
      <c r="H45" s="29"/>
    </row>
    <row r="46" spans="1:13">
      <c r="A46" s="379"/>
      <c r="B46" s="399" t="s">
        <v>291</v>
      </c>
      <c r="C46" s="399"/>
      <c r="D46" s="399"/>
      <c r="E46" s="399"/>
      <c r="F46" s="277"/>
      <c r="G46" s="31"/>
      <c r="H46" s="29"/>
    </row>
    <row r="47" spans="1:13">
      <c r="A47" s="379"/>
      <c r="B47" s="399"/>
      <c r="C47" s="399"/>
      <c r="D47" s="399"/>
      <c r="E47" s="399"/>
      <c r="F47" s="277"/>
      <c r="G47" s="31"/>
      <c r="H47" s="29"/>
    </row>
    <row r="48" spans="1:13">
      <c r="A48" s="379"/>
      <c r="B48" s="399"/>
      <c r="C48" s="399"/>
      <c r="D48" s="399"/>
      <c r="E48" s="399"/>
      <c r="F48" s="277"/>
      <c r="G48" s="31"/>
      <c r="H48" s="29"/>
    </row>
    <row r="49" spans="1:8">
      <c r="A49" s="379"/>
      <c r="B49" s="399"/>
      <c r="C49" s="399"/>
      <c r="D49" s="399"/>
      <c r="E49" s="399"/>
      <c r="F49" s="277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51" t="s">
        <v>776</v>
      </c>
      <c r="B1" s="352"/>
      <c r="C1" s="352"/>
      <c r="D1" s="352"/>
      <c r="E1" s="352"/>
      <c r="F1" s="352"/>
      <c r="G1" s="352"/>
      <c r="H1" s="352"/>
      <c r="I1" s="352"/>
      <c r="J1" s="353"/>
    </row>
    <row r="2" spans="1:10" ht="15.5">
      <c r="A2" s="352" t="str">
        <f>CONCATENATE("на информацията, въведена в справките на ",UPPER(pdeName))</f>
        <v>на информацията, въведена в справките на СЕВЕР ХОЛДИНГ АД</v>
      </c>
      <c r="B2" s="352"/>
      <c r="C2" s="352"/>
      <c r="D2" s="352"/>
      <c r="E2" s="352"/>
      <c r="F2" s="352"/>
      <c r="G2" s="352"/>
      <c r="H2" s="352"/>
      <c r="I2" s="352"/>
      <c r="J2" s="353"/>
    </row>
    <row r="3" spans="1:10" ht="15.5">
      <c r="A3" s="352" t="str">
        <f>CONCATENATE("за периода от ",TEXT(startDate,"dd.mm.yyyy г.")," до ",TEXT(endDate,"dd.mm.yyyy г."))</f>
        <v>за периода от 01.01.2025 г. до 31.12.2025 г.</v>
      </c>
      <c r="B3" s="229"/>
      <c r="C3" s="229"/>
      <c r="D3" s="229"/>
      <c r="E3" s="229"/>
      <c r="F3" s="229"/>
      <c r="G3" s="229"/>
      <c r="H3" s="229"/>
      <c r="I3" s="229"/>
      <c r="J3" s="354"/>
    </row>
    <row r="5" spans="1:10" ht="25.5" customHeight="1">
      <c r="A5" s="357" t="s">
        <v>777</v>
      </c>
      <c r="B5" s="358" t="s">
        <v>778</v>
      </c>
      <c r="C5" s="359" t="s">
        <v>779</v>
      </c>
      <c r="D5" s="360" t="s">
        <v>780</v>
      </c>
      <c r="E5" s="359" t="s">
        <v>781</v>
      </c>
      <c r="F5" s="358" t="s">
        <v>782</v>
      </c>
      <c r="G5" s="357" t="s">
        <v>783</v>
      </c>
    </row>
    <row r="6" spans="1:10" ht="18.75" customHeight="1">
      <c r="A6" s="362" t="s">
        <v>784</v>
      </c>
      <c r="B6" s="355" t="s">
        <v>785</v>
      </c>
      <c r="C6" s="361">
        <f>'1-Баланс'!C95</f>
        <v>81993</v>
      </c>
      <c r="D6" s="387">
        <f t="shared" ref="D6:D15" si="0">C6-E6</f>
        <v>0</v>
      </c>
      <c r="E6" s="361">
        <f>'1-Баланс'!G95</f>
        <v>81993</v>
      </c>
      <c r="F6" s="356" t="s">
        <v>786</v>
      </c>
      <c r="G6" s="362" t="s">
        <v>784</v>
      </c>
    </row>
    <row r="7" spans="1:10" ht="18.75" customHeight="1">
      <c r="A7" s="362" t="s">
        <v>784</v>
      </c>
      <c r="B7" s="355" t="s">
        <v>787</v>
      </c>
      <c r="C7" s="361">
        <f>'1-Баланс'!G37</f>
        <v>3785</v>
      </c>
      <c r="D7" s="387">
        <f t="shared" si="0"/>
        <v>3004</v>
      </c>
      <c r="E7" s="361">
        <f>'1-Баланс'!G18</f>
        <v>781</v>
      </c>
      <c r="F7" s="356" t="s">
        <v>483</v>
      </c>
      <c r="G7" s="362" t="s">
        <v>784</v>
      </c>
    </row>
    <row r="8" spans="1:10" ht="18.75" customHeight="1">
      <c r="A8" s="362" t="s">
        <v>784</v>
      </c>
      <c r="B8" s="355" t="s">
        <v>788</v>
      </c>
      <c r="C8" s="361">
        <f>ABS('1-Баланс'!G32)-ABS('1-Баланс'!G33)</f>
        <v>429</v>
      </c>
      <c r="D8" s="387">
        <f t="shared" si="0"/>
        <v>0</v>
      </c>
      <c r="E8" s="361">
        <f>ABS('2-Отчет за доходите'!C44)-ABS('2-Отчет за доходите'!G44)</f>
        <v>429</v>
      </c>
      <c r="F8" s="356" t="s">
        <v>789</v>
      </c>
      <c r="G8" s="363" t="s">
        <v>790</v>
      </c>
    </row>
    <row r="9" spans="1:10" ht="18.75" customHeight="1">
      <c r="A9" s="362" t="s">
        <v>784</v>
      </c>
      <c r="B9" s="355" t="s">
        <v>791</v>
      </c>
      <c r="C9" s="361">
        <f>'1-Баланс'!D92</f>
        <v>451</v>
      </c>
      <c r="D9" s="387">
        <f t="shared" si="0"/>
        <v>0</v>
      </c>
      <c r="E9" s="361">
        <f>'3-Отчет за паричния поток'!C45</f>
        <v>451</v>
      </c>
      <c r="F9" s="356" t="s">
        <v>792</v>
      </c>
      <c r="G9" s="363" t="s">
        <v>793</v>
      </c>
    </row>
    <row r="10" spans="1:10" ht="18.75" customHeight="1">
      <c r="A10" s="362" t="s">
        <v>784</v>
      </c>
      <c r="B10" s="355" t="s">
        <v>794</v>
      </c>
      <c r="C10" s="361">
        <f>'1-Баланс'!C92</f>
        <v>379</v>
      </c>
      <c r="D10" s="387">
        <f t="shared" si="0"/>
        <v>0</v>
      </c>
      <c r="E10" s="361">
        <f>'3-Отчет за паричния поток'!C46</f>
        <v>379</v>
      </c>
      <c r="F10" s="356" t="s">
        <v>795</v>
      </c>
      <c r="G10" s="363" t="s">
        <v>793</v>
      </c>
    </row>
    <row r="11" spans="1:10" ht="18.75" customHeight="1">
      <c r="A11" s="362" t="s">
        <v>784</v>
      </c>
      <c r="B11" s="355" t="s">
        <v>787</v>
      </c>
      <c r="C11" s="361">
        <f>'1-Баланс'!G37</f>
        <v>3785</v>
      </c>
      <c r="D11" s="387">
        <f t="shared" si="0"/>
        <v>0</v>
      </c>
      <c r="E11" s="361">
        <f>'4-Отчет за собствения капитал'!L34</f>
        <v>3785</v>
      </c>
      <c r="F11" s="356" t="s">
        <v>796</v>
      </c>
      <c r="G11" s="363" t="s">
        <v>797</v>
      </c>
    </row>
    <row r="12" spans="1:10" ht="18.75" customHeight="1">
      <c r="A12" s="362" t="s">
        <v>784</v>
      </c>
      <c r="B12" s="355" t="s">
        <v>798</v>
      </c>
      <c r="C12" s="361">
        <f>'1-Баланс'!C36</f>
        <v>0</v>
      </c>
      <c r="D12" s="387" t="e">
        <f t="shared" si="0"/>
        <v>#REF!</v>
      </c>
      <c r="E12" s="361" t="e">
        <f>#REF!+#REF!</f>
        <v>#REF!</v>
      </c>
      <c r="F12" s="356" t="s">
        <v>799</v>
      </c>
      <c r="G12" s="363" t="s">
        <v>800</v>
      </c>
    </row>
    <row r="13" spans="1:10" ht="18.75" customHeight="1">
      <c r="A13" s="362" t="s">
        <v>784</v>
      </c>
      <c r="B13" s="355" t="s">
        <v>801</v>
      </c>
      <c r="C13" s="361">
        <f>'1-Баланс'!C37</f>
        <v>0</v>
      </c>
      <c r="D13" s="387" t="e">
        <f t="shared" si="0"/>
        <v>#REF!</v>
      </c>
      <c r="E13" s="361" t="e">
        <f>#REF!+#REF!</f>
        <v>#REF!</v>
      </c>
      <c r="F13" s="356" t="s">
        <v>802</v>
      </c>
      <c r="G13" s="363" t="s">
        <v>800</v>
      </c>
    </row>
    <row r="14" spans="1:10" ht="18.75" customHeight="1">
      <c r="A14" s="362" t="s">
        <v>784</v>
      </c>
      <c r="B14" s="355" t="s">
        <v>803</v>
      </c>
      <c r="C14" s="361">
        <f>'1-Баланс'!C38</f>
        <v>89</v>
      </c>
      <c r="D14" s="387" t="e">
        <f t="shared" si="0"/>
        <v>#REF!</v>
      </c>
      <c r="E14" s="361" t="e">
        <f>#REF!+#REF!</f>
        <v>#REF!</v>
      </c>
      <c r="F14" s="356" t="s">
        <v>804</v>
      </c>
      <c r="G14" s="363" t="s">
        <v>800</v>
      </c>
    </row>
    <row r="15" spans="1:10" ht="18.75" customHeight="1">
      <c r="A15" s="362" t="s">
        <v>784</v>
      </c>
      <c r="B15" s="355" t="s">
        <v>805</v>
      </c>
      <c r="C15" s="361">
        <f>'1-Баланс'!C39</f>
        <v>0</v>
      </c>
      <c r="D15" s="387" t="e">
        <f t="shared" si="0"/>
        <v>#REF!</v>
      </c>
      <c r="E15" s="361" t="e">
        <f>#REF!+#REF!</f>
        <v>#REF!</v>
      </c>
      <c r="F15" s="356" t="s">
        <v>806</v>
      </c>
      <c r="G15" s="363" t="s">
        <v>800</v>
      </c>
    </row>
    <row r="20" spans="3:3" ht="15.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289" t="s">
        <v>807</v>
      </c>
      <c r="B1" s="289" t="s">
        <v>808</v>
      </c>
      <c r="C1" s="289" t="s">
        <v>809</v>
      </c>
      <c r="D1" s="289" t="s">
        <v>810</v>
      </c>
    </row>
    <row r="2" spans="1:6" ht="24" customHeight="1">
      <c r="A2" s="339" t="s">
        <v>811</v>
      </c>
      <c r="B2" s="337"/>
      <c r="C2" s="337"/>
      <c r="D2" s="338"/>
    </row>
    <row r="3" spans="1:6" ht="31">
      <c r="A3" s="292">
        <v>1</v>
      </c>
      <c r="B3" s="290" t="s">
        <v>812</v>
      </c>
      <c r="C3" s="291" t="s">
        <v>813</v>
      </c>
      <c r="D3" s="336">
        <f>(ABS('1-Баланс'!G32)-ABS('1-Баланс'!G33))/'2-Отчет за доходите'!G16</f>
        <v>5.5678131083711876E-2</v>
      </c>
      <c r="E3" s="384"/>
    </row>
    <row r="4" spans="1:6" ht="31">
      <c r="A4" s="292">
        <v>2</v>
      </c>
      <c r="B4" s="290" t="s">
        <v>814</v>
      </c>
      <c r="C4" s="291" t="s">
        <v>815</v>
      </c>
      <c r="D4" s="336">
        <f>(ABS('1-Баланс'!G32)-ABS('1-Баланс'!G33))/'1-Баланс'!G37</f>
        <v>0.11334214002642008</v>
      </c>
    </row>
    <row r="5" spans="1:6" ht="31">
      <c r="A5" s="292">
        <v>3</v>
      </c>
      <c r="B5" s="290" t="s">
        <v>816</v>
      </c>
      <c r="C5" s="291" t="s">
        <v>817</v>
      </c>
      <c r="D5" s="336">
        <f>(ABS('1-Баланс'!G32)-ABS('1-Баланс'!G33))/('1-Баланс'!G56+'1-Баланс'!G79)</f>
        <v>5.485372340425532E-3</v>
      </c>
    </row>
    <row r="6" spans="1:6" ht="31">
      <c r="A6" s="292">
        <v>4</v>
      </c>
      <c r="B6" s="290" t="s">
        <v>818</v>
      </c>
      <c r="C6" s="291" t="s">
        <v>819</v>
      </c>
      <c r="D6" s="336">
        <f>(ABS('1-Баланс'!G32)-ABS('1-Баланс'!G33))/('1-Баланс'!C95)</f>
        <v>5.2321539643628116E-3</v>
      </c>
    </row>
    <row r="7" spans="1:6" ht="24" customHeight="1">
      <c r="A7" s="339" t="s">
        <v>820</v>
      </c>
      <c r="B7" s="337"/>
      <c r="C7" s="337"/>
      <c r="D7" s="338"/>
    </row>
    <row r="8" spans="1:6" ht="31">
      <c r="A8" s="292">
        <v>5</v>
      </c>
      <c r="B8" s="290" t="s">
        <v>821</v>
      </c>
      <c r="C8" s="291" t="s">
        <v>822</v>
      </c>
      <c r="D8" s="335">
        <f>'2-Отчет за доходите'!G36/'2-Отчет за доходите'!C36</f>
        <v>1.0384408602150537</v>
      </c>
      <c r="F8" s="384"/>
    </row>
    <row r="9" spans="1:6" ht="24" customHeight="1">
      <c r="A9" s="339" t="s">
        <v>823</v>
      </c>
      <c r="B9" s="337"/>
      <c r="C9" s="337"/>
      <c r="D9" s="338"/>
    </row>
    <row r="10" spans="1:6" ht="31">
      <c r="A10" s="292">
        <v>6</v>
      </c>
      <c r="B10" s="290" t="s">
        <v>824</v>
      </c>
      <c r="C10" s="291" t="s">
        <v>825</v>
      </c>
      <c r="D10" s="335">
        <f>'1-Баланс'!C94/'1-Баланс'!G79</f>
        <v>1.4100530139407028</v>
      </c>
    </row>
    <row r="11" spans="1:6" ht="62">
      <c r="A11" s="292">
        <v>7</v>
      </c>
      <c r="B11" s="290" t="s">
        <v>826</v>
      </c>
      <c r="C11" s="291" t="s">
        <v>827</v>
      </c>
      <c r="D11" s="335">
        <f>('1-Баланс'!C76+'1-Баланс'!C85+'1-Баланс'!C92)/'1-Баланс'!G79</f>
        <v>1.2016100530139406</v>
      </c>
    </row>
    <row r="12" spans="1:6" ht="46.5">
      <c r="A12" s="292">
        <v>8</v>
      </c>
      <c r="B12" s="290" t="s">
        <v>828</v>
      </c>
      <c r="C12" s="291" t="s">
        <v>829</v>
      </c>
      <c r="D12" s="335">
        <f>('1-Баланс'!C85+'1-Баланс'!C92)/'1-Баланс'!G79</f>
        <v>7.0606715099155698E-2</v>
      </c>
    </row>
    <row r="13" spans="1:6" ht="31">
      <c r="A13" s="292">
        <v>9</v>
      </c>
      <c r="B13" s="290" t="s">
        <v>830</v>
      </c>
      <c r="C13" s="291" t="s">
        <v>831</v>
      </c>
      <c r="D13" s="335">
        <f>'1-Баланс'!C92/'1-Баланс'!G79</f>
        <v>1.4883172982525034E-2</v>
      </c>
      <c r="F13" s="384"/>
    </row>
    <row r="14" spans="1:6" ht="24" customHeight="1">
      <c r="A14" s="339" t="s">
        <v>832</v>
      </c>
      <c r="B14" s="337"/>
      <c r="C14" s="337"/>
      <c r="D14" s="338"/>
    </row>
    <row r="15" spans="1:6" ht="31">
      <c r="A15" s="292">
        <v>10</v>
      </c>
      <c r="B15" s="290" t="s">
        <v>833</v>
      </c>
      <c r="C15" s="291" t="s">
        <v>834</v>
      </c>
      <c r="D15" s="335">
        <f>'2-Отчет за доходите'!G16/('1-Баланс'!C20+'1-Баланс'!C21+'1-Баланс'!C22+'1-Баланс'!C28+'1-Баланс'!C65)</f>
        <v>0.15255613194471945</v>
      </c>
    </row>
    <row r="16" spans="1:6" ht="31">
      <c r="A16" s="341">
        <v>11</v>
      </c>
      <c r="B16" s="290" t="s">
        <v>832</v>
      </c>
      <c r="C16" s="291" t="s">
        <v>835</v>
      </c>
      <c r="D16" s="342">
        <f>'2-Отчет за доходите'!G16/('1-Баланс'!C95)</f>
        <v>9.3971436586050033E-2</v>
      </c>
    </row>
    <row r="17" spans="1:5" ht="24" customHeight="1">
      <c r="A17" s="339" t="s">
        <v>836</v>
      </c>
      <c r="B17" s="337"/>
      <c r="C17" s="337"/>
      <c r="D17" s="338"/>
    </row>
    <row r="18" spans="1:5" ht="31">
      <c r="A18" s="292">
        <v>12</v>
      </c>
      <c r="B18" s="290" t="s">
        <v>837</v>
      </c>
      <c r="C18" s="291" t="s">
        <v>838</v>
      </c>
      <c r="D18" s="335">
        <f>'1-Баланс'!G56/('1-Баланс'!G37+'1-Баланс'!G56)</f>
        <v>0.93304203226719507</v>
      </c>
    </row>
    <row r="19" spans="1:5" ht="31">
      <c r="A19" s="292">
        <v>13</v>
      </c>
      <c r="B19" s="290" t="s">
        <v>839</v>
      </c>
      <c r="C19" s="291" t="s">
        <v>840</v>
      </c>
      <c r="D19" s="335">
        <f>D4/D5</f>
        <v>20.662615587846762</v>
      </c>
    </row>
    <row r="20" spans="1:5" ht="31">
      <c r="A20" s="292">
        <v>14</v>
      </c>
      <c r="B20" s="290" t="s">
        <v>841</v>
      </c>
      <c r="C20" s="291" t="s">
        <v>842</v>
      </c>
      <c r="D20" s="335">
        <f>D6/D5</f>
        <v>0.95383752271535371</v>
      </c>
    </row>
    <row r="21" spans="1:5" ht="38.25" customHeight="1">
      <c r="A21" s="292">
        <v>15</v>
      </c>
      <c r="B21" s="290" t="s">
        <v>843</v>
      </c>
      <c r="C21" s="291" t="s">
        <v>844</v>
      </c>
      <c r="D21" s="364">
        <f>'2-Отчет за доходите'!C37+'2-Отчет за доходите'!C25</f>
        <v>3022</v>
      </c>
      <c r="E21" s="381"/>
    </row>
    <row r="22" spans="1:5" ht="46.5">
      <c r="A22" s="292">
        <v>16</v>
      </c>
      <c r="B22" s="290" t="s">
        <v>845</v>
      </c>
      <c r="C22" s="291" t="s">
        <v>846</v>
      </c>
      <c r="D22" s="340">
        <f>D21/'1-Баланс'!G37</f>
        <v>0.79841479524438574</v>
      </c>
    </row>
    <row r="23" spans="1:5" ht="31">
      <c r="A23" s="292">
        <v>17</v>
      </c>
      <c r="B23" s="290" t="s">
        <v>847</v>
      </c>
      <c r="C23" s="291" t="s">
        <v>848</v>
      </c>
      <c r="D23" s="340">
        <f>(D21+'2-Отчет за доходите'!C14)/'2-Отчет за доходите'!G31</f>
        <v>0.33341962205539738</v>
      </c>
    </row>
    <row r="24" spans="1:5" ht="31">
      <c r="A24" s="292">
        <v>18</v>
      </c>
      <c r="B24" s="290" t="s">
        <v>849</v>
      </c>
      <c r="C24" s="291" t="s">
        <v>850</v>
      </c>
      <c r="D24" s="340">
        <f>('1-Баланс'!G56+'1-Баланс'!G79)/(D21+'2-Отчет за доходите'!C14)</f>
        <v>20.240165631469978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796875" defaultRowHeight="15.5"/>
  <cols>
    <col min="1" max="1" width="16.54296875" style="68" bestFit="1" customWidth="1"/>
    <col min="2" max="2" width="12.1796875" style="68" bestFit="1" customWidth="1"/>
    <col min="3" max="3" width="14.26953125" style="68" customWidth="1"/>
    <col min="4" max="4" width="14.1796875" style="68" bestFit="1" customWidth="1"/>
    <col min="5" max="5" width="16.7265625" style="68" bestFit="1" customWidth="1"/>
    <col min="6" max="6" width="53.1796875" style="68" customWidth="1"/>
    <col min="7" max="7" width="16" style="68" bestFit="1" customWidth="1"/>
    <col min="8" max="8" width="15.7265625" style="68" customWidth="1"/>
    <col min="9" max="16384" width="9.17968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2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СЕВЕР ХОЛДИНГ АД</v>
      </c>
      <c r="B3" s="389" t="str">
        <f t="shared" ref="B3:B34" si="1">pdeBulstat</f>
        <v>104075827</v>
      </c>
      <c r="C3" s="393">
        <f t="shared" ref="C3:C34" si="2">endDate</f>
        <v>46022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4246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СЕВЕР ХОЛДИНГ АД</v>
      </c>
      <c r="B4" s="389" t="str">
        <f t="shared" si="1"/>
        <v>104075827</v>
      </c>
      <c r="C4" s="393">
        <f t="shared" si="2"/>
        <v>46022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23793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СЕВЕР ХОЛДИНГ АД</v>
      </c>
      <c r="B5" s="389" t="str">
        <f t="shared" si="1"/>
        <v>104075827</v>
      </c>
      <c r="C5" s="393">
        <f t="shared" si="2"/>
        <v>46022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9278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СЕВЕР ХОЛДИНГ АД</v>
      </c>
      <c r="B6" s="389" t="str">
        <f t="shared" si="1"/>
        <v>104075827</v>
      </c>
      <c r="C6" s="393">
        <f t="shared" si="2"/>
        <v>46022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СЕВЕР ХОЛДИНГ АД</v>
      </c>
      <c r="B7" s="389" t="str">
        <f t="shared" si="1"/>
        <v>104075827</v>
      </c>
      <c r="C7" s="393">
        <f t="shared" si="2"/>
        <v>46022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1325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СЕВЕР ХОЛДИНГ АД</v>
      </c>
      <c r="B8" s="389" t="str">
        <f t="shared" si="1"/>
        <v>104075827</v>
      </c>
      <c r="C8" s="393">
        <f t="shared" si="2"/>
        <v>46022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238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СЕВЕР ХОЛДИНГ АД</v>
      </c>
      <c r="B9" s="389" t="str">
        <f t="shared" si="1"/>
        <v>104075827</v>
      </c>
      <c r="C9" s="393">
        <f t="shared" si="2"/>
        <v>46022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326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СЕВЕР ХОЛДИНГ АД</v>
      </c>
      <c r="B10" s="389" t="str">
        <f t="shared" si="1"/>
        <v>104075827</v>
      </c>
      <c r="C10" s="393">
        <f t="shared" si="2"/>
        <v>46022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0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СЕВЕР ХОЛДИНГ АД</v>
      </c>
      <c r="B11" s="389" t="str">
        <f t="shared" si="1"/>
        <v>104075827</v>
      </c>
      <c r="C11" s="393">
        <f t="shared" si="2"/>
        <v>46022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39206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СЕВЕР ХОЛДИНГ АД</v>
      </c>
      <c r="B12" s="389" t="str">
        <f t="shared" si="1"/>
        <v>104075827</v>
      </c>
      <c r="C12" s="393">
        <f t="shared" si="2"/>
        <v>46022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4330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СЕВЕР ХОЛДИНГ АД</v>
      </c>
      <c r="B13" s="389" t="str">
        <f t="shared" si="1"/>
        <v>104075827</v>
      </c>
      <c r="C13" s="393">
        <f t="shared" si="2"/>
        <v>46022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893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СЕВЕР ХОЛДИНГ АД</v>
      </c>
      <c r="B14" s="389" t="str">
        <f t="shared" si="1"/>
        <v>104075827</v>
      </c>
      <c r="C14" s="393">
        <f t="shared" si="2"/>
        <v>46022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769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СЕВЕР ХОЛДИНГ АД</v>
      </c>
      <c r="B15" s="389" t="str">
        <f t="shared" si="1"/>
        <v>104075827</v>
      </c>
      <c r="C15" s="393">
        <f t="shared" si="2"/>
        <v>46022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СЕВЕР ХОЛДИНГ АД</v>
      </c>
      <c r="B16" s="389" t="str">
        <f t="shared" si="1"/>
        <v>104075827</v>
      </c>
      <c r="C16" s="393">
        <f t="shared" si="2"/>
        <v>46022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СЕВЕР ХОЛДИНГ АД</v>
      </c>
      <c r="B17" s="389" t="str">
        <f t="shared" si="1"/>
        <v>104075827</v>
      </c>
      <c r="C17" s="393">
        <f t="shared" si="2"/>
        <v>46022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0</v>
      </c>
    </row>
    <row r="18" spans="1:8">
      <c r="A18" s="389" t="str">
        <f t="shared" si="0"/>
        <v>СЕВЕР ХОЛДИНГ АД</v>
      </c>
      <c r="B18" s="389" t="str">
        <f t="shared" si="1"/>
        <v>104075827</v>
      </c>
      <c r="C18" s="393">
        <f t="shared" si="2"/>
        <v>46022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769</v>
      </c>
    </row>
    <row r="19" spans="1:8">
      <c r="A19" s="389" t="str">
        <f t="shared" si="0"/>
        <v>СЕВЕР ХОЛДИНГ АД</v>
      </c>
      <c r="B19" s="389" t="str">
        <f t="shared" si="1"/>
        <v>104075827</v>
      </c>
      <c r="C19" s="393">
        <f t="shared" si="2"/>
        <v>46022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779</v>
      </c>
    </row>
    <row r="20" spans="1:8">
      <c r="A20" s="389" t="str">
        <f t="shared" si="0"/>
        <v>СЕВЕР ХОЛДИНГ АД</v>
      </c>
      <c r="B20" s="389" t="str">
        <f t="shared" si="1"/>
        <v>104075827</v>
      </c>
      <c r="C20" s="393">
        <f t="shared" si="2"/>
        <v>46022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СЕВЕР ХОЛДИНГ АД</v>
      </c>
      <c r="B21" s="389" t="str">
        <f t="shared" si="1"/>
        <v>104075827</v>
      </c>
      <c r="C21" s="393">
        <f t="shared" si="2"/>
        <v>46022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779</v>
      </c>
    </row>
    <row r="22" spans="1:8">
      <c r="A22" s="389" t="str">
        <f t="shared" si="0"/>
        <v>СЕВЕР ХОЛДИНГ АД</v>
      </c>
      <c r="B22" s="389" t="str">
        <f t="shared" si="1"/>
        <v>104075827</v>
      </c>
      <c r="C22" s="393">
        <f t="shared" si="2"/>
        <v>46022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89</v>
      </c>
    </row>
    <row r="23" spans="1:8">
      <c r="A23" s="389" t="str">
        <f t="shared" si="0"/>
        <v>СЕВЕР ХОЛДИНГ АД</v>
      </c>
      <c r="B23" s="389" t="str">
        <f t="shared" si="1"/>
        <v>104075827</v>
      </c>
      <c r="C23" s="393">
        <f t="shared" si="2"/>
        <v>46022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0</v>
      </c>
    </row>
    <row r="24" spans="1:8">
      <c r="A24" s="389" t="str">
        <f t="shared" si="0"/>
        <v>СЕВЕР ХОЛДИНГ АД</v>
      </c>
      <c r="B24" s="389" t="str">
        <f t="shared" si="1"/>
        <v>104075827</v>
      </c>
      <c r="C24" s="393">
        <f t="shared" si="2"/>
        <v>46022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СЕВЕР ХОЛДИНГ АД</v>
      </c>
      <c r="B25" s="389" t="str">
        <f t="shared" si="1"/>
        <v>104075827</v>
      </c>
      <c r="C25" s="393">
        <f t="shared" si="2"/>
        <v>46022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89</v>
      </c>
    </row>
    <row r="26" spans="1:8">
      <c r="A26" s="389" t="str">
        <f t="shared" si="0"/>
        <v>СЕВЕР ХОЛДИНГ АД</v>
      </c>
      <c r="B26" s="389" t="str">
        <f t="shared" si="1"/>
        <v>104075827</v>
      </c>
      <c r="C26" s="393">
        <f t="shared" si="2"/>
        <v>46022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0</v>
      </c>
    </row>
    <row r="27" spans="1:8">
      <c r="A27" s="389" t="str">
        <f t="shared" si="0"/>
        <v>СЕВЕР ХОЛДИНГ АД</v>
      </c>
      <c r="B27" s="389" t="str">
        <f t="shared" si="1"/>
        <v>104075827</v>
      </c>
      <c r="C27" s="393">
        <f t="shared" si="2"/>
        <v>46022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0</v>
      </c>
    </row>
    <row r="28" spans="1:8">
      <c r="A28" s="389" t="str">
        <f t="shared" si="0"/>
        <v>СЕВЕР ХОЛДИНГ АД</v>
      </c>
      <c r="B28" s="389" t="str">
        <f t="shared" si="1"/>
        <v>104075827</v>
      </c>
      <c r="C28" s="393">
        <f t="shared" si="2"/>
        <v>46022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СЕВЕР ХОЛДИНГ АД</v>
      </c>
      <c r="B29" s="389" t="str">
        <f t="shared" si="1"/>
        <v>104075827</v>
      </c>
      <c r="C29" s="393">
        <f t="shared" si="2"/>
        <v>46022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СЕВЕР ХОЛДИНГ АД</v>
      </c>
      <c r="B30" s="389" t="str">
        <f t="shared" si="1"/>
        <v>104075827</v>
      </c>
      <c r="C30" s="393">
        <f t="shared" si="2"/>
        <v>46022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СЕВЕР ХОЛДИНГ АД</v>
      </c>
      <c r="B31" s="389" t="str">
        <f t="shared" si="1"/>
        <v>104075827</v>
      </c>
      <c r="C31" s="393">
        <f t="shared" si="2"/>
        <v>46022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0</v>
      </c>
    </row>
    <row r="32" spans="1:8">
      <c r="A32" s="389" t="str">
        <f t="shared" si="0"/>
        <v>СЕВЕР ХОЛДИНГ АД</v>
      </c>
      <c r="B32" s="389" t="str">
        <f t="shared" si="1"/>
        <v>104075827</v>
      </c>
      <c r="C32" s="393">
        <f t="shared" si="2"/>
        <v>46022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0</v>
      </c>
    </row>
    <row r="33" spans="1:8">
      <c r="A33" s="389" t="str">
        <f t="shared" si="0"/>
        <v>СЕВЕР ХОЛДИНГ АД</v>
      </c>
      <c r="B33" s="389" t="str">
        <f t="shared" si="1"/>
        <v>104075827</v>
      </c>
      <c r="C33" s="393">
        <f t="shared" si="2"/>
        <v>46022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89</v>
      </c>
    </row>
    <row r="34" spans="1:8">
      <c r="A34" s="389" t="str">
        <f t="shared" si="0"/>
        <v>СЕВЕР ХОЛДИНГ АД</v>
      </c>
      <c r="B34" s="389" t="str">
        <f t="shared" si="1"/>
        <v>104075827</v>
      </c>
      <c r="C34" s="393">
        <f t="shared" si="2"/>
        <v>46022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0</v>
      </c>
    </row>
    <row r="35" spans="1:8">
      <c r="A35" s="389" t="str">
        <f t="shared" ref="A35:A66" si="3">pdeName</f>
        <v>СЕВЕР ХОЛДИНГ АД</v>
      </c>
      <c r="B35" s="389" t="str">
        <f t="shared" ref="B35:B66" si="4">pdeBulstat</f>
        <v>104075827</v>
      </c>
      <c r="C35" s="393">
        <f t="shared" ref="C35:C66" si="5">endDate</f>
        <v>46022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0</v>
      </c>
    </row>
    <row r="36" spans="1:8">
      <c r="A36" s="389" t="str">
        <f t="shared" si="3"/>
        <v>СЕВЕР ХОЛДИНГ АД</v>
      </c>
      <c r="B36" s="389" t="str">
        <f t="shared" si="4"/>
        <v>104075827</v>
      </c>
      <c r="C36" s="393">
        <f t="shared" si="5"/>
        <v>46022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СЕВЕР ХОЛДИНГ АД</v>
      </c>
      <c r="B37" s="389" t="str">
        <f t="shared" si="4"/>
        <v>104075827</v>
      </c>
      <c r="C37" s="393">
        <f t="shared" si="5"/>
        <v>46022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0</v>
      </c>
    </row>
    <row r="38" spans="1:8">
      <c r="A38" s="389" t="str">
        <f t="shared" si="3"/>
        <v>СЕВЕР ХОЛДИНГ АД</v>
      </c>
      <c r="B38" s="389" t="str">
        <f t="shared" si="4"/>
        <v>104075827</v>
      </c>
      <c r="C38" s="393">
        <f t="shared" si="5"/>
        <v>46022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0</v>
      </c>
    </row>
    <row r="39" spans="1:8">
      <c r="A39" s="389" t="str">
        <f t="shared" si="3"/>
        <v>СЕВЕР ХОЛДИНГ АД</v>
      </c>
      <c r="B39" s="389" t="str">
        <f t="shared" si="4"/>
        <v>104075827</v>
      </c>
      <c r="C39" s="393">
        <f t="shared" si="5"/>
        <v>46022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СЕВЕР ХОЛДИНГ АД</v>
      </c>
      <c r="B40" s="389" t="str">
        <f t="shared" si="4"/>
        <v>104075827</v>
      </c>
      <c r="C40" s="393">
        <f t="shared" si="5"/>
        <v>46022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20</v>
      </c>
    </row>
    <row r="41" spans="1:8">
      <c r="A41" s="389" t="str">
        <f t="shared" si="3"/>
        <v>СЕВЕР ХОЛДИНГ АД</v>
      </c>
      <c r="B41" s="389" t="str">
        <f t="shared" si="4"/>
        <v>104075827</v>
      </c>
      <c r="C41" s="393">
        <f t="shared" si="5"/>
        <v>46022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46086</v>
      </c>
    </row>
    <row r="42" spans="1:8">
      <c r="A42" s="389" t="str">
        <f t="shared" si="3"/>
        <v>СЕВЕР ХОЛДИНГ АД</v>
      </c>
      <c r="B42" s="389" t="str">
        <f t="shared" si="4"/>
        <v>104075827</v>
      </c>
      <c r="C42" s="393">
        <f t="shared" si="5"/>
        <v>46022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653</v>
      </c>
    </row>
    <row r="43" spans="1:8">
      <c r="A43" s="389" t="str">
        <f t="shared" si="3"/>
        <v>СЕВЕР ХОЛДИНГ АД</v>
      </c>
      <c r="B43" s="389" t="str">
        <f t="shared" si="4"/>
        <v>104075827</v>
      </c>
      <c r="C43" s="393">
        <f t="shared" si="5"/>
        <v>46022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2255</v>
      </c>
    </row>
    <row r="44" spans="1:8">
      <c r="A44" s="389" t="str">
        <f t="shared" si="3"/>
        <v>СЕВЕР ХОЛДИНГ АД</v>
      </c>
      <c r="B44" s="389" t="str">
        <f t="shared" si="4"/>
        <v>104075827</v>
      </c>
      <c r="C44" s="393">
        <f t="shared" si="5"/>
        <v>46022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96</v>
      </c>
    </row>
    <row r="45" spans="1:8">
      <c r="A45" s="389" t="str">
        <f t="shared" si="3"/>
        <v>СЕВЕР ХОЛДИНГ АД</v>
      </c>
      <c r="B45" s="389" t="str">
        <f t="shared" si="4"/>
        <v>104075827</v>
      </c>
      <c r="C45" s="393">
        <f t="shared" si="5"/>
        <v>46022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1874</v>
      </c>
    </row>
    <row r="46" spans="1:8">
      <c r="A46" s="389" t="str">
        <f t="shared" si="3"/>
        <v>СЕВЕР ХОЛДИНГ АД</v>
      </c>
      <c r="B46" s="389" t="str">
        <f t="shared" si="4"/>
        <v>104075827</v>
      </c>
      <c r="C46" s="393">
        <f t="shared" si="5"/>
        <v>46022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430</v>
      </c>
    </row>
    <row r="47" spans="1:8">
      <c r="A47" s="389" t="str">
        <f t="shared" si="3"/>
        <v>СЕВЕР ХОЛДИНГ АД</v>
      </c>
      <c r="B47" s="389" t="str">
        <f t="shared" si="4"/>
        <v>104075827</v>
      </c>
      <c r="C47" s="393">
        <f t="shared" si="5"/>
        <v>46022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СЕВЕР ХОЛДИНГ АД</v>
      </c>
      <c r="B48" s="389" t="str">
        <f t="shared" si="4"/>
        <v>104075827</v>
      </c>
      <c r="C48" s="393">
        <f t="shared" si="5"/>
        <v>46022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5308</v>
      </c>
    </row>
    <row r="49" spans="1:8">
      <c r="A49" s="389" t="str">
        <f t="shared" si="3"/>
        <v>СЕВЕР ХОЛДИНГ АД</v>
      </c>
      <c r="B49" s="389" t="str">
        <f t="shared" si="4"/>
        <v>104075827</v>
      </c>
      <c r="C49" s="393">
        <f t="shared" si="5"/>
        <v>46022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3080</v>
      </c>
    </row>
    <row r="50" spans="1:8">
      <c r="A50" s="389" t="str">
        <f t="shared" si="3"/>
        <v>СЕВЕР ХОЛДИНГ АД</v>
      </c>
      <c r="B50" s="389" t="str">
        <f t="shared" si="4"/>
        <v>104075827</v>
      </c>
      <c r="C50" s="393">
        <f t="shared" si="5"/>
        <v>46022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12771</v>
      </c>
    </row>
    <row r="51" spans="1:8">
      <c r="A51" s="389" t="str">
        <f t="shared" si="3"/>
        <v>СЕВЕР ХОЛДИНГ АД</v>
      </c>
      <c r="B51" s="389" t="str">
        <f t="shared" si="4"/>
        <v>104075827</v>
      </c>
      <c r="C51" s="393">
        <f t="shared" si="5"/>
        <v>46022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8337</v>
      </c>
    </row>
    <row r="52" spans="1:8">
      <c r="A52" s="389" t="str">
        <f t="shared" si="3"/>
        <v>СЕВЕР ХОЛДИНГ АД</v>
      </c>
      <c r="B52" s="389" t="str">
        <f t="shared" si="4"/>
        <v>104075827</v>
      </c>
      <c r="C52" s="393">
        <f t="shared" si="5"/>
        <v>46022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2463</v>
      </c>
    </row>
    <row r="53" spans="1:8">
      <c r="A53" s="389" t="str">
        <f t="shared" si="3"/>
        <v>СЕВЕР ХОЛДИНГ АД</v>
      </c>
      <c r="B53" s="389" t="str">
        <f t="shared" si="4"/>
        <v>104075827</v>
      </c>
      <c r="C53" s="393">
        <f t="shared" si="5"/>
        <v>46022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0</v>
      </c>
    </row>
    <row r="54" spans="1:8">
      <c r="A54" s="389" t="str">
        <f t="shared" si="3"/>
        <v>СЕВЕР ХОЛДИНГ АД</v>
      </c>
      <c r="B54" s="389" t="str">
        <f t="shared" si="4"/>
        <v>104075827</v>
      </c>
      <c r="C54" s="393">
        <f t="shared" si="5"/>
        <v>46022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25</v>
      </c>
    </row>
    <row r="55" spans="1:8">
      <c r="A55" s="389" t="str">
        <f t="shared" si="3"/>
        <v>СЕВЕР ХОЛДИНГ АД</v>
      </c>
      <c r="B55" s="389" t="str">
        <f t="shared" si="4"/>
        <v>104075827</v>
      </c>
      <c r="C55" s="393">
        <f t="shared" si="5"/>
        <v>46022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СЕВЕР ХОЛДИНГ АД</v>
      </c>
      <c r="B56" s="389" t="str">
        <f t="shared" si="4"/>
        <v>104075827</v>
      </c>
      <c r="C56" s="393">
        <f t="shared" si="5"/>
        <v>46022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2125</v>
      </c>
    </row>
    <row r="57" spans="1:8">
      <c r="A57" s="389" t="str">
        <f t="shared" si="3"/>
        <v>СЕВЕР ХОЛДИНГ АД</v>
      </c>
      <c r="B57" s="389" t="str">
        <f t="shared" si="4"/>
        <v>104075827</v>
      </c>
      <c r="C57" s="393">
        <f t="shared" si="5"/>
        <v>46022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28801</v>
      </c>
    </row>
    <row r="58" spans="1:8">
      <c r="A58" s="389" t="str">
        <f t="shared" si="3"/>
        <v>СЕВЕР ХОЛДИНГ АД</v>
      </c>
      <c r="B58" s="389" t="str">
        <f t="shared" si="4"/>
        <v>104075827</v>
      </c>
      <c r="C58" s="393">
        <f t="shared" si="5"/>
        <v>46022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1419</v>
      </c>
    </row>
    <row r="59" spans="1:8">
      <c r="A59" s="389" t="str">
        <f t="shared" si="3"/>
        <v>СЕВЕР ХОЛДИНГ АД</v>
      </c>
      <c r="B59" s="389" t="str">
        <f t="shared" si="4"/>
        <v>104075827</v>
      </c>
      <c r="C59" s="393">
        <f t="shared" si="5"/>
        <v>46022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СЕВЕР ХОЛДИНГ АД</v>
      </c>
      <c r="B60" s="389" t="str">
        <f t="shared" si="4"/>
        <v>104075827</v>
      </c>
      <c r="C60" s="393">
        <f t="shared" si="5"/>
        <v>46022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СЕВЕР ХОЛДИНГ АД</v>
      </c>
      <c r="B61" s="389" t="str">
        <f t="shared" si="4"/>
        <v>104075827</v>
      </c>
      <c r="C61" s="393">
        <f t="shared" si="5"/>
        <v>46022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1419</v>
      </c>
    </row>
    <row r="62" spans="1:8">
      <c r="A62" s="389" t="str">
        <f t="shared" si="3"/>
        <v>СЕВЕР ХОЛДИНГ АД</v>
      </c>
      <c r="B62" s="389" t="str">
        <f t="shared" si="4"/>
        <v>104075827</v>
      </c>
      <c r="C62" s="393">
        <f t="shared" si="5"/>
        <v>46022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0</v>
      </c>
    </row>
    <row r="63" spans="1:8">
      <c r="A63" s="389" t="str">
        <f t="shared" si="3"/>
        <v>СЕВЕР ХОЛДИНГ АД</v>
      </c>
      <c r="B63" s="389" t="str">
        <f t="shared" si="4"/>
        <v>104075827</v>
      </c>
      <c r="C63" s="393">
        <f t="shared" si="5"/>
        <v>46022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СЕВЕР ХОЛДИНГ АД</v>
      </c>
      <c r="B64" s="389" t="str">
        <f t="shared" si="4"/>
        <v>104075827</v>
      </c>
      <c r="C64" s="393">
        <f t="shared" si="5"/>
        <v>46022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1419</v>
      </c>
    </row>
    <row r="65" spans="1:8">
      <c r="A65" s="389" t="str">
        <f t="shared" si="3"/>
        <v>СЕВЕР ХОЛДИНГ АД</v>
      </c>
      <c r="B65" s="389" t="str">
        <f t="shared" si="4"/>
        <v>104075827</v>
      </c>
      <c r="C65" s="393">
        <f t="shared" si="5"/>
        <v>46022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32</v>
      </c>
    </row>
    <row r="66" spans="1:8">
      <c r="A66" s="389" t="str">
        <f t="shared" si="3"/>
        <v>СЕВЕР ХОЛДИНГ АД</v>
      </c>
      <c r="B66" s="389" t="str">
        <f t="shared" si="4"/>
        <v>104075827</v>
      </c>
      <c r="C66" s="393">
        <f t="shared" si="5"/>
        <v>46022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347</v>
      </c>
    </row>
    <row r="67" spans="1:8">
      <c r="A67" s="389" t="str">
        <f t="shared" ref="A67:A98" si="6">pdeName</f>
        <v>СЕВЕР ХОЛДИНГ АД</v>
      </c>
      <c r="B67" s="389" t="str">
        <f t="shared" ref="B67:B98" si="7">pdeBulstat</f>
        <v>104075827</v>
      </c>
      <c r="C67" s="393">
        <f t="shared" ref="C67:C98" si="8">endDate</f>
        <v>46022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СЕВЕР ХОЛДИНГ АД</v>
      </c>
      <c r="B68" s="389" t="str">
        <f t="shared" si="7"/>
        <v>104075827</v>
      </c>
      <c r="C68" s="393">
        <f t="shared" si="8"/>
        <v>46022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СЕВЕР ХОЛДИНГ АД</v>
      </c>
      <c r="B69" s="389" t="str">
        <f t="shared" si="7"/>
        <v>104075827</v>
      </c>
      <c r="C69" s="393">
        <f t="shared" si="8"/>
        <v>46022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379</v>
      </c>
    </row>
    <row r="70" spans="1:8">
      <c r="A70" s="389" t="str">
        <f t="shared" si="6"/>
        <v>СЕВЕР ХОЛДИНГ АД</v>
      </c>
      <c r="B70" s="389" t="str">
        <f t="shared" si="7"/>
        <v>104075827</v>
      </c>
      <c r="C70" s="393">
        <f t="shared" si="8"/>
        <v>46022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0</v>
      </c>
    </row>
    <row r="71" spans="1:8">
      <c r="A71" s="389" t="str">
        <f t="shared" si="6"/>
        <v>СЕВЕР ХОЛДИНГ АД</v>
      </c>
      <c r="B71" s="389" t="str">
        <f t="shared" si="7"/>
        <v>104075827</v>
      </c>
      <c r="C71" s="393">
        <f t="shared" si="8"/>
        <v>46022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35907</v>
      </c>
    </row>
    <row r="72" spans="1:8">
      <c r="A72" s="389" t="str">
        <f t="shared" si="6"/>
        <v>СЕВЕР ХОЛДИНГ АД</v>
      </c>
      <c r="B72" s="389" t="str">
        <f t="shared" si="7"/>
        <v>104075827</v>
      </c>
      <c r="C72" s="393">
        <f t="shared" si="8"/>
        <v>46022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81993</v>
      </c>
    </row>
    <row r="73" spans="1:8">
      <c r="A73" s="389" t="str">
        <f t="shared" si="6"/>
        <v>СЕВЕР ХОЛДИНГ АД</v>
      </c>
      <c r="B73" s="389" t="str">
        <f t="shared" si="7"/>
        <v>104075827</v>
      </c>
      <c r="C73" s="393">
        <f t="shared" si="8"/>
        <v>46022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781</v>
      </c>
    </row>
    <row r="74" spans="1:8">
      <c r="A74" s="389" t="str">
        <f t="shared" si="6"/>
        <v>СЕВЕР ХОЛДИНГ АД</v>
      </c>
      <c r="B74" s="389" t="str">
        <f t="shared" si="7"/>
        <v>104075827</v>
      </c>
      <c r="C74" s="393">
        <f t="shared" si="8"/>
        <v>46022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781</v>
      </c>
    </row>
    <row r="75" spans="1:8">
      <c r="A75" s="389" t="str">
        <f t="shared" si="6"/>
        <v>СЕВЕР ХОЛДИНГ АД</v>
      </c>
      <c r="B75" s="389" t="str">
        <f t="shared" si="7"/>
        <v>104075827</v>
      </c>
      <c r="C75" s="393">
        <f t="shared" si="8"/>
        <v>46022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СЕВЕР ХОЛДИНГ АД</v>
      </c>
      <c r="B76" s="389" t="str">
        <f t="shared" si="7"/>
        <v>104075827</v>
      </c>
      <c r="C76" s="393">
        <f t="shared" si="8"/>
        <v>46022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СЕВЕР ХОЛДИНГ АД</v>
      </c>
      <c r="B77" s="389" t="str">
        <f t="shared" si="7"/>
        <v>104075827</v>
      </c>
      <c r="C77" s="393">
        <f t="shared" si="8"/>
        <v>46022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СЕВЕР ХОЛДИНГ АД</v>
      </c>
      <c r="B78" s="389" t="str">
        <f t="shared" si="7"/>
        <v>104075827</v>
      </c>
      <c r="C78" s="393">
        <f t="shared" si="8"/>
        <v>46022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СЕВЕР ХОЛДИНГ АД</v>
      </c>
      <c r="B79" s="389" t="str">
        <f t="shared" si="7"/>
        <v>104075827</v>
      </c>
      <c r="C79" s="393">
        <f t="shared" si="8"/>
        <v>46022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781</v>
      </c>
    </row>
    <row r="80" spans="1:8">
      <c r="A80" s="389" t="str">
        <f t="shared" si="6"/>
        <v>СЕВЕР ХОЛДИНГ АД</v>
      </c>
      <c r="B80" s="389" t="str">
        <f t="shared" si="7"/>
        <v>104075827</v>
      </c>
      <c r="C80" s="393">
        <f t="shared" si="8"/>
        <v>46022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0</v>
      </c>
    </row>
    <row r="81" spans="1:8">
      <c r="A81" s="389" t="str">
        <f t="shared" si="6"/>
        <v>СЕВЕР ХОЛДИНГ АД</v>
      </c>
      <c r="B81" s="389" t="str">
        <f t="shared" si="7"/>
        <v>104075827</v>
      </c>
      <c r="C81" s="393">
        <f t="shared" si="8"/>
        <v>46022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0</v>
      </c>
    </row>
    <row r="82" spans="1:8">
      <c r="A82" s="389" t="str">
        <f t="shared" si="6"/>
        <v>СЕВЕР ХОЛДИНГ АД</v>
      </c>
      <c r="B82" s="389" t="str">
        <f t="shared" si="7"/>
        <v>104075827</v>
      </c>
      <c r="C82" s="393">
        <f t="shared" si="8"/>
        <v>46022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129</v>
      </c>
    </row>
    <row r="83" spans="1:8">
      <c r="A83" s="389" t="str">
        <f t="shared" si="6"/>
        <v>СЕВЕР ХОЛДИНГ АД</v>
      </c>
      <c r="B83" s="389" t="str">
        <f t="shared" si="7"/>
        <v>104075827</v>
      </c>
      <c r="C83" s="393">
        <f t="shared" si="8"/>
        <v>46022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78</v>
      </c>
    </row>
    <row r="84" spans="1:8">
      <c r="A84" s="389" t="str">
        <f t="shared" si="6"/>
        <v>СЕВЕР ХОЛДИНГ АД</v>
      </c>
      <c r="B84" s="389" t="str">
        <f t="shared" si="7"/>
        <v>104075827</v>
      </c>
      <c r="C84" s="393">
        <f t="shared" si="8"/>
        <v>46022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0</v>
      </c>
    </row>
    <row r="85" spans="1:8">
      <c r="A85" s="389" t="str">
        <f t="shared" si="6"/>
        <v>СЕВЕР ХОЛДИНГ АД</v>
      </c>
      <c r="B85" s="389" t="str">
        <f t="shared" si="7"/>
        <v>104075827</v>
      </c>
      <c r="C85" s="393">
        <f t="shared" si="8"/>
        <v>46022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51</v>
      </c>
    </row>
    <row r="86" spans="1:8">
      <c r="A86" s="389" t="str">
        <f t="shared" si="6"/>
        <v>СЕВЕР ХОЛДИНГ АД</v>
      </c>
      <c r="B86" s="389" t="str">
        <f t="shared" si="7"/>
        <v>104075827</v>
      </c>
      <c r="C86" s="393">
        <f t="shared" si="8"/>
        <v>46022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129</v>
      </c>
    </row>
    <row r="87" spans="1:8">
      <c r="A87" s="389" t="str">
        <f t="shared" si="6"/>
        <v>СЕВЕР ХОЛДИНГ АД</v>
      </c>
      <c r="B87" s="389" t="str">
        <f t="shared" si="7"/>
        <v>104075827</v>
      </c>
      <c r="C87" s="393">
        <f t="shared" si="8"/>
        <v>46022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2446</v>
      </c>
    </row>
    <row r="88" spans="1:8">
      <c r="A88" s="389" t="str">
        <f t="shared" si="6"/>
        <v>СЕВЕР ХОЛДИНГ АД</v>
      </c>
      <c r="B88" s="389" t="str">
        <f t="shared" si="7"/>
        <v>104075827</v>
      </c>
      <c r="C88" s="393">
        <f t="shared" si="8"/>
        <v>46022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2446</v>
      </c>
    </row>
    <row r="89" spans="1:8">
      <c r="A89" s="389" t="str">
        <f t="shared" si="6"/>
        <v>СЕВЕР ХОЛДИНГ АД</v>
      </c>
      <c r="B89" s="389" t="str">
        <f t="shared" si="7"/>
        <v>104075827</v>
      </c>
      <c r="C89" s="393">
        <f t="shared" si="8"/>
        <v>46022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0</v>
      </c>
    </row>
    <row r="90" spans="1:8">
      <c r="A90" s="389" t="str">
        <f t="shared" si="6"/>
        <v>СЕВЕР ХОЛДИНГ АД</v>
      </c>
      <c r="B90" s="389" t="str">
        <f t="shared" si="7"/>
        <v>104075827</v>
      </c>
      <c r="C90" s="393">
        <f t="shared" si="8"/>
        <v>46022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СЕВЕР ХОЛДИНГ АД</v>
      </c>
      <c r="B91" s="389" t="str">
        <f t="shared" si="7"/>
        <v>104075827</v>
      </c>
      <c r="C91" s="393">
        <f t="shared" si="8"/>
        <v>46022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429</v>
      </c>
    </row>
    <row r="92" spans="1:8">
      <c r="A92" s="389" t="str">
        <f t="shared" si="6"/>
        <v>СЕВЕР ХОЛДИНГ АД</v>
      </c>
      <c r="B92" s="389" t="str">
        <f t="shared" si="7"/>
        <v>104075827</v>
      </c>
      <c r="C92" s="393">
        <f t="shared" si="8"/>
        <v>46022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0</v>
      </c>
    </row>
    <row r="93" spans="1:8">
      <c r="A93" s="389" t="str">
        <f t="shared" si="6"/>
        <v>СЕВЕР ХОЛДИНГ АД</v>
      </c>
      <c r="B93" s="389" t="str">
        <f t="shared" si="7"/>
        <v>104075827</v>
      </c>
      <c r="C93" s="393">
        <f t="shared" si="8"/>
        <v>46022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2875</v>
      </c>
    </row>
    <row r="94" spans="1:8">
      <c r="A94" s="389" t="str">
        <f t="shared" si="6"/>
        <v>СЕВЕР ХОЛДИНГ АД</v>
      </c>
      <c r="B94" s="389" t="str">
        <f t="shared" si="7"/>
        <v>104075827</v>
      </c>
      <c r="C94" s="393">
        <f t="shared" si="8"/>
        <v>46022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3785</v>
      </c>
    </row>
    <row r="95" spans="1:8">
      <c r="A95" s="389" t="str">
        <f t="shared" si="6"/>
        <v>СЕВЕР ХОЛДИНГ АД</v>
      </c>
      <c r="B95" s="389" t="str">
        <f t="shared" si="7"/>
        <v>104075827</v>
      </c>
      <c r="C95" s="393">
        <f t="shared" si="8"/>
        <v>46022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0</v>
      </c>
    </row>
    <row r="96" spans="1:8">
      <c r="A96" s="389" t="str">
        <f t="shared" si="6"/>
        <v>СЕВЕР ХОЛДИНГ АД</v>
      </c>
      <c r="B96" s="389" t="str">
        <f t="shared" si="7"/>
        <v>104075827</v>
      </c>
      <c r="C96" s="393">
        <f t="shared" si="8"/>
        <v>46022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0</v>
      </c>
    </row>
    <row r="97" spans="1:8">
      <c r="A97" s="389" t="str">
        <f t="shared" si="6"/>
        <v>СЕВЕР ХОЛДИНГ АД</v>
      </c>
      <c r="B97" s="389" t="str">
        <f t="shared" si="7"/>
        <v>104075827</v>
      </c>
      <c r="C97" s="393">
        <f t="shared" si="8"/>
        <v>46022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14118</v>
      </c>
    </row>
    <row r="98" spans="1:8">
      <c r="A98" s="389" t="str">
        <f t="shared" si="6"/>
        <v>СЕВЕР ХОЛДИНГ АД</v>
      </c>
      <c r="B98" s="389" t="str">
        <f t="shared" si="7"/>
        <v>104075827</v>
      </c>
      <c r="C98" s="393">
        <f t="shared" si="8"/>
        <v>46022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СЕВЕР ХОЛДИНГ АД</v>
      </c>
      <c r="B99" s="389" t="str">
        <f t="shared" ref="B99:B125" si="10">pdeBulstat</f>
        <v>104075827</v>
      </c>
      <c r="C99" s="393">
        <f t="shared" ref="C99:C125" si="11">endDate</f>
        <v>46022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СЕВЕР ХОЛДИНГ АД</v>
      </c>
      <c r="B100" s="389" t="str">
        <f t="shared" si="10"/>
        <v>104075827</v>
      </c>
      <c r="C100" s="393">
        <f t="shared" si="11"/>
        <v>46022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36430</v>
      </c>
    </row>
    <row r="101" spans="1:8">
      <c r="A101" s="389" t="str">
        <f t="shared" si="9"/>
        <v>СЕВЕР ХОЛДИНГ АД</v>
      </c>
      <c r="B101" s="389" t="str">
        <f t="shared" si="10"/>
        <v>104075827</v>
      </c>
      <c r="C101" s="393">
        <f t="shared" si="11"/>
        <v>46022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0</v>
      </c>
    </row>
    <row r="102" spans="1:8">
      <c r="A102" s="389" t="str">
        <f t="shared" si="9"/>
        <v>СЕВЕР ХОЛДИНГ АД</v>
      </c>
      <c r="B102" s="389" t="str">
        <f t="shared" si="10"/>
        <v>104075827</v>
      </c>
      <c r="C102" s="393">
        <f t="shared" si="11"/>
        <v>46022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50548</v>
      </c>
    </row>
    <row r="103" spans="1:8">
      <c r="A103" s="389" t="str">
        <f t="shared" si="9"/>
        <v>СЕВЕР ХОЛДИНГ АД</v>
      </c>
      <c r="B103" s="389" t="str">
        <f t="shared" si="10"/>
        <v>104075827</v>
      </c>
      <c r="C103" s="393">
        <f t="shared" si="11"/>
        <v>46022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78</v>
      </c>
    </row>
    <row r="104" spans="1:8">
      <c r="A104" s="389" t="str">
        <f t="shared" si="9"/>
        <v>СЕВЕР ХОЛДИНГ АД</v>
      </c>
      <c r="B104" s="389" t="str">
        <f t="shared" si="10"/>
        <v>104075827</v>
      </c>
      <c r="C104" s="393">
        <f t="shared" si="11"/>
        <v>46022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СЕВЕР ХОЛДИНГ АД</v>
      </c>
      <c r="B105" s="389" t="str">
        <f t="shared" si="10"/>
        <v>104075827</v>
      </c>
      <c r="C105" s="393">
        <f t="shared" si="11"/>
        <v>46022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552</v>
      </c>
    </row>
    <row r="106" spans="1:8">
      <c r="A106" s="389" t="str">
        <f t="shared" si="9"/>
        <v>СЕВЕР ХОЛДИНГ АД</v>
      </c>
      <c r="B106" s="389" t="str">
        <f t="shared" si="10"/>
        <v>104075827</v>
      </c>
      <c r="C106" s="393">
        <f t="shared" si="11"/>
        <v>46022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1565</v>
      </c>
    </row>
    <row r="107" spans="1:8">
      <c r="A107" s="389" t="str">
        <f t="shared" si="9"/>
        <v>СЕВЕР ХОЛДИНГ АД</v>
      </c>
      <c r="B107" s="389" t="str">
        <f t="shared" si="10"/>
        <v>104075827</v>
      </c>
      <c r="C107" s="393">
        <f t="shared" si="11"/>
        <v>46022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52743</v>
      </c>
    </row>
    <row r="108" spans="1:8">
      <c r="A108" s="389" t="str">
        <f t="shared" si="9"/>
        <v>СЕВЕР ХОЛДИНГ АД</v>
      </c>
      <c r="B108" s="389" t="str">
        <f t="shared" si="10"/>
        <v>104075827</v>
      </c>
      <c r="C108" s="393">
        <f t="shared" si="11"/>
        <v>46022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15898</v>
      </c>
    </row>
    <row r="109" spans="1:8">
      <c r="A109" s="389" t="str">
        <f t="shared" si="9"/>
        <v>СЕВЕР ХОЛДИНГ АД</v>
      </c>
      <c r="B109" s="389" t="str">
        <f t="shared" si="10"/>
        <v>104075827</v>
      </c>
      <c r="C109" s="393">
        <f t="shared" si="11"/>
        <v>46022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2258</v>
      </c>
    </row>
    <row r="110" spans="1:8">
      <c r="A110" s="389" t="str">
        <f t="shared" si="9"/>
        <v>СЕВЕР ХОЛДИНГ АД</v>
      </c>
      <c r="B110" s="389" t="str">
        <f t="shared" si="10"/>
        <v>104075827</v>
      </c>
      <c r="C110" s="393">
        <f t="shared" si="11"/>
        <v>46022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7204</v>
      </c>
    </row>
    <row r="111" spans="1:8">
      <c r="A111" s="389" t="str">
        <f t="shared" si="9"/>
        <v>СЕВЕР ХОЛДИНГ АД</v>
      </c>
      <c r="B111" s="389" t="str">
        <f t="shared" si="10"/>
        <v>104075827</v>
      </c>
      <c r="C111" s="393">
        <f t="shared" si="11"/>
        <v>46022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1540</v>
      </c>
    </row>
    <row r="112" spans="1:8">
      <c r="A112" s="389" t="str">
        <f t="shared" si="9"/>
        <v>СЕВЕР ХОЛДИНГ АД</v>
      </c>
      <c r="B112" s="389" t="str">
        <f t="shared" si="10"/>
        <v>104075827</v>
      </c>
      <c r="C112" s="393">
        <f t="shared" si="11"/>
        <v>46022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2524</v>
      </c>
    </row>
    <row r="113" spans="1:8">
      <c r="A113" s="389" t="str">
        <f t="shared" si="9"/>
        <v>СЕВЕР ХОЛДИНГ АД</v>
      </c>
      <c r="B113" s="389" t="str">
        <f t="shared" si="10"/>
        <v>104075827</v>
      </c>
      <c r="C113" s="393">
        <f t="shared" si="11"/>
        <v>46022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2959</v>
      </c>
    </row>
    <row r="114" spans="1:8">
      <c r="A114" s="389" t="str">
        <f t="shared" si="9"/>
        <v>СЕВЕР ХОЛДИНГ АД</v>
      </c>
      <c r="B114" s="389" t="str">
        <f t="shared" si="10"/>
        <v>104075827</v>
      </c>
      <c r="C114" s="393">
        <f t="shared" si="11"/>
        <v>46022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0</v>
      </c>
    </row>
    <row r="115" spans="1:8">
      <c r="A115" s="389" t="str">
        <f t="shared" si="9"/>
        <v>СЕВЕР ХОЛДИНГ АД</v>
      </c>
      <c r="B115" s="389" t="str">
        <f t="shared" si="10"/>
        <v>104075827</v>
      </c>
      <c r="C115" s="393">
        <f t="shared" si="11"/>
        <v>46022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106</v>
      </c>
    </row>
    <row r="116" spans="1:8">
      <c r="A116" s="389" t="str">
        <f t="shared" si="9"/>
        <v>СЕВЕР ХОЛДИНГ АД</v>
      </c>
      <c r="B116" s="389" t="str">
        <f t="shared" si="10"/>
        <v>104075827</v>
      </c>
      <c r="C116" s="393">
        <f t="shared" si="11"/>
        <v>46022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20</v>
      </c>
    </row>
    <row r="117" spans="1:8">
      <c r="A117" s="389" t="str">
        <f t="shared" si="9"/>
        <v>СЕВЕР ХОЛДИНГ АД</v>
      </c>
      <c r="B117" s="389" t="str">
        <f t="shared" si="10"/>
        <v>104075827</v>
      </c>
      <c r="C117" s="393">
        <f t="shared" si="11"/>
        <v>46022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55</v>
      </c>
    </row>
    <row r="118" spans="1:8">
      <c r="A118" s="389" t="str">
        <f t="shared" si="9"/>
        <v>СЕВЕР ХОЛДИНГ АД</v>
      </c>
      <c r="B118" s="389" t="str">
        <f t="shared" si="10"/>
        <v>104075827</v>
      </c>
      <c r="C118" s="393">
        <f t="shared" si="11"/>
        <v>46022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0</v>
      </c>
    </row>
    <row r="119" spans="1:8">
      <c r="A119" s="389" t="str">
        <f t="shared" si="9"/>
        <v>СЕВЕР ХОЛДИНГ АД</v>
      </c>
      <c r="B119" s="389" t="str">
        <f t="shared" si="10"/>
        <v>104075827</v>
      </c>
      <c r="C119" s="393">
        <f t="shared" si="11"/>
        <v>46022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СЕВЕР ХОЛДИНГ АД</v>
      </c>
      <c r="B120" s="389" t="str">
        <f t="shared" si="10"/>
        <v>104075827</v>
      </c>
      <c r="C120" s="393">
        <f t="shared" si="11"/>
        <v>46022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25360</v>
      </c>
    </row>
    <row r="121" spans="1:8">
      <c r="A121" s="389" t="str">
        <f t="shared" si="9"/>
        <v>СЕВЕР ХОЛДИНГ АД</v>
      </c>
      <c r="B121" s="389" t="str">
        <f t="shared" si="10"/>
        <v>104075827</v>
      </c>
      <c r="C121" s="393">
        <f t="shared" si="11"/>
        <v>46022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СЕВЕР ХОЛДИНГ АД</v>
      </c>
      <c r="B122" s="389" t="str">
        <f t="shared" si="10"/>
        <v>104075827</v>
      </c>
      <c r="C122" s="393">
        <f t="shared" si="11"/>
        <v>46022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0</v>
      </c>
    </row>
    <row r="123" spans="1:8">
      <c r="A123" s="389" t="str">
        <f t="shared" si="9"/>
        <v>СЕВЕР ХОЛДИНГ АД</v>
      </c>
      <c r="B123" s="389" t="str">
        <f t="shared" si="10"/>
        <v>104075827</v>
      </c>
      <c r="C123" s="393">
        <f t="shared" si="11"/>
        <v>46022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105</v>
      </c>
    </row>
    <row r="124" spans="1:8">
      <c r="A124" s="389" t="str">
        <f t="shared" si="9"/>
        <v>СЕВЕР ХОЛДИНГ АД</v>
      </c>
      <c r="B124" s="389" t="str">
        <f t="shared" si="10"/>
        <v>104075827</v>
      </c>
      <c r="C124" s="393">
        <f t="shared" si="11"/>
        <v>46022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25465</v>
      </c>
    </row>
    <row r="125" spans="1:8">
      <c r="A125" s="389" t="str">
        <f t="shared" si="9"/>
        <v>СЕВЕР ХОЛДИНГ АД</v>
      </c>
      <c r="B125" s="389" t="str">
        <f t="shared" si="10"/>
        <v>104075827</v>
      </c>
      <c r="C125" s="393">
        <f t="shared" si="11"/>
        <v>46022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81993</v>
      </c>
    </row>
    <row r="126" spans="1:8" s="232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СЕВЕР ХОЛДИНГ АД</v>
      </c>
      <c r="B127" s="389" t="str">
        <f t="shared" ref="B127:B158" si="13">pdeBulstat</f>
        <v>104075827</v>
      </c>
      <c r="C127" s="393">
        <f t="shared" ref="C127:C158" si="14">endDate</f>
        <v>46022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2659</v>
      </c>
    </row>
    <row r="128" spans="1:8">
      <c r="A128" s="389" t="str">
        <f t="shared" si="12"/>
        <v>СЕВЕР ХОЛДИНГ АД</v>
      </c>
      <c r="B128" s="389" t="str">
        <f t="shared" si="13"/>
        <v>104075827</v>
      </c>
      <c r="C128" s="393">
        <f t="shared" si="14"/>
        <v>46022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2058</v>
      </c>
    </row>
    <row r="129" spans="1:8">
      <c r="A129" s="389" t="str">
        <f t="shared" si="12"/>
        <v>СЕВЕР ХОЛДИНГ АД</v>
      </c>
      <c r="B129" s="389" t="str">
        <f t="shared" si="13"/>
        <v>104075827</v>
      </c>
      <c r="C129" s="393">
        <f t="shared" si="14"/>
        <v>46022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842</v>
      </c>
    </row>
    <row r="130" spans="1:8">
      <c r="A130" s="389" t="str">
        <f t="shared" si="12"/>
        <v>СЕВЕР ХОЛДИНГ АД</v>
      </c>
      <c r="B130" s="389" t="str">
        <f t="shared" si="13"/>
        <v>104075827</v>
      </c>
      <c r="C130" s="393">
        <f t="shared" si="14"/>
        <v>46022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1749</v>
      </c>
    </row>
    <row r="131" spans="1:8">
      <c r="A131" s="389" t="str">
        <f t="shared" si="12"/>
        <v>СЕВЕР ХОЛДИНГ АД</v>
      </c>
      <c r="B131" s="389" t="str">
        <f t="shared" si="13"/>
        <v>104075827</v>
      </c>
      <c r="C131" s="393">
        <f t="shared" si="14"/>
        <v>46022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278</v>
      </c>
    </row>
    <row r="132" spans="1:8">
      <c r="A132" s="389" t="str">
        <f t="shared" si="12"/>
        <v>СЕВЕР ХОЛДИНГ АД</v>
      </c>
      <c r="B132" s="389" t="str">
        <f t="shared" si="13"/>
        <v>104075827</v>
      </c>
      <c r="C132" s="393">
        <f t="shared" si="14"/>
        <v>46022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2056</v>
      </c>
    </row>
    <row r="133" spans="1:8">
      <c r="A133" s="389" t="str">
        <f t="shared" si="12"/>
        <v>СЕВЕР ХОЛДИНГ АД</v>
      </c>
      <c r="B133" s="389" t="str">
        <f t="shared" si="13"/>
        <v>104075827</v>
      </c>
      <c r="C133" s="393">
        <f t="shared" si="14"/>
        <v>46022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-2957</v>
      </c>
    </row>
    <row r="134" spans="1:8">
      <c r="A134" s="389" t="str">
        <f t="shared" si="12"/>
        <v>СЕВЕР ХОЛДИНГ АД</v>
      </c>
      <c r="B134" s="389" t="str">
        <f t="shared" si="13"/>
        <v>104075827</v>
      </c>
      <c r="C134" s="393">
        <f t="shared" si="14"/>
        <v>46022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1318</v>
      </c>
    </row>
    <row r="135" spans="1:8">
      <c r="A135" s="389" t="str">
        <f t="shared" si="12"/>
        <v>СЕВЕР ХОЛДИНГ АД</v>
      </c>
      <c r="B135" s="389" t="str">
        <f t="shared" si="13"/>
        <v>104075827</v>
      </c>
      <c r="C135" s="393">
        <f t="shared" si="14"/>
        <v>46022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0</v>
      </c>
    </row>
    <row r="136" spans="1:8">
      <c r="A136" s="389" t="str">
        <f t="shared" si="12"/>
        <v>СЕВЕР ХОЛДИНГ АД</v>
      </c>
      <c r="B136" s="389" t="str">
        <f t="shared" si="13"/>
        <v>104075827</v>
      </c>
      <c r="C136" s="393">
        <f t="shared" si="14"/>
        <v>46022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СЕВЕР ХОЛДИНГ АД</v>
      </c>
      <c r="B137" s="389" t="str">
        <f t="shared" si="13"/>
        <v>104075827</v>
      </c>
      <c r="C137" s="393">
        <f t="shared" si="14"/>
        <v>46022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8003</v>
      </c>
    </row>
    <row r="138" spans="1:8">
      <c r="A138" s="389" t="str">
        <f t="shared" si="12"/>
        <v>СЕВЕР ХОЛДИНГ АД</v>
      </c>
      <c r="B138" s="389" t="str">
        <f t="shared" si="13"/>
        <v>104075827</v>
      </c>
      <c r="C138" s="393">
        <f t="shared" si="14"/>
        <v>46022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2593</v>
      </c>
    </row>
    <row r="139" spans="1:8">
      <c r="A139" s="389" t="str">
        <f t="shared" si="12"/>
        <v>СЕВЕР ХОЛДИНГ АД</v>
      </c>
      <c r="B139" s="389" t="str">
        <f t="shared" si="13"/>
        <v>104075827</v>
      </c>
      <c r="C139" s="393">
        <f t="shared" si="14"/>
        <v>46022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515</v>
      </c>
    </row>
    <row r="140" spans="1:8">
      <c r="A140" s="389" t="str">
        <f t="shared" si="12"/>
        <v>СЕВЕР ХОЛДИНГ АД</v>
      </c>
      <c r="B140" s="389" t="str">
        <f t="shared" si="13"/>
        <v>104075827</v>
      </c>
      <c r="C140" s="393">
        <f t="shared" si="14"/>
        <v>46022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0</v>
      </c>
    </row>
    <row r="141" spans="1:8">
      <c r="A141" s="389" t="str">
        <f t="shared" si="12"/>
        <v>СЕВЕР ХОЛДИНГ АД</v>
      </c>
      <c r="B141" s="389" t="str">
        <f t="shared" si="13"/>
        <v>104075827</v>
      </c>
      <c r="C141" s="393">
        <f t="shared" si="14"/>
        <v>46022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49</v>
      </c>
    </row>
    <row r="142" spans="1:8">
      <c r="A142" s="389" t="str">
        <f t="shared" si="12"/>
        <v>СЕВЕР ХОЛДИНГ АД</v>
      </c>
      <c r="B142" s="389" t="str">
        <f t="shared" si="13"/>
        <v>104075827</v>
      </c>
      <c r="C142" s="393">
        <f t="shared" si="14"/>
        <v>46022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3157</v>
      </c>
    </row>
    <row r="143" spans="1:8">
      <c r="A143" s="389" t="str">
        <f t="shared" si="12"/>
        <v>СЕВЕР ХОЛДИНГ АД</v>
      </c>
      <c r="B143" s="389" t="str">
        <f t="shared" si="13"/>
        <v>104075827</v>
      </c>
      <c r="C143" s="393">
        <f t="shared" si="14"/>
        <v>46022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11160</v>
      </c>
    </row>
    <row r="144" spans="1:8">
      <c r="A144" s="389" t="str">
        <f t="shared" si="12"/>
        <v>СЕВЕР ХОЛДИНГ АД</v>
      </c>
      <c r="B144" s="389" t="str">
        <f t="shared" si="13"/>
        <v>104075827</v>
      </c>
      <c r="C144" s="393">
        <f t="shared" si="14"/>
        <v>46022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429</v>
      </c>
    </row>
    <row r="145" spans="1:8">
      <c r="A145" s="389" t="str">
        <f t="shared" si="12"/>
        <v>СЕВЕР ХОЛДИНГ АД</v>
      </c>
      <c r="B145" s="389" t="str">
        <f t="shared" si="13"/>
        <v>104075827</v>
      </c>
      <c r="C145" s="393">
        <f t="shared" si="14"/>
        <v>46022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СЕВЕР ХОЛДИНГ АД</v>
      </c>
      <c r="B146" s="389" t="str">
        <f t="shared" si="13"/>
        <v>104075827</v>
      </c>
      <c r="C146" s="393">
        <f t="shared" si="14"/>
        <v>46022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СЕВЕР ХОЛДИНГ АД</v>
      </c>
      <c r="B147" s="389" t="str">
        <f t="shared" si="13"/>
        <v>104075827</v>
      </c>
      <c r="C147" s="393">
        <f t="shared" si="14"/>
        <v>46022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11160</v>
      </c>
    </row>
    <row r="148" spans="1:8">
      <c r="A148" s="389" t="str">
        <f t="shared" si="12"/>
        <v>СЕВЕР ХОЛДИНГ АД</v>
      </c>
      <c r="B148" s="389" t="str">
        <f t="shared" si="13"/>
        <v>104075827</v>
      </c>
      <c r="C148" s="393">
        <f t="shared" si="14"/>
        <v>46022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429</v>
      </c>
    </row>
    <row r="149" spans="1:8">
      <c r="A149" s="389" t="str">
        <f t="shared" si="12"/>
        <v>СЕВЕР ХОЛДИНГ АД</v>
      </c>
      <c r="B149" s="389" t="str">
        <f t="shared" si="13"/>
        <v>104075827</v>
      </c>
      <c r="C149" s="393">
        <f t="shared" si="14"/>
        <v>46022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0</v>
      </c>
    </row>
    <row r="150" spans="1:8">
      <c r="A150" s="389" t="str">
        <f t="shared" si="12"/>
        <v>СЕВЕР ХОЛДИНГ АД</v>
      </c>
      <c r="B150" s="389" t="str">
        <f t="shared" si="13"/>
        <v>104075827</v>
      </c>
      <c r="C150" s="393">
        <f t="shared" si="14"/>
        <v>46022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0</v>
      </c>
    </row>
    <row r="151" spans="1:8">
      <c r="A151" s="389" t="str">
        <f t="shared" si="12"/>
        <v>СЕВЕР ХОЛДИНГ АД</v>
      </c>
      <c r="B151" s="389" t="str">
        <f t="shared" si="13"/>
        <v>104075827</v>
      </c>
      <c r="C151" s="393">
        <f t="shared" si="14"/>
        <v>46022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0</v>
      </c>
    </row>
    <row r="152" spans="1:8">
      <c r="A152" s="389" t="str">
        <f t="shared" si="12"/>
        <v>СЕВЕР ХОЛДИНГ АД</v>
      </c>
      <c r="B152" s="389" t="str">
        <f t="shared" si="13"/>
        <v>104075827</v>
      </c>
      <c r="C152" s="393">
        <f t="shared" si="14"/>
        <v>46022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СЕВЕР ХОЛДИНГ АД</v>
      </c>
      <c r="B153" s="389" t="str">
        <f t="shared" si="13"/>
        <v>104075827</v>
      </c>
      <c r="C153" s="393">
        <f t="shared" si="14"/>
        <v>46022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429</v>
      </c>
    </row>
    <row r="154" spans="1:8">
      <c r="A154" s="389" t="str">
        <f t="shared" si="12"/>
        <v>СЕВЕР ХОЛДИНГ АД</v>
      </c>
      <c r="B154" s="389" t="str">
        <f t="shared" si="13"/>
        <v>104075827</v>
      </c>
      <c r="C154" s="393">
        <f t="shared" si="14"/>
        <v>46022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0</v>
      </c>
    </row>
    <row r="155" spans="1:8">
      <c r="A155" s="389" t="str">
        <f t="shared" si="12"/>
        <v>СЕВЕР ХОЛДИНГ АД</v>
      </c>
      <c r="B155" s="389" t="str">
        <f t="shared" si="13"/>
        <v>104075827</v>
      </c>
      <c r="C155" s="393">
        <f t="shared" si="14"/>
        <v>46022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429</v>
      </c>
    </row>
    <row r="156" spans="1:8">
      <c r="A156" s="389" t="str">
        <f t="shared" si="12"/>
        <v>СЕВЕР ХОЛДИНГ АД</v>
      </c>
      <c r="B156" s="389" t="str">
        <f t="shared" si="13"/>
        <v>104075827</v>
      </c>
      <c r="C156" s="393">
        <f t="shared" si="14"/>
        <v>46022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11589</v>
      </c>
    </row>
    <row r="157" spans="1:8">
      <c r="A157" s="389" t="str">
        <f t="shared" si="12"/>
        <v>СЕВЕР ХОЛДИНГ АД</v>
      </c>
      <c r="B157" s="389" t="str">
        <f t="shared" si="13"/>
        <v>104075827</v>
      </c>
      <c r="C157" s="393">
        <f t="shared" si="14"/>
        <v>46022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3438</v>
      </c>
    </row>
    <row r="158" spans="1:8">
      <c r="A158" s="389" t="str">
        <f t="shared" si="12"/>
        <v>СЕВЕР ХОЛДИНГ АД</v>
      </c>
      <c r="B158" s="389" t="str">
        <f t="shared" si="13"/>
        <v>104075827</v>
      </c>
      <c r="C158" s="393">
        <f t="shared" si="14"/>
        <v>46022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1133</v>
      </c>
    </row>
    <row r="159" spans="1:8">
      <c r="A159" s="389" t="str">
        <f t="shared" ref="A159:A179" si="15">pdeName</f>
        <v>СЕВЕР ХОЛДИНГ АД</v>
      </c>
      <c r="B159" s="389" t="str">
        <f t="shared" ref="B159:B179" si="16">pdeBulstat</f>
        <v>104075827</v>
      </c>
      <c r="C159" s="393">
        <f t="shared" ref="C159:C179" si="17">endDate</f>
        <v>46022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192</v>
      </c>
    </row>
    <row r="160" spans="1:8">
      <c r="A160" s="389" t="str">
        <f t="shared" si="15"/>
        <v>СЕВЕР ХОЛДИНГ АД</v>
      </c>
      <c r="B160" s="389" t="str">
        <f t="shared" si="16"/>
        <v>104075827</v>
      </c>
      <c r="C160" s="393">
        <f t="shared" si="17"/>
        <v>46022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2942</v>
      </c>
    </row>
    <row r="161" spans="1:8">
      <c r="A161" s="389" t="str">
        <f t="shared" si="15"/>
        <v>СЕВЕР ХОЛДИНГ АД</v>
      </c>
      <c r="B161" s="389" t="str">
        <f t="shared" si="16"/>
        <v>104075827</v>
      </c>
      <c r="C161" s="393">
        <f t="shared" si="17"/>
        <v>46022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7705</v>
      </c>
    </row>
    <row r="162" spans="1:8">
      <c r="A162" s="389" t="str">
        <f t="shared" si="15"/>
        <v>СЕВЕР ХОЛДИНГ АД</v>
      </c>
      <c r="B162" s="389" t="str">
        <f t="shared" si="16"/>
        <v>104075827</v>
      </c>
      <c r="C162" s="393">
        <f t="shared" si="17"/>
        <v>46022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907</v>
      </c>
    </row>
    <row r="163" spans="1:8">
      <c r="A163" s="389" t="str">
        <f t="shared" si="15"/>
        <v>СЕВЕР ХОЛДИНГ АД</v>
      </c>
      <c r="B163" s="389" t="str">
        <f t="shared" si="16"/>
        <v>104075827</v>
      </c>
      <c r="C163" s="393">
        <f t="shared" si="17"/>
        <v>46022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СЕВЕР ХОЛДИНГ АД</v>
      </c>
      <c r="B164" s="389" t="str">
        <f t="shared" si="16"/>
        <v>104075827</v>
      </c>
      <c r="C164" s="393">
        <f t="shared" si="17"/>
        <v>46022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492</v>
      </c>
    </row>
    <row r="165" spans="1:8">
      <c r="A165" s="389" t="str">
        <f t="shared" si="15"/>
        <v>СЕВЕР ХОЛДИНГ АД</v>
      </c>
      <c r="B165" s="389" t="str">
        <f t="shared" si="16"/>
        <v>104075827</v>
      </c>
      <c r="C165" s="393">
        <f t="shared" si="17"/>
        <v>46022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0</v>
      </c>
    </row>
    <row r="166" spans="1:8">
      <c r="A166" s="389" t="str">
        <f t="shared" si="15"/>
        <v>СЕВЕР ХОЛДИНГ АД</v>
      </c>
      <c r="B166" s="389" t="str">
        <f t="shared" si="16"/>
        <v>104075827</v>
      </c>
      <c r="C166" s="393">
        <f t="shared" si="17"/>
        <v>46022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2485</v>
      </c>
    </row>
    <row r="167" spans="1:8">
      <c r="A167" s="389" t="str">
        <f t="shared" si="15"/>
        <v>СЕВЕР ХОЛДИНГ АД</v>
      </c>
      <c r="B167" s="389" t="str">
        <f t="shared" si="16"/>
        <v>104075827</v>
      </c>
      <c r="C167" s="393">
        <f t="shared" si="17"/>
        <v>46022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0</v>
      </c>
    </row>
    <row r="168" spans="1:8">
      <c r="A168" s="389" t="str">
        <f t="shared" si="15"/>
        <v>СЕВЕР ХОЛДИНГ АД</v>
      </c>
      <c r="B168" s="389" t="str">
        <f t="shared" si="16"/>
        <v>104075827</v>
      </c>
      <c r="C168" s="393">
        <f t="shared" si="17"/>
        <v>46022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0</v>
      </c>
    </row>
    <row r="169" spans="1:8">
      <c r="A169" s="389" t="str">
        <f t="shared" si="15"/>
        <v>СЕВЕР ХОЛДИНГ АД</v>
      </c>
      <c r="B169" s="389" t="str">
        <f t="shared" si="16"/>
        <v>104075827</v>
      </c>
      <c r="C169" s="393">
        <f t="shared" si="17"/>
        <v>46022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2977</v>
      </c>
    </row>
    <row r="170" spans="1:8">
      <c r="A170" s="389" t="str">
        <f t="shared" si="15"/>
        <v>СЕВЕР ХОЛДИНГ АД</v>
      </c>
      <c r="B170" s="389" t="str">
        <f t="shared" si="16"/>
        <v>104075827</v>
      </c>
      <c r="C170" s="393">
        <f t="shared" si="17"/>
        <v>46022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11589</v>
      </c>
    </row>
    <row r="171" spans="1:8">
      <c r="A171" s="389" t="str">
        <f t="shared" si="15"/>
        <v>СЕВЕР ХОЛДИНГ АД</v>
      </c>
      <c r="B171" s="389" t="str">
        <f t="shared" si="16"/>
        <v>104075827</v>
      </c>
      <c r="C171" s="393">
        <f t="shared" si="17"/>
        <v>46022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0</v>
      </c>
    </row>
    <row r="172" spans="1:8">
      <c r="A172" s="389" t="str">
        <f t="shared" si="15"/>
        <v>СЕВЕР ХОЛДИНГ АД</v>
      </c>
      <c r="B172" s="389" t="str">
        <f t="shared" si="16"/>
        <v>104075827</v>
      </c>
      <c r="C172" s="393">
        <f t="shared" si="17"/>
        <v>46022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СЕВЕР ХОЛДИНГ АД</v>
      </c>
      <c r="B173" s="389" t="str">
        <f t="shared" si="16"/>
        <v>104075827</v>
      </c>
      <c r="C173" s="393">
        <f t="shared" si="17"/>
        <v>46022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СЕВЕР ХОЛДИНГ АД</v>
      </c>
      <c r="B174" s="389" t="str">
        <f t="shared" si="16"/>
        <v>104075827</v>
      </c>
      <c r="C174" s="393">
        <f t="shared" si="17"/>
        <v>46022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11589</v>
      </c>
    </row>
    <row r="175" spans="1:8">
      <c r="A175" s="389" t="str">
        <f t="shared" si="15"/>
        <v>СЕВЕР ХОЛДИНГ АД</v>
      </c>
      <c r="B175" s="389" t="str">
        <f t="shared" si="16"/>
        <v>104075827</v>
      </c>
      <c r="C175" s="393">
        <f t="shared" si="17"/>
        <v>46022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0</v>
      </c>
    </row>
    <row r="176" spans="1:8">
      <c r="A176" s="389" t="str">
        <f t="shared" si="15"/>
        <v>СЕВЕР ХОЛДИНГ АД</v>
      </c>
      <c r="B176" s="389" t="str">
        <f t="shared" si="16"/>
        <v>104075827</v>
      </c>
      <c r="C176" s="393">
        <f t="shared" si="17"/>
        <v>46022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0</v>
      </c>
    </row>
    <row r="177" spans="1:8">
      <c r="A177" s="389" t="str">
        <f t="shared" si="15"/>
        <v>СЕВЕР ХОЛДИНГ АД</v>
      </c>
      <c r="B177" s="389" t="str">
        <f t="shared" si="16"/>
        <v>104075827</v>
      </c>
      <c r="C177" s="393">
        <f t="shared" si="17"/>
        <v>46022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СЕВЕР ХОЛДИНГ АД</v>
      </c>
      <c r="B178" s="389" t="str">
        <f t="shared" si="16"/>
        <v>104075827</v>
      </c>
      <c r="C178" s="393">
        <f t="shared" si="17"/>
        <v>46022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0</v>
      </c>
    </row>
    <row r="179" spans="1:8">
      <c r="A179" s="389" t="str">
        <f t="shared" si="15"/>
        <v>СЕВЕР ХОЛДИНГ АД</v>
      </c>
      <c r="B179" s="389" t="str">
        <f t="shared" si="16"/>
        <v>104075827</v>
      </c>
      <c r="C179" s="393">
        <f t="shared" si="17"/>
        <v>46022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11589</v>
      </c>
    </row>
    <row r="180" spans="1:8" s="232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СЕВЕР ХОЛДИНГ АД</v>
      </c>
      <c r="B181" s="389" t="str">
        <f t="shared" ref="B181:B216" si="19">pdeBulstat</f>
        <v>104075827</v>
      </c>
      <c r="C181" s="393">
        <f t="shared" ref="C181:C216" si="20">endDate</f>
        <v>46022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17760</v>
      </c>
    </row>
    <row r="182" spans="1:8">
      <c r="A182" s="389" t="str">
        <f t="shared" si="18"/>
        <v>СЕВЕР ХОЛДИНГ АД</v>
      </c>
      <c r="B182" s="389" t="str">
        <f t="shared" si="19"/>
        <v>104075827</v>
      </c>
      <c r="C182" s="393">
        <f t="shared" si="20"/>
        <v>46022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-8203</v>
      </c>
    </row>
    <row r="183" spans="1:8">
      <c r="A183" s="389" t="str">
        <f t="shared" si="18"/>
        <v>СЕВЕР ХОЛДИНГ АД</v>
      </c>
      <c r="B183" s="389" t="str">
        <f t="shared" si="19"/>
        <v>104075827</v>
      </c>
      <c r="C183" s="393">
        <f t="shared" si="20"/>
        <v>46022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СЕВЕР ХОЛДИНГ АД</v>
      </c>
      <c r="B184" s="389" t="str">
        <f t="shared" si="19"/>
        <v>104075827</v>
      </c>
      <c r="C184" s="393">
        <f t="shared" si="20"/>
        <v>46022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-2151</v>
      </c>
    </row>
    <row r="185" spans="1:8">
      <c r="A185" s="389" t="str">
        <f t="shared" si="18"/>
        <v>СЕВЕР ХОЛДИНГ АД</v>
      </c>
      <c r="B185" s="389" t="str">
        <f t="shared" si="19"/>
        <v>104075827</v>
      </c>
      <c r="C185" s="393">
        <f t="shared" si="20"/>
        <v>46022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-344</v>
      </c>
    </row>
    <row r="186" spans="1:8">
      <c r="A186" s="389" t="str">
        <f t="shared" si="18"/>
        <v>СЕВЕР ХОЛДИНГ АД</v>
      </c>
      <c r="B186" s="389" t="str">
        <f t="shared" si="19"/>
        <v>104075827</v>
      </c>
      <c r="C186" s="393">
        <f t="shared" si="20"/>
        <v>46022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449</v>
      </c>
    </row>
    <row r="187" spans="1:8">
      <c r="A187" s="389" t="str">
        <f t="shared" si="18"/>
        <v>СЕВЕР ХОЛДИНГ АД</v>
      </c>
      <c r="B187" s="389" t="str">
        <f t="shared" si="19"/>
        <v>104075827</v>
      </c>
      <c r="C187" s="393">
        <f t="shared" si="20"/>
        <v>46022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0</v>
      </c>
    </row>
    <row r="188" spans="1:8">
      <c r="A188" s="389" t="str">
        <f t="shared" si="18"/>
        <v>СЕВЕР ХОЛДИНГ АД</v>
      </c>
      <c r="B188" s="389" t="str">
        <f t="shared" si="19"/>
        <v>104075827</v>
      </c>
      <c r="C188" s="393">
        <f t="shared" si="20"/>
        <v>46022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СЕВЕР ХОЛДИНГ АД</v>
      </c>
      <c r="B189" s="389" t="str">
        <f t="shared" si="19"/>
        <v>104075827</v>
      </c>
      <c r="C189" s="393">
        <f t="shared" si="20"/>
        <v>46022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СЕВЕР ХОЛДИНГ АД</v>
      </c>
      <c r="B190" s="389" t="str">
        <f t="shared" si="19"/>
        <v>104075827</v>
      </c>
      <c r="C190" s="393">
        <f t="shared" si="20"/>
        <v>46022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701</v>
      </c>
    </row>
    <row r="191" spans="1:8">
      <c r="A191" s="389" t="str">
        <f t="shared" si="18"/>
        <v>СЕВЕР ХОЛДИНГ АД</v>
      </c>
      <c r="B191" s="389" t="str">
        <f t="shared" si="19"/>
        <v>104075827</v>
      </c>
      <c r="C191" s="393">
        <f t="shared" si="20"/>
        <v>46022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8212</v>
      </c>
    </row>
    <row r="192" spans="1:8">
      <c r="A192" s="389" t="str">
        <f t="shared" si="18"/>
        <v>СЕВЕР ХОЛДИНГ АД</v>
      </c>
      <c r="B192" s="389" t="str">
        <f t="shared" si="19"/>
        <v>104075827</v>
      </c>
      <c r="C192" s="393">
        <f t="shared" si="20"/>
        <v>46022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-1505</v>
      </c>
    </row>
    <row r="193" spans="1:8">
      <c r="A193" s="389" t="str">
        <f t="shared" si="18"/>
        <v>СЕВЕР ХОЛДИНГ АД</v>
      </c>
      <c r="B193" s="389" t="str">
        <f t="shared" si="19"/>
        <v>104075827</v>
      </c>
      <c r="C193" s="393">
        <f t="shared" si="20"/>
        <v>46022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27</v>
      </c>
    </row>
    <row r="194" spans="1:8">
      <c r="A194" s="389" t="str">
        <f t="shared" si="18"/>
        <v>СЕВЕР ХОЛДИНГ АД</v>
      </c>
      <c r="B194" s="389" t="str">
        <f t="shared" si="19"/>
        <v>104075827</v>
      </c>
      <c r="C194" s="393">
        <f t="shared" si="20"/>
        <v>46022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-2397</v>
      </c>
    </row>
    <row r="195" spans="1:8">
      <c r="A195" s="389" t="str">
        <f t="shared" si="18"/>
        <v>СЕВЕР ХОЛДИНГ АД</v>
      </c>
      <c r="B195" s="389" t="str">
        <f t="shared" si="19"/>
        <v>104075827</v>
      </c>
      <c r="C195" s="393">
        <f t="shared" si="20"/>
        <v>46022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489</v>
      </c>
    </row>
    <row r="196" spans="1:8">
      <c r="A196" s="389" t="str">
        <f t="shared" si="18"/>
        <v>СЕВЕР ХОЛДИНГ АД</v>
      </c>
      <c r="B196" s="389" t="str">
        <f t="shared" si="19"/>
        <v>104075827</v>
      </c>
      <c r="C196" s="393">
        <f t="shared" si="20"/>
        <v>46022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617</v>
      </c>
    </row>
    <row r="197" spans="1:8">
      <c r="A197" s="389" t="str">
        <f t="shared" si="18"/>
        <v>СЕВЕР ХОЛДИНГ АД</v>
      </c>
      <c r="B197" s="389" t="str">
        <f t="shared" si="19"/>
        <v>104075827</v>
      </c>
      <c r="C197" s="393">
        <f t="shared" si="20"/>
        <v>46022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-1266</v>
      </c>
    </row>
    <row r="198" spans="1:8">
      <c r="A198" s="389" t="str">
        <f t="shared" si="18"/>
        <v>СЕВЕР ХОЛДИНГ АД</v>
      </c>
      <c r="B198" s="389" t="str">
        <f t="shared" si="19"/>
        <v>104075827</v>
      </c>
      <c r="C198" s="393">
        <f t="shared" si="20"/>
        <v>46022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2958</v>
      </c>
    </row>
    <row r="199" spans="1:8">
      <c r="A199" s="389" t="str">
        <f t="shared" si="18"/>
        <v>СЕВЕР ХОЛДИНГ АД</v>
      </c>
      <c r="B199" s="389" t="str">
        <f t="shared" si="19"/>
        <v>104075827</v>
      </c>
      <c r="C199" s="393">
        <f t="shared" si="20"/>
        <v>46022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0</v>
      </c>
    </row>
    <row r="200" spans="1:8">
      <c r="A200" s="389" t="str">
        <f t="shared" si="18"/>
        <v>СЕВЕР ХОЛДИНГ АД</v>
      </c>
      <c r="B200" s="389" t="str">
        <f t="shared" si="19"/>
        <v>104075827</v>
      </c>
      <c r="C200" s="393">
        <f t="shared" si="20"/>
        <v>46022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СЕВЕР ХОЛДИНГ АД</v>
      </c>
      <c r="B201" s="389" t="str">
        <f t="shared" si="19"/>
        <v>104075827</v>
      </c>
      <c r="C201" s="393">
        <f t="shared" si="20"/>
        <v>46022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960</v>
      </c>
    </row>
    <row r="202" spans="1:8">
      <c r="A202" s="389" t="str">
        <f t="shared" si="18"/>
        <v>СЕВЕР ХОЛДИНГ АД</v>
      </c>
      <c r="B202" s="389" t="str">
        <f t="shared" si="19"/>
        <v>104075827</v>
      </c>
      <c r="C202" s="393">
        <f t="shared" si="20"/>
        <v>46022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-117</v>
      </c>
    </row>
    <row r="203" spans="1:8">
      <c r="A203" s="389" t="str">
        <f t="shared" si="18"/>
        <v>СЕВЕР ХОЛДИНГ АД</v>
      </c>
      <c r="B203" s="389" t="str">
        <f t="shared" si="19"/>
        <v>104075827</v>
      </c>
      <c r="C203" s="393">
        <f t="shared" si="20"/>
        <v>46022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0</v>
      </c>
    </row>
    <row r="204" spans="1:8">
      <c r="A204" s="389" t="str">
        <f t="shared" si="18"/>
        <v>СЕВЕР ХОЛДИНГ АД</v>
      </c>
      <c r="B204" s="389" t="str">
        <f t="shared" si="19"/>
        <v>104075827</v>
      </c>
      <c r="C204" s="393">
        <f t="shared" si="20"/>
        <v>46022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0</v>
      </c>
    </row>
    <row r="205" spans="1:8">
      <c r="A205" s="389" t="str">
        <f t="shared" si="18"/>
        <v>СЕВЕР ХОЛДИНГ АД</v>
      </c>
      <c r="B205" s="389" t="str">
        <f t="shared" si="19"/>
        <v>104075827</v>
      </c>
      <c r="C205" s="393">
        <f t="shared" si="20"/>
        <v>46022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9404</v>
      </c>
    </row>
    <row r="206" spans="1:8">
      <c r="A206" s="389" t="str">
        <f t="shared" si="18"/>
        <v>СЕВЕР ХОЛДИНГ АД</v>
      </c>
      <c r="B206" s="389" t="str">
        <f t="shared" si="19"/>
        <v>104075827</v>
      </c>
      <c r="C206" s="393">
        <f t="shared" si="20"/>
        <v>46022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-16741</v>
      </c>
    </row>
    <row r="207" spans="1:8">
      <c r="A207" s="389" t="str">
        <f t="shared" si="18"/>
        <v>СЕВЕР ХОЛДИНГ АД</v>
      </c>
      <c r="B207" s="389" t="str">
        <f t="shared" si="19"/>
        <v>104075827</v>
      </c>
      <c r="C207" s="393">
        <f t="shared" si="20"/>
        <v>46022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-51</v>
      </c>
    </row>
    <row r="208" spans="1:8">
      <c r="A208" s="389" t="str">
        <f t="shared" si="18"/>
        <v>СЕВЕР ХОЛДИНГ АД</v>
      </c>
      <c r="B208" s="389" t="str">
        <f t="shared" si="19"/>
        <v>104075827</v>
      </c>
      <c r="C208" s="393">
        <f t="shared" si="20"/>
        <v>46022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-732</v>
      </c>
    </row>
    <row r="209" spans="1:8">
      <c r="A209" s="389" t="str">
        <f t="shared" si="18"/>
        <v>СЕВЕР ХОЛДИНГ АД</v>
      </c>
      <c r="B209" s="389" t="str">
        <f t="shared" si="19"/>
        <v>104075827</v>
      </c>
      <c r="C209" s="393">
        <f t="shared" si="20"/>
        <v>46022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СЕВЕР ХОЛДИНГ АД</v>
      </c>
      <c r="B210" s="389" t="str">
        <f t="shared" si="19"/>
        <v>104075827</v>
      </c>
      <c r="C210" s="393">
        <f t="shared" si="20"/>
        <v>46022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-47</v>
      </c>
    </row>
    <row r="211" spans="1:8">
      <c r="A211" s="389" t="str">
        <f t="shared" si="18"/>
        <v>СЕВЕР ХОЛДИНГ АД</v>
      </c>
      <c r="B211" s="389" t="str">
        <f t="shared" si="19"/>
        <v>104075827</v>
      </c>
      <c r="C211" s="393">
        <f t="shared" si="20"/>
        <v>46022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-8167</v>
      </c>
    </row>
    <row r="212" spans="1:8">
      <c r="A212" s="389" t="str">
        <f t="shared" si="18"/>
        <v>СЕВЕР ХОЛДИНГ АД</v>
      </c>
      <c r="B212" s="389" t="str">
        <f t="shared" si="19"/>
        <v>104075827</v>
      </c>
      <c r="C212" s="393">
        <f t="shared" si="20"/>
        <v>46022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-72</v>
      </c>
    </row>
    <row r="213" spans="1:8">
      <c r="A213" s="389" t="str">
        <f t="shared" si="18"/>
        <v>СЕВЕР ХОЛДИНГ АД</v>
      </c>
      <c r="B213" s="389" t="str">
        <f t="shared" si="19"/>
        <v>104075827</v>
      </c>
      <c r="C213" s="393">
        <f t="shared" si="20"/>
        <v>46022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451</v>
      </c>
    </row>
    <row r="214" spans="1:8">
      <c r="A214" s="389" t="str">
        <f t="shared" si="18"/>
        <v>СЕВЕР ХОЛДИНГ АД</v>
      </c>
      <c r="B214" s="389" t="str">
        <f t="shared" si="19"/>
        <v>104075827</v>
      </c>
      <c r="C214" s="393">
        <f t="shared" si="20"/>
        <v>46022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379</v>
      </c>
    </row>
    <row r="215" spans="1:8">
      <c r="A215" s="389" t="str">
        <f t="shared" si="18"/>
        <v>СЕВЕР ХОЛДИНГ АД</v>
      </c>
      <c r="B215" s="389" t="str">
        <f t="shared" si="19"/>
        <v>104075827</v>
      </c>
      <c r="C215" s="393">
        <f t="shared" si="20"/>
        <v>46022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379</v>
      </c>
    </row>
    <row r="216" spans="1:8">
      <c r="A216" s="389" t="str">
        <f t="shared" si="18"/>
        <v>СЕВЕР ХОЛДИНГ АД</v>
      </c>
      <c r="B216" s="389" t="str">
        <f t="shared" si="19"/>
        <v>104075827</v>
      </c>
      <c r="C216" s="393">
        <f t="shared" si="20"/>
        <v>46022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2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СЕВЕР ХОЛДИНГ АД</v>
      </c>
      <c r="B218" s="389" t="str">
        <f t="shared" ref="B218:B281" si="22">pdeBulstat</f>
        <v>104075827</v>
      </c>
      <c r="C218" s="393">
        <f t="shared" ref="C218:C281" si="23">endDate</f>
        <v>46022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781</v>
      </c>
    </row>
    <row r="219" spans="1:8">
      <c r="A219" s="389" t="str">
        <f t="shared" si="21"/>
        <v>СЕВЕР ХОЛДИНГ АД</v>
      </c>
      <c r="B219" s="389" t="str">
        <f t="shared" si="22"/>
        <v>104075827</v>
      </c>
      <c r="C219" s="393">
        <f t="shared" si="23"/>
        <v>46022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СЕВЕР ХОЛДИНГ АД</v>
      </c>
      <c r="B220" s="389" t="str">
        <f t="shared" si="22"/>
        <v>104075827</v>
      </c>
      <c r="C220" s="393">
        <f t="shared" si="23"/>
        <v>46022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СЕВЕР ХОЛДИНГ АД</v>
      </c>
      <c r="B221" s="389" t="str">
        <f t="shared" si="22"/>
        <v>104075827</v>
      </c>
      <c r="C221" s="393">
        <f t="shared" si="23"/>
        <v>46022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СЕВЕР ХОЛДИНГ АД</v>
      </c>
      <c r="B222" s="389" t="str">
        <f t="shared" si="22"/>
        <v>104075827</v>
      </c>
      <c r="C222" s="393">
        <f t="shared" si="23"/>
        <v>46022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781</v>
      </c>
    </row>
    <row r="223" spans="1:8">
      <c r="A223" s="389" t="str">
        <f t="shared" si="21"/>
        <v>СЕВЕР ХОЛДИНГ АД</v>
      </c>
      <c r="B223" s="389" t="str">
        <f t="shared" si="22"/>
        <v>104075827</v>
      </c>
      <c r="C223" s="393">
        <f t="shared" si="23"/>
        <v>46022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СЕВЕР ХОЛДИНГ АД</v>
      </c>
      <c r="B224" s="389" t="str">
        <f t="shared" si="22"/>
        <v>104075827</v>
      </c>
      <c r="C224" s="393">
        <f t="shared" si="23"/>
        <v>46022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СЕВЕР ХОЛДИНГ АД</v>
      </c>
      <c r="B225" s="389" t="str">
        <f t="shared" si="22"/>
        <v>104075827</v>
      </c>
      <c r="C225" s="393">
        <f t="shared" si="23"/>
        <v>46022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СЕВЕР ХОЛДИНГ АД</v>
      </c>
      <c r="B226" s="389" t="str">
        <f t="shared" si="22"/>
        <v>104075827</v>
      </c>
      <c r="C226" s="393">
        <f t="shared" si="23"/>
        <v>46022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СЕВЕР ХОЛДИНГ АД</v>
      </c>
      <c r="B227" s="389" t="str">
        <f t="shared" si="22"/>
        <v>104075827</v>
      </c>
      <c r="C227" s="393">
        <f t="shared" si="23"/>
        <v>46022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СЕВЕР ХОЛДИНГ АД</v>
      </c>
      <c r="B228" s="389" t="str">
        <f t="shared" si="22"/>
        <v>104075827</v>
      </c>
      <c r="C228" s="393">
        <f t="shared" si="23"/>
        <v>46022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СЕВЕР ХОЛДИНГ АД</v>
      </c>
      <c r="B229" s="389" t="str">
        <f t="shared" si="22"/>
        <v>104075827</v>
      </c>
      <c r="C229" s="393">
        <f t="shared" si="23"/>
        <v>46022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СЕВЕР ХОЛДИНГ АД</v>
      </c>
      <c r="B230" s="389" t="str">
        <f t="shared" si="22"/>
        <v>104075827</v>
      </c>
      <c r="C230" s="393">
        <f t="shared" si="23"/>
        <v>46022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СЕВЕР ХОЛДИНГ АД</v>
      </c>
      <c r="B231" s="389" t="str">
        <f t="shared" si="22"/>
        <v>104075827</v>
      </c>
      <c r="C231" s="393">
        <f t="shared" si="23"/>
        <v>46022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СЕВЕР ХОЛДИНГ АД</v>
      </c>
      <c r="B232" s="389" t="str">
        <f t="shared" si="22"/>
        <v>104075827</v>
      </c>
      <c r="C232" s="393">
        <f t="shared" si="23"/>
        <v>46022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СЕВЕР ХОЛДИНГ АД</v>
      </c>
      <c r="B233" s="389" t="str">
        <f t="shared" si="22"/>
        <v>104075827</v>
      </c>
      <c r="C233" s="393">
        <f t="shared" si="23"/>
        <v>46022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СЕВЕР ХОЛДИНГ АД</v>
      </c>
      <c r="B234" s="389" t="str">
        <f t="shared" si="22"/>
        <v>104075827</v>
      </c>
      <c r="C234" s="393">
        <f t="shared" si="23"/>
        <v>46022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СЕВЕР ХОЛДИНГ АД</v>
      </c>
      <c r="B235" s="389" t="str">
        <f t="shared" si="22"/>
        <v>104075827</v>
      </c>
      <c r="C235" s="393">
        <f t="shared" si="23"/>
        <v>46022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СЕВЕР ХОЛДИНГ АД</v>
      </c>
      <c r="B236" s="389" t="str">
        <f t="shared" si="22"/>
        <v>104075827</v>
      </c>
      <c r="C236" s="393">
        <f t="shared" si="23"/>
        <v>46022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781</v>
      </c>
    </row>
    <row r="237" spans="1:8">
      <c r="A237" s="389" t="str">
        <f t="shared" si="21"/>
        <v>СЕВЕР ХОЛДИНГ АД</v>
      </c>
      <c r="B237" s="389" t="str">
        <f t="shared" si="22"/>
        <v>104075827</v>
      </c>
      <c r="C237" s="393">
        <f t="shared" si="23"/>
        <v>46022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СЕВЕР ХОЛДИНГ АД</v>
      </c>
      <c r="B238" s="389" t="str">
        <f t="shared" si="22"/>
        <v>104075827</v>
      </c>
      <c r="C238" s="393">
        <f t="shared" si="23"/>
        <v>46022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СЕВЕР ХОЛДИНГ АД</v>
      </c>
      <c r="B239" s="389" t="str">
        <f t="shared" si="22"/>
        <v>104075827</v>
      </c>
      <c r="C239" s="393">
        <f t="shared" si="23"/>
        <v>46022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781</v>
      </c>
    </row>
    <row r="240" spans="1:8">
      <c r="A240" s="389" t="str">
        <f t="shared" si="21"/>
        <v>СЕВЕР ХОЛДИНГ АД</v>
      </c>
      <c r="B240" s="389" t="str">
        <f t="shared" si="22"/>
        <v>104075827</v>
      </c>
      <c r="C240" s="393">
        <f t="shared" si="23"/>
        <v>46022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0</v>
      </c>
    </row>
    <row r="241" spans="1:8">
      <c r="A241" s="389" t="str">
        <f t="shared" si="21"/>
        <v>СЕВЕР ХОЛДИНГ АД</v>
      </c>
      <c r="B241" s="389" t="str">
        <f t="shared" si="22"/>
        <v>104075827</v>
      </c>
      <c r="C241" s="393">
        <f t="shared" si="23"/>
        <v>46022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СЕВЕР ХОЛДИНГ АД</v>
      </c>
      <c r="B242" s="389" t="str">
        <f t="shared" si="22"/>
        <v>104075827</v>
      </c>
      <c r="C242" s="393">
        <f t="shared" si="23"/>
        <v>46022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СЕВЕР ХОЛДИНГ АД</v>
      </c>
      <c r="B243" s="389" t="str">
        <f t="shared" si="22"/>
        <v>104075827</v>
      </c>
      <c r="C243" s="393">
        <f t="shared" si="23"/>
        <v>46022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СЕВЕР ХОЛДИНГ АД</v>
      </c>
      <c r="B244" s="389" t="str">
        <f t="shared" si="22"/>
        <v>104075827</v>
      </c>
      <c r="C244" s="393">
        <f t="shared" si="23"/>
        <v>46022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0</v>
      </c>
    </row>
    <row r="245" spans="1:8">
      <c r="A245" s="389" t="str">
        <f t="shared" si="21"/>
        <v>СЕВЕР ХОЛДИНГ АД</v>
      </c>
      <c r="B245" s="389" t="str">
        <f t="shared" si="22"/>
        <v>104075827</v>
      </c>
      <c r="C245" s="393">
        <f t="shared" si="23"/>
        <v>46022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СЕВЕР ХОЛДИНГ АД</v>
      </c>
      <c r="B246" s="389" t="str">
        <f t="shared" si="22"/>
        <v>104075827</v>
      </c>
      <c r="C246" s="393">
        <f t="shared" si="23"/>
        <v>46022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СЕВЕР ХОЛДИНГ АД</v>
      </c>
      <c r="B247" s="389" t="str">
        <f t="shared" si="22"/>
        <v>104075827</v>
      </c>
      <c r="C247" s="393">
        <f t="shared" si="23"/>
        <v>46022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СЕВЕР ХОЛДИНГ АД</v>
      </c>
      <c r="B248" s="389" t="str">
        <f t="shared" si="22"/>
        <v>104075827</v>
      </c>
      <c r="C248" s="393">
        <f t="shared" si="23"/>
        <v>46022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СЕВЕР ХОЛДИНГ АД</v>
      </c>
      <c r="B249" s="389" t="str">
        <f t="shared" si="22"/>
        <v>104075827</v>
      </c>
      <c r="C249" s="393">
        <f t="shared" si="23"/>
        <v>46022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СЕВЕР ХОЛДИНГ АД</v>
      </c>
      <c r="B250" s="389" t="str">
        <f t="shared" si="22"/>
        <v>104075827</v>
      </c>
      <c r="C250" s="393">
        <f t="shared" si="23"/>
        <v>46022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СЕВЕР ХОЛДИНГ АД</v>
      </c>
      <c r="B251" s="389" t="str">
        <f t="shared" si="22"/>
        <v>104075827</v>
      </c>
      <c r="C251" s="393">
        <f t="shared" si="23"/>
        <v>46022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СЕВЕР ХОЛДИНГ АД</v>
      </c>
      <c r="B252" s="389" t="str">
        <f t="shared" si="22"/>
        <v>104075827</v>
      </c>
      <c r="C252" s="393">
        <f t="shared" si="23"/>
        <v>46022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СЕВЕР ХОЛДИНГ АД</v>
      </c>
      <c r="B253" s="389" t="str">
        <f t="shared" si="22"/>
        <v>104075827</v>
      </c>
      <c r="C253" s="393">
        <f t="shared" si="23"/>
        <v>46022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СЕВЕР ХОЛДИНГ АД</v>
      </c>
      <c r="B254" s="389" t="str">
        <f t="shared" si="22"/>
        <v>104075827</v>
      </c>
      <c r="C254" s="393">
        <f t="shared" si="23"/>
        <v>46022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СЕВЕР ХОЛДИНГ АД</v>
      </c>
      <c r="B255" s="389" t="str">
        <f t="shared" si="22"/>
        <v>104075827</v>
      </c>
      <c r="C255" s="393">
        <f t="shared" si="23"/>
        <v>46022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СЕВЕР ХОЛДИНГ АД</v>
      </c>
      <c r="B256" s="389" t="str">
        <f t="shared" si="22"/>
        <v>104075827</v>
      </c>
      <c r="C256" s="393">
        <f t="shared" si="23"/>
        <v>46022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СЕВЕР ХОЛДИНГ АД</v>
      </c>
      <c r="B257" s="389" t="str">
        <f t="shared" si="22"/>
        <v>104075827</v>
      </c>
      <c r="C257" s="393">
        <f t="shared" si="23"/>
        <v>46022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СЕВЕР ХОЛДИНГ АД</v>
      </c>
      <c r="B258" s="389" t="str">
        <f t="shared" si="22"/>
        <v>104075827</v>
      </c>
      <c r="C258" s="393">
        <f t="shared" si="23"/>
        <v>46022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0</v>
      </c>
    </row>
    <row r="259" spans="1:8">
      <c r="A259" s="389" t="str">
        <f t="shared" si="21"/>
        <v>СЕВЕР ХОЛДИНГ АД</v>
      </c>
      <c r="B259" s="389" t="str">
        <f t="shared" si="22"/>
        <v>104075827</v>
      </c>
      <c r="C259" s="393">
        <f t="shared" si="23"/>
        <v>46022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СЕВЕР ХОЛДИНГ АД</v>
      </c>
      <c r="B260" s="389" t="str">
        <f t="shared" si="22"/>
        <v>104075827</v>
      </c>
      <c r="C260" s="393">
        <f t="shared" si="23"/>
        <v>46022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СЕВЕР ХОЛДИНГ АД</v>
      </c>
      <c r="B261" s="389" t="str">
        <f t="shared" si="22"/>
        <v>104075827</v>
      </c>
      <c r="C261" s="393">
        <f t="shared" si="23"/>
        <v>46022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0</v>
      </c>
    </row>
    <row r="262" spans="1:8">
      <c r="A262" s="389" t="str">
        <f t="shared" si="21"/>
        <v>СЕВЕР ХОЛДИНГ АД</v>
      </c>
      <c r="B262" s="389" t="str">
        <f t="shared" si="22"/>
        <v>104075827</v>
      </c>
      <c r="C262" s="393">
        <f t="shared" si="23"/>
        <v>46022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0</v>
      </c>
    </row>
    <row r="263" spans="1:8">
      <c r="A263" s="389" t="str">
        <f t="shared" si="21"/>
        <v>СЕВЕР ХОЛДИНГ АД</v>
      </c>
      <c r="B263" s="389" t="str">
        <f t="shared" si="22"/>
        <v>104075827</v>
      </c>
      <c r="C263" s="393">
        <f t="shared" si="23"/>
        <v>46022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СЕВЕР ХОЛДИНГ АД</v>
      </c>
      <c r="B264" s="389" t="str">
        <f t="shared" si="22"/>
        <v>104075827</v>
      </c>
      <c r="C264" s="393">
        <f t="shared" si="23"/>
        <v>46022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СЕВЕР ХОЛДИНГ АД</v>
      </c>
      <c r="B265" s="389" t="str">
        <f t="shared" si="22"/>
        <v>104075827</v>
      </c>
      <c r="C265" s="393">
        <f t="shared" si="23"/>
        <v>46022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СЕВЕР ХОЛДИНГ АД</v>
      </c>
      <c r="B266" s="389" t="str">
        <f t="shared" si="22"/>
        <v>104075827</v>
      </c>
      <c r="C266" s="393">
        <f t="shared" si="23"/>
        <v>46022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0</v>
      </c>
    </row>
    <row r="267" spans="1:8">
      <c r="A267" s="389" t="str">
        <f t="shared" si="21"/>
        <v>СЕВЕР ХОЛДИНГ АД</v>
      </c>
      <c r="B267" s="389" t="str">
        <f t="shared" si="22"/>
        <v>104075827</v>
      </c>
      <c r="C267" s="393">
        <f t="shared" si="23"/>
        <v>46022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СЕВЕР ХОЛДИНГ АД</v>
      </c>
      <c r="B268" s="389" t="str">
        <f t="shared" si="22"/>
        <v>104075827</v>
      </c>
      <c r="C268" s="393">
        <f t="shared" si="23"/>
        <v>46022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СЕВЕР ХОЛДИНГ АД</v>
      </c>
      <c r="B269" s="389" t="str">
        <f t="shared" si="22"/>
        <v>104075827</v>
      </c>
      <c r="C269" s="393">
        <f t="shared" si="23"/>
        <v>46022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СЕВЕР ХОЛДИНГ АД</v>
      </c>
      <c r="B270" s="389" t="str">
        <f t="shared" si="22"/>
        <v>104075827</v>
      </c>
      <c r="C270" s="393">
        <f t="shared" si="23"/>
        <v>46022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СЕВЕР ХОЛДИНГ АД</v>
      </c>
      <c r="B271" s="389" t="str">
        <f t="shared" si="22"/>
        <v>104075827</v>
      </c>
      <c r="C271" s="393">
        <f t="shared" si="23"/>
        <v>46022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СЕВЕР ХОЛДИНГ АД</v>
      </c>
      <c r="B272" s="389" t="str">
        <f t="shared" si="22"/>
        <v>104075827</v>
      </c>
      <c r="C272" s="393">
        <f t="shared" si="23"/>
        <v>46022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СЕВЕР ХОЛДИНГ АД</v>
      </c>
      <c r="B273" s="389" t="str">
        <f t="shared" si="22"/>
        <v>104075827</v>
      </c>
      <c r="C273" s="393">
        <f t="shared" si="23"/>
        <v>46022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СЕВЕР ХОЛДИНГ АД</v>
      </c>
      <c r="B274" s="389" t="str">
        <f t="shared" si="22"/>
        <v>104075827</v>
      </c>
      <c r="C274" s="393">
        <f t="shared" si="23"/>
        <v>46022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СЕВЕР ХОЛДИНГ АД</v>
      </c>
      <c r="B275" s="389" t="str">
        <f t="shared" si="22"/>
        <v>104075827</v>
      </c>
      <c r="C275" s="393">
        <f t="shared" si="23"/>
        <v>46022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СЕВЕР ХОЛДИНГ АД</v>
      </c>
      <c r="B276" s="389" t="str">
        <f t="shared" si="22"/>
        <v>104075827</v>
      </c>
      <c r="C276" s="393">
        <f t="shared" si="23"/>
        <v>46022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СЕВЕР ХОЛДИНГ АД</v>
      </c>
      <c r="B277" s="389" t="str">
        <f t="shared" si="22"/>
        <v>104075827</v>
      </c>
      <c r="C277" s="393">
        <f t="shared" si="23"/>
        <v>46022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СЕВЕР ХОЛДИНГ АД</v>
      </c>
      <c r="B278" s="389" t="str">
        <f t="shared" si="22"/>
        <v>104075827</v>
      </c>
      <c r="C278" s="393">
        <f t="shared" si="23"/>
        <v>46022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СЕВЕР ХОЛДИНГ АД</v>
      </c>
      <c r="B279" s="389" t="str">
        <f t="shared" si="22"/>
        <v>104075827</v>
      </c>
      <c r="C279" s="393">
        <f t="shared" si="23"/>
        <v>46022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СЕВЕР ХОЛДИНГ АД</v>
      </c>
      <c r="B280" s="389" t="str">
        <f t="shared" si="22"/>
        <v>104075827</v>
      </c>
      <c r="C280" s="393">
        <f t="shared" si="23"/>
        <v>46022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0</v>
      </c>
    </row>
    <row r="281" spans="1:8">
      <c r="A281" s="389" t="str">
        <f t="shared" si="21"/>
        <v>СЕВЕР ХОЛДИНГ АД</v>
      </c>
      <c r="B281" s="389" t="str">
        <f t="shared" si="22"/>
        <v>104075827</v>
      </c>
      <c r="C281" s="393">
        <f t="shared" si="23"/>
        <v>46022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СЕВЕР ХОЛДИНГ АД</v>
      </c>
      <c r="B282" s="389" t="str">
        <f t="shared" ref="B282:B345" si="25">pdeBulstat</f>
        <v>104075827</v>
      </c>
      <c r="C282" s="393">
        <f t="shared" ref="C282:C345" si="26">endDate</f>
        <v>46022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СЕВЕР ХОЛДИНГ АД</v>
      </c>
      <c r="B283" s="389" t="str">
        <f t="shared" si="25"/>
        <v>104075827</v>
      </c>
      <c r="C283" s="393">
        <f t="shared" si="26"/>
        <v>46022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0</v>
      </c>
    </row>
    <row r="284" spans="1:8">
      <c r="A284" s="389" t="str">
        <f t="shared" si="24"/>
        <v>СЕВЕР ХОЛДИНГ АД</v>
      </c>
      <c r="B284" s="389" t="str">
        <f t="shared" si="25"/>
        <v>104075827</v>
      </c>
      <c r="C284" s="393">
        <f t="shared" si="26"/>
        <v>46022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78</v>
      </c>
    </row>
    <row r="285" spans="1:8">
      <c r="A285" s="389" t="str">
        <f t="shared" si="24"/>
        <v>СЕВЕР ХОЛДИНГ АД</v>
      </c>
      <c r="B285" s="389" t="str">
        <f t="shared" si="25"/>
        <v>104075827</v>
      </c>
      <c r="C285" s="393">
        <f t="shared" si="26"/>
        <v>46022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СЕВЕР ХОЛДИНГ АД</v>
      </c>
      <c r="B286" s="389" t="str">
        <f t="shared" si="25"/>
        <v>104075827</v>
      </c>
      <c r="C286" s="393">
        <f t="shared" si="26"/>
        <v>46022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СЕВЕР ХОЛДИНГ АД</v>
      </c>
      <c r="B287" s="389" t="str">
        <f t="shared" si="25"/>
        <v>104075827</v>
      </c>
      <c r="C287" s="393">
        <f t="shared" si="26"/>
        <v>46022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СЕВЕР ХОЛДИНГ АД</v>
      </c>
      <c r="B288" s="389" t="str">
        <f t="shared" si="25"/>
        <v>104075827</v>
      </c>
      <c r="C288" s="393">
        <f t="shared" si="26"/>
        <v>46022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78</v>
      </c>
    </row>
    <row r="289" spans="1:8">
      <c r="A289" s="389" t="str">
        <f t="shared" si="24"/>
        <v>СЕВЕР ХОЛДИНГ АД</v>
      </c>
      <c r="B289" s="389" t="str">
        <f t="shared" si="25"/>
        <v>104075827</v>
      </c>
      <c r="C289" s="393">
        <f t="shared" si="26"/>
        <v>46022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СЕВЕР ХОЛДИНГ АД</v>
      </c>
      <c r="B290" s="389" t="str">
        <f t="shared" si="25"/>
        <v>104075827</v>
      </c>
      <c r="C290" s="393">
        <f t="shared" si="26"/>
        <v>46022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СЕВЕР ХОЛДИНГ АД</v>
      </c>
      <c r="B291" s="389" t="str">
        <f t="shared" si="25"/>
        <v>104075827</v>
      </c>
      <c r="C291" s="393">
        <f t="shared" si="26"/>
        <v>46022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СЕВЕР ХОЛДИНГ АД</v>
      </c>
      <c r="B292" s="389" t="str">
        <f t="shared" si="25"/>
        <v>104075827</v>
      </c>
      <c r="C292" s="393">
        <f t="shared" si="26"/>
        <v>46022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СЕВЕР ХОЛДИНГ АД</v>
      </c>
      <c r="B293" s="389" t="str">
        <f t="shared" si="25"/>
        <v>104075827</v>
      </c>
      <c r="C293" s="393">
        <f t="shared" si="26"/>
        <v>46022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СЕВЕР ХОЛДИНГ АД</v>
      </c>
      <c r="B294" s="389" t="str">
        <f t="shared" si="25"/>
        <v>104075827</v>
      </c>
      <c r="C294" s="393">
        <f t="shared" si="26"/>
        <v>46022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СЕВЕР ХОЛДИНГ АД</v>
      </c>
      <c r="B295" s="389" t="str">
        <f t="shared" si="25"/>
        <v>104075827</v>
      </c>
      <c r="C295" s="393">
        <f t="shared" si="26"/>
        <v>46022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СЕВЕР ХОЛДИНГ АД</v>
      </c>
      <c r="B296" s="389" t="str">
        <f t="shared" si="25"/>
        <v>104075827</v>
      </c>
      <c r="C296" s="393">
        <f t="shared" si="26"/>
        <v>46022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СЕВЕР ХОЛДИНГ АД</v>
      </c>
      <c r="B297" s="389" t="str">
        <f t="shared" si="25"/>
        <v>104075827</v>
      </c>
      <c r="C297" s="393">
        <f t="shared" si="26"/>
        <v>46022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СЕВЕР ХОЛДИНГ АД</v>
      </c>
      <c r="B298" s="389" t="str">
        <f t="shared" si="25"/>
        <v>104075827</v>
      </c>
      <c r="C298" s="393">
        <f t="shared" si="26"/>
        <v>46022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СЕВЕР ХОЛДИНГ АД</v>
      </c>
      <c r="B299" s="389" t="str">
        <f t="shared" si="25"/>
        <v>104075827</v>
      </c>
      <c r="C299" s="393">
        <f t="shared" si="26"/>
        <v>46022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СЕВЕР ХОЛДИНГ АД</v>
      </c>
      <c r="B300" s="389" t="str">
        <f t="shared" si="25"/>
        <v>104075827</v>
      </c>
      <c r="C300" s="393">
        <f t="shared" si="26"/>
        <v>46022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СЕВЕР ХОЛДИНГ АД</v>
      </c>
      <c r="B301" s="389" t="str">
        <f t="shared" si="25"/>
        <v>104075827</v>
      </c>
      <c r="C301" s="393">
        <f t="shared" si="26"/>
        <v>46022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СЕВЕР ХОЛДИНГ АД</v>
      </c>
      <c r="B302" s="389" t="str">
        <f t="shared" si="25"/>
        <v>104075827</v>
      </c>
      <c r="C302" s="393">
        <f t="shared" si="26"/>
        <v>46022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78</v>
      </c>
    </row>
    <row r="303" spans="1:8">
      <c r="A303" s="389" t="str">
        <f t="shared" si="24"/>
        <v>СЕВЕР ХОЛДИНГ АД</v>
      </c>
      <c r="B303" s="389" t="str">
        <f t="shared" si="25"/>
        <v>104075827</v>
      </c>
      <c r="C303" s="393">
        <f t="shared" si="26"/>
        <v>46022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СЕВЕР ХОЛДИНГ АД</v>
      </c>
      <c r="B304" s="389" t="str">
        <f t="shared" si="25"/>
        <v>104075827</v>
      </c>
      <c r="C304" s="393">
        <f t="shared" si="26"/>
        <v>46022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СЕВЕР ХОЛДИНГ АД</v>
      </c>
      <c r="B305" s="389" t="str">
        <f t="shared" si="25"/>
        <v>104075827</v>
      </c>
      <c r="C305" s="393">
        <f t="shared" si="26"/>
        <v>46022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78</v>
      </c>
    </row>
    <row r="306" spans="1:8">
      <c r="A306" s="389" t="str">
        <f t="shared" si="24"/>
        <v>СЕВЕР ХОЛДИНГ АД</v>
      </c>
      <c r="B306" s="389" t="str">
        <f t="shared" si="25"/>
        <v>104075827</v>
      </c>
      <c r="C306" s="393">
        <f t="shared" si="26"/>
        <v>46022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СЕВЕР ХОЛДИНГ АД</v>
      </c>
      <c r="B307" s="389" t="str">
        <f t="shared" si="25"/>
        <v>104075827</v>
      </c>
      <c r="C307" s="393">
        <f t="shared" si="26"/>
        <v>46022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СЕВЕР ХОЛДИНГ АД</v>
      </c>
      <c r="B308" s="389" t="str">
        <f t="shared" si="25"/>
        <v>104075827</v>
      </c>
      <c r="C308" s="393">
        <f t="shared" si="26"/>
        <v>46022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СЕВЕР ХОЛДИНГ АД</v>
      </c>
      <c r="B309" s="389" t="str">
        <f t="shared" si="25"/>
        <v>104075827</v>
      </c>
      <c r="C309" s="393">
        <f t="shared" si="26"/>
        <v>46022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СЕВЕР ХОЛДИНГ АД</v>
      </c>
      <c r="B310" s="389" t="str">
        <f t="shared" si="25"/>
        <v>104075827</v>
      </c>
      <c r="C310" s="393">
        <f t="shared" si="26"/>
        <v>46022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СЕВЕР ХОЛДИНГ АД</v>
      </c>
      <c r="B311" s="389" t="str">
        <f t="shared" si="25"/>
        <v>104075827</v>
      </c>
      <c r="C311" s="393">
        <f t="shared" si="26"/>
        <v>46022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СЕВЕР ХОЛДИНГ АД</v>
      </c>
      <c r="B312" s="389" t="str">
        <f t="shared" si="25"/>
        <v>104075827</v>
      </c>
      <c r="C312" s="393">
        <f t="shared" si="26"/>
        <v>46022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СЕВЕР ХОЛДИНГ АД</v>
      </c>
      <c r="B313" s="389" t="str">
        <f t="shared" si="25"/>
        <v>104075827</v>
      </c>
      <c r="C313" s="393">
        <f t="shared" si="26"/>
        <v>46022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СЕВЕР ХОЛДИНГ АД</v>
      </c>
      <c r="B314" s="389" t="str">
        <f t="shared" si="25"/>
        <v>104075827</v>
      </c>
      <c r="C314" s="393">
        <f t="shared" si="26"/>
        <v>46022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СЕВЕР ХОЛДИНГ АД</v>
      </c>
      <c r="B315" s="389" t="str">
        <f t="shared" si="25"/>
        <v>104075827</v>
      </c>
      <c r="C315" s="393">
        <f t="shared" si="26"/>
        <v>46022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СЕВЕР ХОЛДИНГ АД</v>
      </c>
      <c r="B316" s="389" t="str">
        <f t="shared" si="25"/>
        <v>104075827</v>
      </c>
      <c r="C316" s="393">
        <f t="shared" si="26"/>
        <v>46022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СЕВЕР ХОЛДИНГ АД</v>
      </c>
      <c r="B317" s="389" t="str">
        <f t="shared" si="25"/>
        <v>104075827</v>
      </c>
      <c r="C317" s="393">
        <f t="shared" si="26"/>
        <v>46022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СЕВЕР ХОЛДИНГ АД</v>
      </c>
      <c r="B318" s="389" t="str">
        <f t="shared" si="25"/>
        <v>104075827</v>
      </c>
      <c r="C318" s="393">
        <f t="shared" si="26"/>
        <v>46022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СЕВЕР ХОЛДИНГ АД</v>
      </c>
      <c r="B319" s="389" t="str">
        <f t="shared" si="25"/>
        <v>104075827</v>
      </c>
      <c r="C319" s="393">
        <f t="shared" si="26"/>
        <v>46022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СЕВЕР ХОЛДИНГ АД</v>
      </c>
      <c r="B320" s="389" t="str">
        <f t="shared" si="25"/>
        <v>104075827</v>
      </c>
      <c r="C320" s="393">
        <f t="shared" si="26"/>
        <v>46022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СЕВЕР ХОЛДИНГ АД</v>
      </c>
      <c r="B321" s="389" t="str">
        <f t="shared" si="25"/>
        <v>104075827</v>
      </c>
      <c r="C321" s="393">
        <f t="shared" si="26"/>
        <v>46022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СЕВЕР ХОЛДИНГ АД</v>
      </c>
      <c r="B322" s="389" t="str">
        <f t="shared" si="25"/>
        <v>104075827</v>
      </c>
      <c r="C322" s="393">
        <f t="shared" si="26"/>
        <v>46022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СЕВЕР ХОЛДИНГ АД</v>
      </c>
      <c r="B323" s="389" t="str">
        <f t="shared" si="25"/>
        <v>104075827</v>
      </c>
      <c r="C323" s="393">
        <f t="shared" si="26"/>
        <v>46022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СЕВЕР ХОЛДИНГ АД</v>
      </c>
      <c r="B324" s="389" t="str">
        <f t="shared" si="25"/>
        <v>104075827</v>
      </c>
      <c r="C324" s="393">
        <f t="shared" si="26"/>
        <v>46022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СЕВЕР ХОЛДИНГ АД</v>
      </c>
      <c r="B325" s="389" t="str">
        <f t="shared" si="25"/>
        <v>104075827</v>
      </c>
      <c r="C325" s="393">
        <f t="shared" si="26"/>
        <v>46022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СЕВЕР ХОЛДИНГ АД</v>
      </c>
      <c r="B326" s="389" t="str">
        <f t="shared" si="25"/>
        <v>104075827</v>
      </c>
      <c r="C326" s="393">
        <f t="shared" si="26"/>
        <v>46022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СЕВЕР ХОЛДИНГ АД</v>
      </c>
      <c r="B327" s="389" t="str">
        <f t="shared" si="25"/>
        <v>104075827</v>
      </c>
      <c r="C327" s="393">
        <f t="shared" si="26"/>
        <v>46022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СЕВЕР ХОЛДИНГ АД</v>
      </c>
      <c r="B328" s="389" t="str">
        <f t="shared" si="25"/>
        <v>104075827</v>
      </c>
      <c r="C328" s="393">
        <f t="shared" si="26"/>
        <v>46022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58</v>
      </c>
    </row>
    <row r="329" spans="1:8">
      <c r="A329" s="389" t="str">
        <f t="shared" si="24"/>
        <v>СЕВЕР ХОЛДИНГ АД</v>
      </c>
      <c r="B329" s="389" t="str">
        <f t="shared" si="25"/>
        <v>104075827</v>
      </c>
      <c r="C329" s="393">
        <f t="shared" si="26"/>
        <v>46022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СЕВЕР ХОЛДИНГ АД</v>
      </c>
      <c r="B330" s="389" t="str">
        <f t="shared" si="25"/>
        <v>104075827</v>
      </c>
      <c r="C330" s="393">
        <f t="shared" si="26"/>
        <v>46022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СЕВЕР ХОЛДИНГ АД</v>
      </c>
      <c r="B331" s="389" t="str">
        <f t="shared" si="25"/>
        <v>104075827</v>
      </c>
      <c r="C331" s="393">
        <f t="shared" si="26"/>
        <v>46022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СЕВЕР ХОЛДИНГ АД</v>
      </c>
      <c r="B332" s="389" t="str">
        <f t="shared" si="25"/>
        <v>104075827</v>
      </c>
      <c r="C332" s="393">
        <f t="shared" si="26"/>
        <v>46022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58</v>
      </c>
    </row>
    <row r="333" spans="1:8">
      <c r="A333" s="389" t="str">
        <f t="shared" si="24"/>
        <v>СЕВЕР ХОЛДИНГ АД</v>
      </c>
      <c r="B333" s="389" t="str">
        <f t="shared" si="25"/>
        <v>104075827</v>
      </c>
      <c r="C333" s="393">
        <f t="shared" si="26"/>
        <v>46022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СЕВЕР ХОЛДИНГ АД</v>
      </c>
      <c r="B334" s="389" t="str">
        <f t="shared" si="25"/>
        <v>104075827</v>
      </c>
      <c r="C334" s="393">
        <f t="shared" si="26"/>
        <v>46022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СЕВЕР ХОЛДИНГ АД</v>
      </c>
      <c r="B335" s="389" t="str">
        <f t="shared" si="25"/>
        <v>104075827</v>
      </c>
      <c r="C335" s="393">
        <f t="shared" si="26"/>
        <v>46022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СЕВЕР ХОЛДИНГ АД</v>
      </c>
      <c r="B336" s="389" t="str">
        <f t="shared" si="25"/>
        <v>104075827</v>
      </c>
      <c r="C336" s="393">
        <f t="shared" si="26"/>
        <v>46022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СЕВЕР ХОЛДИНГ АД</v>
      </c>
      <c r="B337" s="389" t="str">
        <f t="shared" si="25"/>
        <v>104075827</v>
      </c>
      <c r="C337" s="393">
        <f t="shared" si="26"/>
        <v>46022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СЕВЕР ХОЛДИНГ АД</v>
      </c>
      <c r="B338" s="389" t="str">
        <f t="shared" si="25"/>
        <v>104075827</v>
      </c>
      <c r="C338" s="393">
        <f t="shared" si="26"/>
        <v>46022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СЕВЕР ХОЛДИНГ АД</v>
      </c>
      <c r="B339" s="389" t="str">
        <f t="shared" si="25"/>
        <v>104075827</v>
      </c>
      <c r="C339" s="393">
        <f t="shared" si="26"/>
        <v>46022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СЕВЕР ХОЛДИНГ АД</v>
      </c>
      <c r="B340" s="389" t="str">
        <f t="shared" si="25"/>
        <v>104075827</v>
      </c>
      <c r="C340" s="393">
        <f t="shared" si="26"/>
        <v>46022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СЕВЕР ХОЛДИНГ АД</v>
      </c>
      <c r="B341" s="389" t="str">
        <f t="shared" si="25"/>
        <v>104075827</v>
      </c>
      <c r="C341" s="393">
        <f t="shared" si="26"/>
        <v>46022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СЕВЕР ХОЛДИНГ АД</v>
      </c>
      <c r="B342" s="389" t="str">
        <f t="shared" si="25"/>
        <v>104075827</v>
      </c>
      <c r="C342" s="393">
        <f t="shared" si="26"/>
        <v>46022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СЕВЕР ХОЛДИНГ АД</v>
      </c>
      <c r="B343" s="389" t="str">
        <f t="shared" si="25"/>
        <v>104075827</v>
      </c>
      <c r="C343" s="393">
        <f t="shared" si="26"/>
        <v>46022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СЕВЕР ХОЛДИНГ АД</v>
      </c>
      <c r="B344" s="389" t="str">
        <f t="shared" si="25"/>
        <v>104075827</v>
      </c>
      <c r="C344" s="393">
        <f t="shared" si="26"/>
        <v>46022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СЕВЕР ХОЛДИНГ АД</v>
      </c>
      <c r="B345" s="389" t="str">
        <f t="shared" si="25"/>
        <v>104075827</v>
      </c>
      <c r="C345" s="393">
        <f t="shared" si="26"/>
        <v>46022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-7</v>
      </c>
    </row>
    <row r="346" spans="1:8">
      <c r="A346" s="389" t="str">
        <f t="shared" ref="A346:A409" si="27">pdeName</f>
        <v>СЕВЕР ХОЛДИНГ АД</v>
      </c>
      <c r="B346" s="389" t="str">
        <f t="shared" ref="B346:B409" si="28">pdeBulstat</f>
        <v>104075827</v>
      </c>
      <c r="C346" s="393">
        <f t="shared" ref="C346:C409" si="29">endDate</f>
        <v>46022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51</v>
      </c>
    </row>
    <row r="347" spans="1:8">
      <c r="A347" s="389" t="str">
        <f t="shared" si="27"/>
        <v>СЕВЕР ХОЛДИНГ АД</v>
      </c>
      <c r="B347" s="389" t="str">
        <f t="shared" si="28"/>
        <v>104075827</v>
      </c>
      <c r="C347" s="393">
        <f t="shared" si="29"/>
        <v>46022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СЕВЕР ХОЛДИНГ АД</v>
      </c>
      <c r="B348" s="389" t="str">
        <f t="shared" si="28"/>
        <v>104075827</v>
      </c>
      <c r="C348" s="393">
        <f t="shared" si="29"/>
        <v>46022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СЕВЕР ХОЛДИНГ АД</v>
      </c>
      <c r="B349" s="389" t="str">
        <f t="shared" si="28"/>
        <v>104075827</v>
      </c>
      <c r="C349" s="393">
        <f t="shared" si="29"/>
        <v>46022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51</v>
      </c>
    </row>
    <row r="350" spans="1:8">
      <c r="A350" s="389" t="str">
        <f t="shared" si="27"/>
        <v>СЕВЕР ХОЛДИНГ АД</v>
      </c>
      <c r="B350" s="389" t="str">
        <f t="shared" si="28"/>
        <v>104075827</v>
      </c>
      <c r="C350" s="393">
        <f t="shared" si="29"/>
        <v>46022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2446</v>
      </c>
    </row>
    <row r="351" spans="1:8">
      <c r="A351" s="389" t="str">
        <f t="shared" si="27"/>
        <v>СЕВЕР ХОЛДИНГ АД</v>
      </c>
      <c r="B351" s="389" t="str">
        <f t="shared" si="28"/>
        <v>104075827</v>
      </c>
      <c r="C351" s="393">
        <f t="shared" si="29"/>
        <v>46022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СЕВЕР ХОЛДИНГ АД</v>
      </c>
      <c r="B352" s="389" t="str">
        <f t="shared" si="28"/>
        <v>104075827</v>
      </c>
      <c r="C352" s="393">
        <f t="shared" si="29"/>
        <v>46022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СЕВЕР ХОЛДИНГ АД</v>
      </c>
      <c r="B353" s="389" t="str">
        <f t="shared" si="28"/>
        <v>104075827</v>
      </c>
      <c r="C353" s="393">
        <f t="shared" si="29"/>
        <v>46022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СЕВЕР ХОЛДИНГ АД</v>
      </c>
      <c r="B354" s="389" t="str">
        <f t="shared" si="28"/>
        <v>104075827</v>
      </c>
      <c r="C354" s="393">
        <f t="shared" si="29"/>
        <v>46022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2446</v>
      </c>
    </row>
    <row r="355" spans="1:8">
      <c r="A355" s="389" t="str">
        <f t="shared" si="27"/>
        <v>СЕВЕР ХОЛДИНГ АД</v>
      </c>
      <c r="B355" s="389" t="str">
        <f t="shared" si="28"/>
        <v>104075827</v>
      </c>
      <c r="C355" s="393">
        <f t="shared" si="29"/>
        <v>46022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429</v>
      </c>
    </row>
    <row r="356" spans="1:8">
      <c r="A356" s="389" t="str">
        <f t="shared" si="27"/>
        <v>СЕВЕР ХОЛДИНГ АД</v>
      </c>
      <c r="B356" s="389" t="str">
        <f t="shared" si="28"/>
        <v>104075827</v>
      </c>
      <c r="C356" s="393">
        <f t="shared" si="29"/>
        <v>46022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СЕВЕР ХОЛДИНГ АД</v>
      </c>
      <c r="B357" s="389" t="str">
        <f t="shared" si="28"/>
        <v>104075827</v>
      </c>
      <c r="C357" s="393">
        <f t="shared" si="29"/>
        <v>46022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СЕВЕР ХОЛДИНГ АД</v>
      </c>
      <c r="B358" s="389" t="str">
        <f t="shared" si="28"/>
        <v>104075827</v>
      </c>
      <c r="C358" s="393">
        <f t="shared" si="29"/>
        <v>46022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СЕВЕР ХОЛДИНГ АД</v>
      </c>
      <c r="B359" s="389" t="str">
        <f t="shared" si="28"/>
        <v>104075827</v>
      </c>
      <c r="C359" s="393">
        <f t="shared" si="29"/>
        <v>46022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СЕВЕР ХОЛДИНГ АД</v>
      </c>
      <c r="B360" s="389" t="str">
        <f t="shared" si="28"/>
        <v>104075827</v>
      </c>
      <c r="C360" s="393">
        <f t="shared" si="29"/>
        <v>46022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СЕВЕР ХОЛДИНГ АД</v>
      </c>
      <c r="B361" s="389" t="str">
        <f t="shared" si="28"/>
        <v>104075827</v>
      </c>
      <c r="C361" s="393">
        <f t="shared" si="29"/>
        <v>46022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СЕВЕР ХОЛДИНГ АД</v>
      </c>
      <c r="B362" s="389" t="str">
        <f t="shared" si="28"/>
        <v>104075827</v>
      </c>
      <c r="C362" s="393">
        <f t="shared" si="29"/>
        <v>46022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СЕВЕР ХОЛДИНГ АД</v>
      </c>
      <c r="B363" s="389" t="str">
        <f t="shared" si="28"/>
        <v>104075827</v>
      </c>
      <c r="C363" s="393">
        <f t="shared" si="29"/>
        <v>46022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СЕВЕР ХОЛДИНГ АД</v>
      </c>
      <c r="B364" s="389" t="str">
        <f t="shared" si="28"/>
        <v>104075827</v>
      </c>
      <c r="C364" s="393">
        <f t="shared" si="29"/>
        <v>46022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СЕВЕР ХОЛДИНГ АД</v>
      </c>
      <c r="B365" s="389" t="str">
        <f t="shared" si="28"/>
        <v>104075827</v>
      </c>
      <c r="C365" s="393">
        <f t="shared" si="29"/>
        <v>46022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СЕВЕР ХОЛДИНГ АД</v>
      </c>
      <c r="B366" s="389" t="str">
        <f t="shared" si="28"/>
        <v>104075827</v>
      </c>
      <c r="C366" s="393">
        <f t="shared" si="29"/>
        <v>46022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СЕВЕР ХОЛДИНГ АД</v>
      </c>
      <c r="B367" s="389" t="str">
        <f t="shared" si="28"/>
        <v>104075827</v>
      </c>
      <c r="C367" s="393">
        <f t="shared" si="29"/>
        <v>46022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СЕВЕР ХОЛДИНГ АД</v>
      </c>
      <c r="B368" s="389" t="str">
        <f t="shared" si="28"/>
        <v>104075827</v>
      </c>
      <c r="C368" s="393">
        <f t="shared" si="29"/>
        <v>46022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2875</v>
      </c>
    </row>
    <row r="369" spans="1:8">
      <c r="A369" s="389" t="str">
        <f t="shared" si="27"/>
        <v>СЕВЕР ХОЛДИНГ АД</v>
      </c>
      <c r="B369" s="389" t="str">
        <f t="shared" si="28"/>
        <v>104075827</v>
      </c>
      <c r="C369" s="393">
        <f t="shared" si="29"/>
        <v>46022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СЕВЕР ХОЛДИНГ АД</v>
      </c>
      <c r="B370" s="389" t="str">
        <f t="shared" si="28"/>
        <v>104075827</v>
      </c>
      <c r="C370" s="393">
        <f t="shared" si="29"/>
        <v>46022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СЕВЕР ХОЛДИНГ АД</v>
      </c>
      <c r="B371" s="389" t="str">
        <f t="shared" si="28"/>
        <v>104075827</v>
      </c>
      <c r="C371" s="393">
        <f t="shared" si="29"/>
        <v>46022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2875</v>
      </c>
    </row>
    <row r="372" spans="1:8">
      <c r="A372" s="389" t="str">
        <f t="shared" si="27"/>
        <v>СЕВЕР ХОЛДИНГ АД</v>
      </c>
      <c r="B372" s="389" t="str">
        <f t="shared" si="28"/>
        <v>104075827</v>
      </c>
      <c r="C372" s="393">
        <f t="shared" si="29"/>
        <v>46022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0</v>
      </c>
    </row>
    <row r="373" spans="1:8">
      <c r="A373" s="389" t="str">
        <f t="shared" si="27"/>
        <v>СЕВЕР ХОЛДИНГ АД</v>
      </c>
      <c r="B373" s="389" t="str">
        <f t="shared" si="28"/>
        <v>104075827</v>
      </c>
      <c r="C373" s="393">
        <f t="shared" si="29"/>
        <v>46022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СЕВЕР ХОЛДИНГ АД</v>
      </c>
      <c r="B374" s="389" t="str">
        <f t="shared" si="28"/>
        <v>104075827</v>
      </c>
      <c r="C374" s="393">
        <f t="shared" si="29"/>
        <v>46022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СЕВЕР ХОЛДИНГ АД</v>
      </c>
      <c r="B375" s="389" t="str">
        <f t="shared" si="28"/>
        <v>104075827</v>
      </c>
      <c r="C375" s="393">
        <f t="shared" si="29"/>
        <v>46022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СЕВЕР ХОЛДИНГ АД</v>
      </c>
      <c r="B376" s="389" t="str">
        <f t="shared" si="28"/>
        <v>104075827</v>
      </c>
      <c r="C376" s="393">
        <f t="shared" si="29"/>
        <v>46022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0</v>
      </c>
    </row>
    <row r="377" spans="1:8">
      <c r="A377" s="389" t="str">
        <f t="shared" si="27"/>
        <v>СЕВЕР ХОЛДИНГ АД</v>
      </c>
      <c r="B377" s="389" t="str">
        <f t="shared" si="28"/>
        <v>104075827</v>
      </c>
      <c r="C377" s="393">
        <f t="shared" si="29"/>
        <v>46022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СЕВЕР ХОЛДИНГ АД</v>
      </c>
      <c r="B378" s="389" t="str">
        <f t="shared" si="28"/>
        <v>104075827</v>
      </c>
      <c r="C378" s="393">
        <f t="shared" si="29"/>
        <v>46022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СЕВЕР ХОЛДИНГ АД</v>
      </c>
      <c r="B379" s="389" t="str">
        <f t="shared" si="28"/>
        <v>104075827</v>
      </c>
      <c r="C379" s="393">
        <f t="shared" si="29"/>
        <v>46022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СЕВЕР ХОЛДИНГ АД</v>
      </c>
      <c r="B380" s="389" t="str">
        <f t="shared" si="28"/>
        <v>104075827</v>
      </c>
      <c r="C380" s="393">
        <f t="shared" si="29"/>
        <v>46022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СЕВЕР ХОЛДИНГ АД</v>
      </c>
      <c r="B381" s="389" t="str">
        <f t="shared" si="28"/>
        <v>104075827</v>
      </c>
      <c r="C381" s="393">
        <f t="shared" si="29"/>
        <v>46022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СЕВЕР ХОЛДИНГ АД</v>
      </c>
      <c r="B382" s="389" t="str">
        <f t="shared" si="28"/>
        <v>104075827</v>
      </c>
      <c r="C382" s="393">
        <f t="shared" si="29"/>
        <v>46022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СЕВЕР ХОЛДИНГ АД</v>
      </c>
      <c r="B383" s="389" t="str">
        <f t="shared" si="28"/>
        <v>104075827</v>
      </c>
      <c r="C383" s="393">
        <f t="shared" si="29"/>
        <v>46022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СЕВЕР ХОЛДИНГ АД</v>
      </c>
      <c r="B384" s="389" t="str">
        <f t="shared" si="28"/>
        <v>104075827</v>
      </c>
      <c r="C384" s="393">
        <f t="shared" si="29"/>
        <v>46022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СЕВЕР ХОЛДИНГ АД</v>
      </c>
      <c r="B385" s="389" t="str">
        <f t="shared" si="28"/>
        <v>104075827</v>
      </c>
      <c r="C385" s="393">
        <f t="shared" si="29"/>
        <v>46022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СЕВЕР ХОЛДИНГ АД</v>
      </c>
      <c r="B386" s="389" t="str">
        <f t="shared" si="28"/>
        <v>104075827</v>
      </c>
      <c r="C386" s="393">
        <f t="shared" si="29"/>
        <v>46022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СЕВЕР ХОЛДИНГ АД</v>
      </c>
      <c r="B387" s="389" t="str">
        <f t="shared" si="28"/>
        <v>104075827</v>
      </c>
      <c r="C387" s="393">
        <f t="shared" si="29"/>
        <v>46022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СЕВЕР ХОЛДИНГ АД</v>
      </c>
      <c r="B388" s="389" t="str">
        <f t="shared" si="28"/>
        <v>104075827</v>
      </c>
      <c r="C388" s="393">
        <f t="shared" si="29"/>
        <v>46022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СЕВЕР ХОЛДИНГ АД</v>
      </c>
      <c r="B389" s="389" t="str">
        <f t="shared" si="28"/>
        <v>104075827</v>
      </c>
      <c r="C389" s="393">
        <f t="shared" si="29"/>
        <v>46022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СЕВЕР ХОЛДИНГ АД</v>
      </c>
      <c r="B390" s="389" t="str">
        <f t="shared" si="28"/>
        <v>104075827</v>
      </c>
      <c r="C390" s="393">
        <f t="shared" si="29"/>
        <v>46022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0</v>
      </c>
    </row>
    <row r="391" spans="1:8">
      <c r="A391" s="389" t="str">
        <f t="shared" si="27"/>
        <v>СЕВЕР ХОЛДИНГ АД</v>
      </c>
      <c r="B391" s="389" t="str">
        <f t="shared" si="28"/>
        <v>104075827</v>
      </c>
      <c r="C391" s="393">
        <f t="shared" si="29"/>
        <v>46022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СЕВЕР ХОЛДИНГ АД</v>
      </c>
      <c r="B392" s="389" t="str">
        <f t="shared" si="28"/>
        <v>104075827</v>
      </c>
      <c r="C392" s="393">
        <f t="shared" si="29"/>
        <v>46022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СЕВЕР ХОЛДИНГ АД</v>
      </c>
      <c r="B393" s="389" t="str">
        <f t="shared" si="28"/>
        <v>104075827</v>
      </c>
      <c r="C393" s="393">
        <f t="shared" si="29"/>
        <v>46022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0</v>
      </c>
    </row>
    <row r="394" spans="1:8">
      <c r="A394" s="389" t="str">
        <f t="shared" si="27"/>
        <v>СЕВЕР ХОЛДИНГ АД</v>
      </c>
      <c r="B394" s="389" t="str">
        <f t="shared" si="28"/>
        <v>104075827</v>
      </c>
      <c r="C394" s="393">
        <f t="shared" si="29"/>
        <v>46022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СЕВЕР ХОЛДИНГ АД</v>
      </c>
      <c r="B395" s="389" t="str">
        <f t="shared" si="28"/>
        <v>104075827</v>
      </c>
      <c r="C395" s="393">
        <f t="shared" si="29"/>
        <v>46022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СЕВЕР ХОЛДИНГ АД</v>
      </c>
      <c r="B396" s="389" t="str">
        <f t="shared" si="28"/>
        <v>104075827</v>
      </c>
      <c r="C396" s="393">
        <f t="shared" si="29"/>
        <v>46022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СЕВЕР ХОЛДИНГ АД</v>
      </c>
      <c r="B397" s="389" t="str">
        <f t="shared" si="28"/>
        <v>104075827</v>
      </c>
      <c r="C397" s="393">
        <f t="shared" si="29"/>
        <v>46022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СЕВЕР ХОЛДИНГ АД</v>
      </c>
      <c r="B398" s="389" t="str">
        <f t="shared" si="28"/>
        <v>104075827</v>
      </c>
      <c r="C398" s="393">
        <f t="shared" si="29"/>
        <v>46022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СЕВЕР ХОЛДИНГ АД</v>
      </c>
      <c r="B399" s="389" t="str">
        <f t="shared" si="28"/>
        <v>104075827</v>
      </c>
      <c r="C399" s="393">
        <f t="shared" si="29"/>
        <v>46022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СЕВЕР ХОЛДИНГ АД</v>
      </c>
      <c r="B400" s="389" t="str">
        <f t="shared" si="28"/>
        <v>104075827</v>
      </c>
      <c r="C400" s="393">
        <f t="shared" si="29"/>
        <v>46022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СЕВЕР ХОЛДИНГ АД</v>
      </c>
      <c r="B401" s="389" t="str">
        <f t="shared" si="28"/>
        <v>104075827</v>
      </c>
      <c r="C401" s="393">
        <f t="shared" si="29"/>
        <v>46022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СЕВЕР ХОЛДИНГ АД</v>
      </c>
      <c r="B402" s="389" t="str">
        <f t="shared" si="28"/>
        <v>104075827</v>
      </c>
      <c r="C402" s="393">
        <f t="shared" si="29"/>
        <v>46022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СЕВЕР ХОЛДИНГ АД</v>
      </c>
      <c r="B403" s="389" t="str">
        <f t="shared" si="28"/>
        <v>104075827</v>
      </c>
      <c r="C403" s="393">
        <f t="shared" si="29"/>
        <v>46022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СЕВЕР ХОЛДИНГ АД</v>
      </c>
      <c r="B404" s="389" t="str">
        <f t="shared" si="28"/>
        <v>104075827</v>
      </c>
      <c r="C404" s="393">
        <f t="shared" si="29"/>
        <v>46022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СЕВЕР ХОЛДИНГ АД</v>
      </c>
      <c r="B405" s="389" t="str">
        <f t="shared" si="28"/>
        <v>104075827</v>
      </c>
      <c r="C405" s="393">
        <f t="shared" si="29"/>
        <v>46022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СЕВЕР ХОЛДИНГ АД</v>
      </c>
      <c r="B406" s="389" t="str">
        <f t="shared" si="28"/>
        <v>104075827</v>
      </c>
      <c r="C406" s="393">
        <f t="shared" si="29"/>
        <v>46022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СЕВЕР ХОЛДИНГ АД</v>
      </c>
      <c r="B407" s="389" t="str">
        <f t="shared" si="28"/>
        <v>104075827</v>
      </c>
      <c r="C407" s="393">
        <f t="shared" si="29"/>
        <v>46022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СЕВЕР ХОЛДИНГ АД</v>
      </c>
      <c r="B408" s="389" t="str">
        <f t="shared" si="28"/>
        <v>104075827</v>
      </c>
      <c r="C408" s="393">
        <f t="shared" si="29"/>
        <v>46022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СЕВЕР ХОЛДИНГ АД</v>
      </c>
      <c r="B409" s="389" t="str">
        <f t="shared" si="28"/>
        <v>104075827</v>
      </c>
      <c r="C409" s="393">
        <f t="shared" si="29"/>
        <v>46022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СЕВЕР ХОЛДИНГ АД</v>
      </c>
      <c r="B410" s="389" t="str">
        <f t="shared" ref="B410:B459" si="31">pdeBulstat</f>
        <v>104075827</v>
      </c>
      <c r="C410" s="393">
        <f t="shared" ref="C410:C459" si="32">endDate</f>
        <v>46022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СЕВЕР ХОЛДИНГ АД</v>
      </c>
      <c r="B411" s="389" t="str">
        <f t="shared" si="31"/>
        <v>104075827</v>
      </c>
      <c r="C411" s="393">
        <f t="shared" si="32"/>
        <v>46022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СЕВЕР ХОЛДИНГ АД</v>
      </c>
      <c r="B412" s="389" t="str">
        <f t="shared" si="31"/>
        <v>104075827</v>
      </c>
      <c r="C412" s="393">
        <f t="shared" si="32"/>
        <v>46022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СЕВЕР ХОЛДИНГ АД</v>
      </c>
      <c r="B413" s="389" t="str">
        <f t="shared" si="31"/>
        <v>104075827</v>
      </c>
      <c r="C413" s="393">
        <f t="shared" si="32"/>
        <v>46022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СЕВЕР ХОЛДИНГ АД</v>
      </c>
      <c r="B414" s="389" t="str">
        <f t="shared" si="31"/>
        <v>104075827</v>
      </c>
      <c r="C414" s="393">
        <f t="shared" si="32"/>
        <v>46022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СЕВЕР ХОЛДИНГ АД</v>
      </c>
      <c r="B415" s="389" t="str">
        <f t="shared" si="31"/>
        <v>104075827</v>
      </c>
      <c r="C415" s="393">
        <f t="shared" si="32"/>
        <v>46022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СЕВЕР ХОЛДИНГ АД</v>
      </c>
      <c r="B416" s="389" t="str">
        <f t="shared" si="31"/>
        <v>104075827</v>
      </c>
      <c r="C416" s="393">
        <f t="shared" si="32"/>
        <v>46022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3363</v>
      </c>
    </row>
    <row r="417" spans="1:8">
      <c r="A417" s="389" t="str">
        <f t="shared" si="30"/>
        <v>СЕВЕР ХОЛДИНГ АД</v>
      </c>
      <c r="B417" s="389" t="str">
        <f t="shared" si="31"/>
        <v>104075827</v>
      </c>
      <c r="C417" s="393">
        <f t="shared" si="32"/>
        <v>46022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СЕВЕР ХОЛДИНГ АД</v>
      </c>
      <c r="B418" s="389" t="str">
        <f t="shared" si="31"/>
        <v>104075827</v>
      </c>
      <c r="C418" s="393">
        <f t="shared" si="32"/>
        <v>46022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СЕВЕР ХОЛДИНГ АД</v>
      </c>
      <c r="B419" s="389" t="str">
        <f t="shared" si="31"/>
        <v>104075827</v>
      </c>
      <c r="C419" s="393">
        <f t="shared" si="32"/>
        <v>46022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СЕВЕР ХОЛДИНГ АД</v>
      </c>
      <c r="B420" s="389" t="str">
        <f t="shared" si="31"/>
        <v>104075827</v>
      </c>
      <c r="C420" s="393">
        <f t="shared" si="32"/>
        <v>46022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3363</v>
      </c>
    </row>
    <row r="421" spans="1:8">
      <c r="A421" s="389" t="str">
        <f t="shared" si="30"/>
        <v>СЕВЕР ХОЛДИНГ АД</v>
      </c>
      <c r="B421" s="389" t="str">
        <f t="shared" si="31"/>
        <v>104075827</v>
      </c>
      <c r="C421" s="393">
        <f t="shared" si="32"/>
        <v>46022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429</v>
      </c>
    </row>
    <row r="422" spans="1:8">
      <c r="A422" s="389" t="str">
        <f t="shared" si="30"/>
        <v>СЕВЕР ХОЛДИНГ АД</v>
      </c>
      <c r="B422" s="389" t="str">
        <f t="shared" si="31"/>
        <v>104075827</v>
      </c>
      <c r="C422" s="393">
        <f t="shared" si="32"/>
        <v>46022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СЕВЕР ХОЛДИНГ АД</v>
      </c>
      <c r="B423" s="389" t="str">
        <f t="shared" si="31"/>
        <v>104075827</v>
      </c>
      <c r="C423" s="393">
        <f t="shared" si="32"/>
        <v>46022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СЕВЕР ХОЛДИНГ АД</v>
      </c>
      <c r="B424" s="389" t="str">
        <f t="shared" si="31"/>
        <v>104075827</v>
      </c>
      <c r="C424" s="393">
        <f t="shared" si="32"/>
        <v>46022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СЕВЕР ХОЛДИНГ АД</v>
      </c>
      <c r="B425" s="389" t="str">
        <f t="shared" si="31"/>
        <v>104075827</v>
      </c>
      <c r="C425" s="393">
        <f t="shared" si="32"/>
        <v>46022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СЕВЕР ХОЛДИНГ АД</v>
      </c>
      <c r="B426" s="389" t="str">
        <f t="shared" si="31"/>
        <v>104075827</v>
      </c>
      <c r="C426" s="393">
        <f t="shared" si="32"/>
        <v>46022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СЕВЕР ХОЛДИНГ АД</v>
      </c>
      <c r="B427" s="389" t="str">
        <f t="shared" si="31"/>
        <v>104075827</v>
      </c>
      <c r="C427" s="393">
        <f t="shared" si="32"/>
        <v>46022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СЕВЕР ХОЛДИНГ АД</v>
      </c>
      <c r="B428" s="389" t="str">
        <f t="shared" si="31"/>
        <v>104075827</v>
      </c>
      <c r="C428" s="393">
        <f t="shared" si="32"/>
        <v>46022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СЕВЕР ХОЛДИНГ АД</v>
      </c>
      <c r="B429" s="389" t="str">
        <f t="shared" si="31"/>
        <v>104075827</v>
      </c>
      <c r="C429" s="393">
        <f t="shared" si="32"/>
        <v>46022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СЕВЕР ХОЛДИНГ АД</v>
      </c>
      <c r="B430" s="389" t="str">
        <f t="shared" si="31"/>
        <v>104075827</v>
      </c>
      <c r="C430" s="393">
        <f t="shared" si="32"/>
        <v>46022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СЕВЕР ХОЛДИНГ АД</v>
      </c>
      <c r="B431" s="389" t="str">
        <f t="shared" si="31"/>
        <v>104075827</v>
      </c>
      <c r="C431" s="393">
        <f t="shared" si="32"/>
        <v>46022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СЕВЕР ХОЛДИНГ АД</v>
      </c>
      <c r="B432" s="389" t="str">
        <f t="shared" si="31"/>
        <v>104075827</v>
      </c>
      <c r="C432" s="393">
        <f t="shared" si="32"/>
        <v>46022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СЕВЕР ХОЛДИНГ АД</v>
      </c>
      <c r="B433" s="389" t="str">
        <f t="shared" si="31"/>
        <v>104075827</v>
      </c>
      <c r="C433" s="393">
        <f t="shared" si="32"/>
        <v>46022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-7</v>
      </c>
    </row>
    <row r="434" spans="1:8">
      <c r="A434" s="389" t="str">
        <f t="shared" si="30"/>
        <v>СЕВЕР ХОЛДИНГ АД</v>
      </c>
      <c r="B434" s="389" t="str">
        <f t="shared" si="31"/>
        <v>104075827</v>
      </c>
      <c r="C434" s="393">
        <f t="shared" si="32"/>
        <v>46022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3785</v>
      </c>
    </row>
    <row r="435" spans="1:8">
      <c r="A435" s="389" t="str">
        <f t="shared" si="30"/>
        <v>СЕВЕР ХОЛДИНГ АД</v>
      </c>
      <c r="B435" s="389" t="str">
        <f t="shared" si="31"/>
        <v>104075827</v>
      </c>
      <c r="C435" s="393">
        <f t="shared" si="32"/>
        <v>46022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СЕВЕР ХОЛДИНГ АД</v>
      </c>
      <c r="B436" s="389" t="str">
        <f t="shared" si="31"/>
        <v>104075827</v>
      </c>
      <c r="C436" s="393">
        <f t="shared" si="32"/>
        <v>46022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СЕВЕР ХОЛДИНГ АД</v>
      </c>
      <c r="B437" s="389" t="str">
        <f t="shared" si="31"/>
        <v>104075827</v>
      </c>
      <c r="C437" s="393">
        <f t="shared" si="32"/>
        <v>46022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3785</v>
      </c>
    </row>
    <row r="438" spans="1:8">
      <c r="A438" s="389" t="str">
        <f t="shared" si="30"/>
        <v>СЕВЕР ХОЛДИНГ АД</v>
      </c>
      <c r="B438" s="389" t="str">
        <f t="shared" si="31"/>
        <v>104075827</v>
      </c>
      <c r="C438" s="393">
        <f t="shared" si="32"/>
        <v>46022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0</v>
      </c>
    </row>
    <row r="439" spans="1:8">
      <c r="A439" s="389" t="str">
        <f t="shared" si="30"/>
        <v>СЕВЕР ХОЛДИНГ АД</v>
      </c>
      <c r="B439" s="389" t="str">
        <f t="shared" si="31"/>
        <v>104075827</v>
      </c>
      <c r="C439" s="393">
        <f t="shared" si="32"/>
        <v>46022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СЕВЕР ХОЛДИНГ АД</v>
      </c>
      <c r="B440" s="389" t="str">
        <f t="shared" si="31"/>
        <v>104075827</v>
      </c>
      <c r="C440" s="393">
        <f t="shared" si="32"/>
        <v>46022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СЕВЕР ХОЛДИНГ АД</v>
      </c>
      <c r="B441" s="389" t="str">
        <f t="shared" si="31"/>
        <v>104075827</v>
      </c>
      <c r="C441" s="393">
        <f t="shared" si="32"/>
        <v>46022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СЕВЕР ХОЛДИНГ АД</v>
      </c>
      <c r="B442" s="389" t="str">
        <f t="shared" si="31"/>
        <v>104075827</v>
      </c>
      <c r="C442" s="393">
        <f t="shared" si="32"/>
        <v>46022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0</v>
      </c>
    </row>
    <row r="443" spans="1:8">
      <c r="A443" s="389" t="str">
        <f t="shared" si="30"/>
        <v>СЕВЕР ХОЛДИНГ АД</v>
      </c>
      <c r="B443" s="389" t="str">
        <f t="shared" si="31"/>
        <v>104075827</v>
      </c>
      <c r="C443" s="393">
        <f t="shared" si="32"/>
        <v>46022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СЕВЕР ХОЛДИНГ АД</v>
      </c>
      <c r="B444" s="389" t="str">
        <f t="shared" si="31"/>
        <v>104075827</v>
      </c>
      <c r="C444" s="393">
        <f t="shared" si="32"/>
        <v>46022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СЕВЕР ХОЛДИНГ АД</v>
      </c>
      <c r="B445" s="389" t="str">
        <f t="shared" si="31"/>
        <v>104075827</v>
      </c>
      <c r="C445" s="393">
        <f t="shared" si="32"/>
        <v>46022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СЕВЕР ХОЛДИНГ АД</v>
      </c>
      <c r="B446" s="389" t="str">
        <f t="shared" si="31"/>
        <v>104075827</v>
      </c>
      <c r="C446" s="393">
        <f t="shared" si="32"/>
        <v>46022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СЕВЕР ХОЛДИНГ АД</v>
      </c>
      <c r="B447" s="389" t="str">
        <f t="shared" si="31"/>
        <v>104075827</v>
      </c>
      <c r="C447" s="393">
        <f t="shared" si="32"/>
        <v>46022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СЕВЕР ХОЛДИНГ АД</v>
      </c>
      <c r="B448" s="389" t="str">
        <f t="shared" si="31"/>
        <v>104075827</v>
      </c>
      <c r="C448" s="393">
        <f t="shared" si="32"/>
        <v>46022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СЕВЕР ХОЛДИНГ АД</v>
      </c>
      <c r="B449" s="389" t="str">
        <f t="shared" si="31"/>
        <v>104075827</v>
      </c>
      <c r="C449" s="393">
        <f t="shared" si="32"/>
        <v>46022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СЕВЕР ХОЛДИНГ АД</v>
      </c>
      <c r="B450" s="389" t="str">
        <f t="shared" si="31"/>
        <v>104075827</v>
      </c>
      <c r="C450" s="393">
        <f t="shared" si="32"/>
        <v>46022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СЕВЕР ХОЛДИНГ АД</v>
      </c>
      <c r="B451" s="389" t="str">
        <f t="shared" si="31"/>
        <v>104075827</v>
      </c>
      <c r="C451" s="393">
        <f t="shared" si="32"/>
        <v>46022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СЕВЕР ХОЛДИНГ АД</v>
      </c>
      <c r="B452" s="389" t="str">
        <f t="shared" si="31"/>
        <v>104075827</v>
      </c>
      <c r="C452" s="393">
        <f t="shared" si="32"/>
        <v>46022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СЕВЕР ХОЛДИНГ АД</v>
      </c>
      <c r="B453" s="389" t="str">
        <f t="shared" si="31"/>
        <v>104075827</v>
      </c>
      <c r="C453" s="393">
        <f t="shared" si="32"/>
        <v>46022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СЕВЕР ХОЛДИНГ АД</v>
      </c>
      <c r="B454" s="389" t="str">
        <f t="shared" si="31"/>
        <v>104075827</v>
      </c>
      <c r="C454" s="393">
        <f t="shared" si="32"/>
        <v>46022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СЕВЕР ХОЛДИНГ АД</v>
      </c>
      <c r="B455" s="389" t="str">
        <f t="shared" si="31"/>
        <v>104075827</v>
      </c>
      <c r="C455" s="393">
        <f t="shared" si="32"/>
        <v>46022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СЕВЕР ХОЛДИНГ АД</v>
      </c>
      <c r="B456" s="389" t="str">
        <f t="shared" si="31"/>
        <v>104075827</v>
      </c>
      <c r="C456" s="393">
        <f t="shared" si="32"/>
        <v>46022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0</v>
      </c>
    </row>
    <row r="457" spans="1:8">
      <c r="A457" s="389" t="str">
        <f t="shared" si="30"/>
        <v>СЕВЕР ХОЛДИНГ АД</v>
      </c>
      <c r="B457" s="389" t="str">
        <f t="shared" si="31"/>
        <v>104075827</v>
      </c>
      <c r="C457" s="393">
        <f t="shared" si="32"/>
        <v>46022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СЕВЕР ХОЛДИНГ АД</v>
      </c>
      <c r="B458" s="389" t="str">
        <f t="shared" si="31"/>
        <v>104075827</v>
      </c>
      <c r="C458" s="393">
        <f t="shared" si="32"/>
        <v>46022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СЕВЕР ХОЛДИНГ АД</v>
      </c>
      <c r="B459" s="389" t="str">
        <f t="shared" si="31"/>
        <v>104075827</v>
      </c>
      <c r="C459" s="393">
        <f t="shared" si="32"/>
        <v>46022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0</v>
      </c>
    </row>
    <row r="460" spans="1:8" s="232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СЕВЕР ХОЛДИНГ АД</v>
      </c>
      <c r="B461" s="389" t="str">
        <f t="shared" ref="B461:B524" si="34">pdeBulstat</f>
        <v>104075827</v>
      </c>
      <c r="C461" s="393">
        <f t="shared" ref="C461:C524" si="35">endDate</f>
        <v>46022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СЕВЕР ХОЛДИНГ АД</v>
      </c>
      <c r="B462" s="389" t="str">
        <f t="shared" si="34"/>
        <v>104075827</v>
      </c>
      <c r="C462" s="393">
        <f t="shared" si="35"/>
        <v>46022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СЕВЕР ХОЛДИНГ АД</v>
      </c>
      <c r="B463" s="389" t="str">
        <f t="shared" si="34"/>
        <v>104075827</v>
      </c>
      <c r="C463" s="393">
        <f t="shared" si="35"/>
        <v>46022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СЕВЕР ХОЛДИНГ АД</v>
      </c>
      <c r="B464" s="389" t="str">
        <f t="shared" si="34"/>
        <v>104075827</v>
      </c>
      <c r="C464" s="393">
        <f t="shared" si="35"/>
        <v>46022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СЕВЕР ХОЛДИНГ АД</v>
      </c>
      <c r="B465" s="389" t="str">
        <f t="shared" si="34"/>
        <v>104075827</v>
      </c>
      <c r="C465" s="393">
        <f t="shared" si="35"/>
        <v>46022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СЕВЕР ХОЛДИНГ АД</v>
      </c>
      <c r="B466" s="389" t="str">
        <f t="shared" si="34"/>
        <v>104075827</v>
      </c>
      <c r="C466" s="393">
        <f t="shared" si="35"/>
        <v>46022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СЕВЕР ХОЛДИНГ АД</v>
      </c>
      <c r="B467" s="389" t="str">
        <f t="shared" si="34"/>
        <v>104075827</v>
      </c>
      <c r="C467" s="393">
        <f t="shared" si="35"/>
        <v>46022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СЕВЕР ХОЛДИНГ АД</v>
      </c>
      <c r="B468" s="389" t="str">
        <f t="shared" si="34"/>
        <v>104075827</v>
      </c>
      <c r="C468" s="393">
        <f t="shared" si="35"/>
        <v>46022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СЕВЕР ХОЛДИНГ АД</v>
      </c>
      <c r="B469" s="389" t="str">
        <f t="shared" si="34"/>
        <v>104075827</v>
      </c>
      <c r="C469" s="393">
        <f t="shared" si="35"/>
        <v>46022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СЕВЕР ХОЛДИНГ АД</v>
      </c>
      <c r="B470" s="389" t="str">
        <f t="shared" si="34"/>
        <v>104075827</v>
      </c>
      <c r="C470" s="393">
        <f t="shared" si="35"/>
        <v>46022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СЕВЕР ХОЛДИНГ АД</v>
      </c>
      <c r="B471" s="389" t="str">
        <f t="shared" si="34"/>
        <v>104075827</v>
      </c>
      <c r="C471" s="393">
        <f t="shared" si="35"/>
        <v>46022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СЕВЕР ХОЛДИНГ АД</v>
      </c>
      <c r="B472" s="389" t="str">
        <f t="shared" si="34"/>
        <v>104075827</v>
      </c>
      <c r="C472" s="393">
        <f t="shared" si="35"/>
        <v>46022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СЕВЕР ХОЛДИНГ АД</v>
      </c>
      <c r="B473" s="389" t="str">
        <f t="shared" si="34"/>
        <v>104075827</v>
      </c>
      <c r="C473" s="393">
        <f t="shared" si="35"/>
        <v>46022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СЕВЕР ХОЛДИНГ АД</v>
      </c>
      <c r="B474" s="389" t="str">
        <f t="shared" si="34"/>
        <v>104075827</v>
      </c>
      <c r="C474" s="393">
        <f t="shared" si="35"/>
        <v>46022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СЕВЕР ХОЛДИНГ АД</v>
      </c>
      <c r="B475" s="389" t="str">
        <f t="shared" si="34"/>
        <v>104075827</v>
      </c>
      <c r="C475" s="393">
        <f t="shared" si="35"/>
        <v>46022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СЕВЕР ХОЛДИНГ АД</v>
      </c>
      <c r="B476" s="389" t="str">
        <f t="shared" si="34"/>
        <v>104075827</v>
      </c>
      <c r="C476" s="393">
        <f t="shared" si="35"/>
        <v>46022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СЕВЕР ХОЛДИНГ АД</v>
      </c>
      <c r="B477" s="389" t="str">
        <f t="shared" si="34"/>
        <v>104075827</v>
      </c>
      <c r="C477" s="393">
        <f t="shared" si="35"/>
        <v>46022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СЕВЕР ХОЛДИНГ АД</v>
      </c>
      <c r="B478" s="389" t="str">
        <f t="shared" si="34"/>
        <v>104075827</v>
      </c>
      <c r="C478" s="393">
        <f t="shared" si="35"/>
        <v>46022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СЕВЕР ХОЛДИНГ АД</v>
      </c>
      <c r="B479" s="389" t="str">
        <f t="shared" si="34"/>
        <v>104075827</v>
      </c>
      <c r="C479" s="393">
        <f t="shared" si="35"/>
        <v>46022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СЕВЕР ХОЛДИНГ АД</v>
      </c>
      <c r="B480" s="389" t="str">
        <f t="shared" si="34"/>
        <v>104075827</v>
      </c>
      <c r="C480" s="393">
        <f t="shared" si="35"/>
        <v>46022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СЕВЕР ХОЛДИНГ АД</v>
      </c>
      <c r="B481" s="389" t="str">
        <f t="shared" si="34"/>
        <v>104075827</v>
      </c>
      <c r="C481" s="393">
        <f t="shared" si="35"/>
        <v>46022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СЕВЕР ХОЛДИНГ АД</v>
      </c>
      <c r="B482" s="389" t="str">
        <f t="shared" si="34"/>
        <v>104075827</v>
      </c>
      <c r="C482" s="393">
        <f t="shared" si="35"/>
        <v>46022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СЕВЕР ХОЛДИНГ АД</v>
      </c>
      <c r="B483" s="389" t="str">
        <f t="shared" si="34"/>
        <v>104075827</v>
      </c>
      <c r="C483" s="393">
        <f t="shared" si="35"/>
        <v>46022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СЕВЕР ХОЛДИНГ АД</v>
      </c>
      <c r="B484" s="389" t="str">
        <f t="shared" si="34"/>
        <v>104075827</v>
      </c>
      <c r="C484" s="393">
        <f t="shared" si="35"/>
        <v>46022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СЕВЕР ХОЛДИНГ АД</v>
      </c>
      <c r="B485" s="389" t="str">
        <f t="shared" si="34"/>
        <v>104075827</v>
      </c>
      <c r="C485" s="393">
        <f t="shared" si="35"/>
        <v>46022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СЕВЕР ХОЛДИНГ АД</v>
      </c>
      <c r="B486" s="389" t="str">
        <f t="shared" si="34"/>
        <v>104075827</v>
      </c>
      <c r="C486" s="393">
        <f t="shared" si="35"/>
        <v>46022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СЕВЕР ХОЛДИНГ АД</v>
      </c>
      <c r="B487" s="389" t="str">
        <f t="shared" si="34"/>
        <v>104075827</v>
      </c>
      <c r="C487" s="393">
        <f t="shared" si="35"/>
        <v>46022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СЕВЕР ХОЛДИНГ АД</v>
      </c>
      <c r="B488" s="389" t="str">
        <f t="shared" si="34"/>
        <v>104075827</v>
      </c>
      <c r="C488" s="393">
        <f t="shared" si="35"/>
        <v>46022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СЕВЕР ХОЛДИНГ АД</v>
      </c>
      <c r="B489" s="389" t="str">
        <f t="shared" si="34"/>
        <v>104075827</v>
      </c>
      <c r="C489" s="393">
        <f t="shared" si="35"/>
        <v>46022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СЕВЕР ХОЛДИНГ АД</v>
      </c>
      <c r="B490" s="389" t="str">
        <f t="shared" si="34"/>
        <v>104075827</v>
      </c>
      <c r="C490" s="393">
        <f t="shared" si="35"/>
        <v>46022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СЕВЕР ХОЛДИНГ АД</v>
      </c>
      <c r="B491" s="389" t="str">
        <f t="shared" si="34"/>
        <v>104075827</v>
      </c>
      <c r="C491" s="393">
        <f t="shared" si="35"/>
        <v>46022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СЕВЕР ХОЛДИНГ АД</v>
      </c>
      <c r="B492" s="389" t="str">
        <f t="shared" si="34"/>
        <v>104075827</v>
      </c>
      <c r="C492" s="393">
        <f t="shared" si="35"/>
        <v>46022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СЕВЕР ХОЛДИНГ АД</v>
      </c>
      <c r="B493" s="389" t="str">
        <f t="shared" si="34"/>
        <v>104075827</v>
      </c>
      <c r="C493" s="393">
        <f t="shared" si="35"/>
        <v>46022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СЕВЕР ХОЛДИНГ АД</v>
      </c>
      <c r="B494" s="389" t="str">
        <f t="shared" si="34"/>
        <v>104075827</v>
      </c>
      <c r="C494" s="393">
        <f t="shared" si="35"/>
        <v>46022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СЕВЕР ХОЛДИНГ АД</v>
      </c>
      <c r="B495" s="389" t="str">
        <f t="shared" si="34"/>
        <v>104075827</v>
      </c>
      <c r="C495" s="393">
        <f t="shared" si="35"/>
        <v>46022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СЕВЕР ХОЛДИНГ АД</v>
      </c>
      <c r="B496" s="389" t="str">
        <f t="shared" si="34"/>
        <v>104075827</v>
      </c>
      <c r="C496" s="393">
        <f t="shared" si="35"/>
        <v>46022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СЕВЕР ХОЛДИНГ АД</v>
      </c>
      <c r="B497" s="389" t="str">
        <f t="shared" si="34"/>
        <v>104075827</v>
      </c>
      <c r="C497" s="393">
        <f t="shared" si="35"/>
        <v>46022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СЕВЕР ХОЛДИНГ АД</v>
      </c>
      <c r="B498" s="389" t="str">
        <f t="shared" si="34"/>
        <v>104075827</v>
      </c>
      <c r="C498" s="393">
        <f t="shared" si="35"/>
        <v>46022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СЕВЕР ХОЛДИНГ АД</v>
      </c>
      <c r="B499" s="389" t="str">
        <f t="shared" si="34"/>
        <v>104075827</v>
      </c>
      <c r="C499" s="393">
        <f t="shared" si="35"/>
        <v>46022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СЕВЕР ХОЛДИНГ АД</v>
      </c>
      <c r="B500" s="389" t="str">
        <f t="shared" si="34"/>
        <v>104075827</v>
      </c>
      <c r="C500" s="393">
        <f t="shared" si="35"/>
        <v>46022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СЕВЕР ХОЛДИНГ АД</v>
      </c>
      <c r="B501" s="389" t="str">
        <f t="shared" si="34"/>
        <v>104075827</v>
      </c>
      <c r="C501" s="393">
        <f t="shared" si="35"/>
        <v>46022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СЕВЕР ХОЛДИНГ АД</v>
      </c>
      <c r="B502" s="389" t="str">
        <f t="shared" si="34"/>
        <v>104075827</v>
      </c>
      <c r="C502" s="393">
        <f t="shared" si="35"/>
        <v>46022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СЕВЕР ХОЛДИНГ АД</v>
      </c>
      <c r="B503" s="389" t="str">
        <f t="shared" si="34"/>
        <v>104075827</v>
      </c>
      <c r="C503" s="393">
        <f t="shared" si="35"/>
        <v>46022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СЕВЕР ХОЛДИНГ АД</v>
      </c>
      <c r="B504" s="389" t="str">
        <f t="shared" si="34"/>
        <v>104075827</v>
      </c>
      <c r="C504" s="393">
        <f t="shared" si="35"/>
        <v>46022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СЕВЕР ХОЛДИНГ АД</v>
      </c>
      <c r="B505" s="389" t="str">
        <f t="shared" si="34"/>
        <v>104075827</v>
      </c>
      <c r="C505" s="393">
        <f t="shared" si="35"/>
        <v>46022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СЕВЕР ХОЛДИНГ АД</v>
      </c>
      <c r="B506" s="389" t="str">
        <f t="shared" si="34"/>
        <v>104075827</v>
      </c>
      <c r="C506" s="393">
        <f t="shared" si="35"/>
        <v>46022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СЕВЕР ХОЛДИНГ АД</v>
      </c>
      <c r="B507" s="389" t="str">
        <f t="shared" si="34"/>
        <v>104075827</v>
      </c>
      <c r="C507" s="393">
        <f t="shared" si="35"/>
        <v>46022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СЕВЕР ХОЛДИНГ АД</v>
      </c>
      <c r="B508" s="389" t="str">
        <f t="shared" si="34"/>
        <v>104075827</v>
      </c>
      <c r="C508" s="393">
        <f t="shared" si="35"/>
        <v>46022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СЕВЕР ХОЛДИНГ АД</v>
      </c>
      <c r="B509" s="389" t="str">
        <f t="shared" si="34"/>
        <v>104075827</v>
      </c>
      <c r="C509" s="393">
        <f t="shared" si="35"/>
        <v>46022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СЕВЕР ХОЛДИНГ АД</v>
      </c>
      <c r="B510" s="389" t="str">
        <f t="shared" si="34"/>
        <v>104075827</v>
      </c>
      <c r="C510" s="393">
        <f t="shared" si="35"/>
        <v>46022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СЕВЕР ХОЛДИНГ АД</v>
      </c>
      <c r="B511" s="389" t="str">
        <f t="shared" si="34"/>
        <v>104075827</v>
      </c>
      <c r="C511" s="393">
        <f t="shared" si="35"/>
        <v>46022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СЕВЕР ХОЛДИНГ АД</v>
      </c>
      <c r="B512" s="389" t="str">
        <f t="shared" si="34"/>
        <v>104075827</v>
      </c>
      <c r="C512" s="393">
        <f t="shared" si="35"/>
        <v>46022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СЕВЕР ХОЛДИНГ АД</v>
      </c>
      <c r="B513" s="389" t="str">
        <f t="shared" si="34"/>
        <v>104075827</v>
      </c>
      <c r="C513" s="393">
        <f t="shared" si="35"/>
        <v>46022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СЕВЕР ХОЛДИНГ АД</v>
      </c>
      <c r="B514" s="389" t="str">
        <f t="shared" si="34"/>
        <v>104075827</v>
      </c>
      <c r="C514" s="393">
        <f t="shared" si="35"/>
        <v>46022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СЕВЕР ХОЛДИНГ АД</v>
      </c>
      <c r="B515" s="389" t="str">
        <f t="shared" si="34"/>
        <v>104075827</v>
      </c>
      <c r="C515" s="393">
        <f t="shared" si="35"/>
        <v>46022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СЕВЕР ХОЛДИНГ АД</v>
      </c>
      <c r="B516" s="389" t="str">
        <f t="shared" si="34"/>
        <v>104075827</v>
      </c>
      <c r="C516" s="393">
        <f t="shared" si="35"/>
        <v>46022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СЕВЕР ХОЛДИНГ АД</v>
      </c>
      <c r="B517" s="389" t="str">
        <f t="shared" si="34"/>
        <v>104075827</v>
      </c>
      <c r="C517" s="393">
        <f t="shared" si="35"/>
        <v>46022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СЕВЕР ХОЛДИНГ АД</v>
      </c>
      <c r="B518" s="389" t="str">
        <f t="shared" si="34"/>
        <v>104075827</v>
      </c>
      <c r="C518" s="393">
        <f t="shared" si="35"/>
        <v>46022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СЕВЕР ХОЛДИНГ АД</v>
      </c>
      <c r="B519" s="389" t="str">
        <f t="shared" si="34"/>
        <v>104075827</v>
      </c>
      <c r="C519" s="393">
        <f t="shared" si="35"/>
        <v>46022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СЕВЕР ХОЛДИНГ АД</v>
      </c>
      <c r="B520" s="389" t="str">
        <f t="shared" si="34"/>
        <v>104075827</v>
      </c>
      <c r="C520" s="393">
        <f t="shared" si="35"/>
        <v>46022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СЕВЕР ХОЛДИНГ АД</v>
      </c>
      <c r="B521" s="389" t="str">
        <f t="shared" si="34"/>
        <v>104075827</v>
      </c>
      <c r="C521" s="393">
        <f t="shared" si="35"/>
        <v>46022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СЕВЕР ХОЛДИНГ АД</v>
      </c>
      <c r="B522" s="389" t="str">
        <f t="shared" si="34"/>
        <v>104075827</v>
      </c>
      <c r="C522" s="393">
        <f t="shared" si="35"/>
        <v>46022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СЕВЕР ХОЛДИНГ АД</v>
      </c>
      <c r="B523" s="389" t="str">
        <f t="shared" si="34"/>
        <v>104075827</v>
      </c>
      <c r="C523" s="393">
        <f t="shared" si="35"/>
        <v>46022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СЕВЕР ХОЛДИНГ АД</v>
      </c>
      <c r="B524" s="389" t="str">
        <f t="shared" si="34"/>
        <v>104075827</v>
      </c>
      <c r="C524" s="393">
        <f t="shared" si="35"/>
        <v>46022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СЕВЕР ХОЛДИНГ АД</v>
      </c>
      <c r="B525" s="389" t="str">
        <f t="shared" ref="B525:B588" si="37">pdeBulstat</f>
        <v>104075827</v>
      </c>
      <c r="C525" s="393">
        <f t="shared" ref="C525:C588" si="38">endDate</f>
        <v>46022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СЕВЕР ХОЛДИНГ АД</v>
      </c>
      <c r="B526" s="389" t="str">
        <f t="shared" si="37"/>
        <v>104075827</v>
      </c>
      <c r="C526" s="393">
        <f t="shared" si="38"/>
        <v>46022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СЕВЕР ХОЛДИНГ АД</v>
      </c>
      <c r="B527" s="389" t="str">
        <f t="shared" si="37"/>
        <v>104075827</v>
      </c>
      <c r="C527" s="393">
        <f t="shared" si="38"/>
        <v>46022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СЕВЕР ХОЛДИНГ АД</v>
      </c>
      <c r="B528" s="389" t="str">
        <f t="shared" si="37"/>
        <v>104075827</v>
      </c>
      <c r="C528" s="393">
        <f t="shared" si="38"/>
        <v>46022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СЕВЕР ХОЛДИНГ АД</v>
      </c>
      <c r="B529" s="389" t="str">
        <f t="shared" si="37"/>
        <v>104075827</v>
      </c>
      <c r="C529" s="393">
        <f t="shared" si="38"/>
        <v>46022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СЕВЕР ХОЛДИНГ АД</v>
      </c>
      <c r="B530" s="389" t="str">
        <f t="shared" si="37"/>
        <v>104075827</v>
      </c>
      <c r="C530" s="393">
        <f t="shared" si="38"/>
        <v>46022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СЕВЕР ХОЛДИНГ АД</v>
      </c>
      <c r="B531" s="389" t="str">
        <f t="shared" si="37"/>
        <v>104075827</v>
      </c>
      <c r="C531" s="393">
        <f t="shared" si="38"/>
        <v>46022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СЕВЕР ХОЛДИНГ АД</v>
      </c>
      <c r="B532" s="389" t="str">
        <f t="shared" si="37"/>
        <v>104075827</v>
      </c>
      <c r="C532" s="393">
        <f t="shared" si="38"/>
        <v>46022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СЕВЕР ХОЛДИНГ АД</v>
      </c>
      <c r="B533" s="389" t="str">
        <f t="shared" si="37"/>
        <v>104075827</v>
      </c>
      <c r="C533" s="393">
        <f t="shared" si="38"/>
        <v>46022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СЕВЕР ХОЛДИНГ АД</v>
      </c>
      <c r="B534" s="389" t="str">
        <f t="shared" si="37"/>
        <v>104075827</v>
      </c>
      <c r="C534" s="393">
        <f t="shared" si="38"/>
        <v>46022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СЕВЕР ХОЛДИНГ АД</v>
      </c>
      <c r="B535" s="389" t="str">
        <f t="shared" si="37"/>
        <v>104075827</v>
      </c>
      <c r="C535" s="393">
        <f t="shared" si="38"/>
        <v>46022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СЕВЕР ХОЛДИНГ АД</v>
      </c>
      <c r="B536" s="389" t="str">
        <f t="shared" si="37"/>
        <v>104075827</v>
      </c>
      <c r="C536" s="393">
        <f t="shared" si="38"/>
        <v>46022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СЕВЕР ХОЛДИНГ АД</v>
      </c>
      <c r="B537" s="389" t="str">
        <f t="shared" si="37"/>
        <v>104075827</v>
      </c>
      <c r="C537" s="393">
        <f t="shared" si="38"/>
        <v>46022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СЕВЕР ХОЛДИНГ АД</v>
      </c>
      <c r="B538" s="389" t="str">
        <f t="shared" si="37"/>
        <v>104075827</v>
      </c>
      <c r="C538" s="393">
        <f t="shared" si="38"/>
        <v>46022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СЕВЕР ХОЛДИНГ АД</v>
      </c>
      <c r="B539" s="389" t="str">
        <f t="shared" si="37"/>
        <v>104075827</v>
      </c>
      <c r="C539" s="393">
        <f t="shared" si="38"/>
        <v>46022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СЕВЕР ХОЛДИНГ АД</v>
      </c>
      <c r="B540" s="389" t="str">
        <f t="shared" si="37"/>
        <v>104075827</v>
      </c>
      <c r="C540" s="393">
        <f t="shared" si="38"/>
        <v>46022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СЕВЕР ХОЛДИНГ АД</v>
      </c>
      <c r="B541" s="389" t="str">
        <f t="shared" si="37"/>
        <v>104075827</v>
      </c>
      <c r="C541" s="393">
        <f t="shared" si="38"/>
        <v>46022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СЕВЕР ХОЛДИНГ АД</v>
      </c>
      <c r="B542" s="389" t="str">
        <f t="shared" si="37"/>
        <v>104075827</v>
      </c>
      <c r="C542" s="393">
        <f t="shared" si="38"/>
        <v>46022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СЕВЕР ХОЛДИНГ АД</v>
      </c>
      <c r="B543" s="389" t="str">
        <f t="shared" si="37"/>
        <v>104075827</v>
      </c>
      <c r="C543" s="393">
        <f t="shared" si="38"/>
        <v>46022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СЕВЕР ХОЛДИНГ АД</v>
      </c>
      <c r="B544" s="389" t="str">
        <f t="shared" si="37"/>
        <v>104075827</v>
      </c>
      <c r="C544" s="393">
        <f t="shared" si="38"/>
        <v>46022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СЕВЕР ХОЛДИНГ АД</v>
      </c>
      <c r="B545" s="389" t="str">
        <f t="shared" si="37"/>
        <v>104075827</v>
      </c>
      <c r="C545" s="393">
        <f t="shared" si="38"/>
        <v>46022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СЕВЕР ХОЛДИНГ АД</v>
      </c>
      <c r="B546" s="389" t="str">
        <f t="shared" si="37"/>
        <v>104075827</v>
      </c>
      <c r="C546" s="393">
        <f t="shared" si="38"/>
        <v>46022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СЕВЕР ХОЛДИНГ АД</v>
      </c>
      <c r="B547" s="389" t="str">
        <f t="shared" si="37"/>
        <v>104075827</v>
      </c>
      <c r="C547" s="393">
        <f t="shared" si="38"/>
        <v>46022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СЕВЕР ХОЛДИНГ АД</v>
      </c>
      <c r="B548" s="389" t="str">
        <f t="shared" si="37"/>
        <v>104075827</v>
      </c>
      <c r="C548" s="393">
        <f t="shared" si="38"/>
        <v>46022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СЕВЕР ХОЛДИНГ АД</v>
      </c>
      <c r="B549" s="389" t="str">
        <f t="shared" si="37"/>
        <v>104075827</v>
      </c>
      <c r="C549" s="393">
        <f t="shared" si="38"/>
        <v>46022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СЕВЕР ХОЛДИНГ АД</v>
      </c>
      <c r="B550" s="389" t="str">
        <f t="shared" si="37"/>
        <v>104075827</v>
      </c>
      <c r="C550" s="393">
        <f t="shared" si="38"/>
        <v>46022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СЕВЕР ХОЛДИНГ АД</v>
      </c>
      <c r="B551" s="389" t="str">
        <f t="shared" si="37"/>
        <v>104075827</v>
      </c>
      <c r="C551" s="393">
        <f t="shared" si="38"/>
        <v>46022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СЕВЕР ХОЛДИНГ АД</v>
      </c>
      <c r="B552" s="389" t="str">
        <f t="shared" si="37"/>
        <v>104075827</v>
      </c>
      <c r="C552" s="393">
        <f t="shared" si="38"/>
        <v>46022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СЕВЕР ХОЛДИНГ АД</v>
      </c>
      <c r="B553" s="389" t="str">
        <f t="shared" si="37"/>
        <v>104075827</v>
      </c>
      <c r="C553" s="393">
        <f t="shared" si="38"/>
        <v>46022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СЕВЕР ХОЛДИНГ АД</v>
      </c>
      <c r="B554" s="389" t="str">
        <f t="shared" si="37"/>
        <v>104075827</v>
      </c>
      <c r="C554" s="393">
        <f t="shared" si="38"/>
        <v>46022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СЕВЕР ХОЛДИНГ АД</v>
      </c>
      <c r="B555" s="389" t="str">
        <f t="shared" si="37"/>
        <v>104075827</v>
      </c>
      <c r="C555" s="393">
        <f t="shared" si="38"/>
        <v>46022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СЕВЕР ХОЛДИНГ АД</v>
      </c>
      <c r="B556" s="389" t="str">
        <f t="shared" si="37"/>
        <v>104075827</v>
      </c>
      <c r="C556" s="393">
        <f t="shared" si="38"/>
        <v>46022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СЕВЕР ХОЛДИНГ АД</v>
      </c>
      <c r="B557" s="389" t="str">
        <f t="shared" si="37"/>
        <v>104075827</v>
      </c>
      <c r="C557" s="393">
        <f t="shared" si="38"/>
        <v>46022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СЕВЕР ХОЛДИНГ АД</v>
      </c>
      <c r="B558" s="389" t="str">
        <f t="shared" si="37"/>
        <v>104075827</v>
      </c>
      <c r="C558" s="393">
        <f t="shared" si="38"/>
        <v>46022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СЕВЕР ХОЛДИНГ АД</v>
      </c>
      <c r="B559" s="389" t="str">
        <f t="shared" si="37"/>
        <v>104075827</v>
      </c>
      <c r="C559" s="393">
        <f t="shared" si="38"/>
        <v>46022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СЕВЕР ХОЛДИНГ АД</v>
      </c>
      <c r="B560" s="389" t="str">
        <f t="shared" si="37"/>
        <v>104075827</v>
      </c>
      <c r="C560" s="393">
        <f t="shared" si="38"/>
        <v>46022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СЕВЕР ХОЛДИНГ АД</v>
      </c>
      <c r="B561" s="389" t="str">
        <f t="shared" si="37"/>
        <v>104075827</v>
      </c>
      <c r="C561" s="393">
        <f t="shared" si="38"/>
        <v>46022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СЕВЕР ХОЛДИНГ АД</v>
      </c>
      <c r="B562" s="389" t="str">
        <f t="shared" si="37"/>
        <v>104075827</v>
      </c>
      <c r="C562" s="393">
        <f t="shared" si="38"/>
        <v>46022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СЕВЕР ХОЛДИНГ АД</v>
      </c>
      <c r="B563" s="389" t="str">
        <f t="shared" si="37"/>
        <v>104075827</v>
      </c>
      <c r="C563" s="393">
        <f t="shared" si="38"/>
        <v>46022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СЕВЕР ХОЛДИНГ АД</v>
      </c>
      <c r="B564" s="389" t="str">
        <f t="shared" si="37"/>
        <v>104075827</v>
      </c>
      <c r="C564" s="393">
        <f t="shared" si="38"/>
        <v>46022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СЕВЕР ХОЛДИНГ АД</v>
      </c>
      <c r="B565" s="389" t="str">
        <f t="shared" si="37"/>
        <v>104075827</v>
      </c>
      <c r="C565" s="393">
        <f t="shared" si="38"/>
        <v>46022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СЕВЕР ХОЛДИНГ АД</v>
      </c>
      <c r="B566" s="389" t="str">
        <f t="shared" si="37"/>
        <v>104075827</v>
      </c>
      <c r="C566" s="393">
        <f t="shared" si="38"/>
        <v>46022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СЕВЕР ХОЛДИНГ АД</v>
      </c>
      <c r="B567" s="389" t="str">
        <f t="shared" si="37"/>
        <v>104075827</v>
      </c>
      <c r="C567" s="393">
        <f t="shared" si="38"/>
        <v>46022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СЕВЕР ХОЛДИНГ АД</v>
      </c>
      <c r="B568" s="389" t="str">
        <f t="shared" si="37"/>
        <v>104075827</v>
      </c>
      <c r="C568" s="393">
        <f t="shared" si="38"/>
        <v>46022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СЕВЕР ХОЛДИНГ АД</v>
      </c>
      <c r="B569" s="389" t="str">
        <f t="shared" si="37"/>
        <v>104075827</v>
      </c>
      <c r="C569" s="393">
        <f t="shared" si="38"/>
        <v>46022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СЕВЕР ХОЛДИНГ АД</v>
      </c>
      <c r="B570" s="389" t="str">
        <f t="shared" si="37"/>
        <v>104075827</v>
      </c>
      <c r="C570" s="393">
        <f t="shared" si="38"/>
        <v>46022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СЕВЕР ХОЛДИНГ АД</v>
      </c>
      <c r="B571" s="389" t="str">
        <f t="shared" si="37"/>
        <v>104075827</v>
      </c>
      <c r="C571" s="393">
        <f t="shared" si="38"/>
        <v>46022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СЕВЕР ХОЛДИНГ АД</v>
      </c>
      <c r="B572" s="389" t="str">
        <f t="shared" si="37"/>
        <v>104075827</v>
      </c>
      <c r="C572" s="393">
        <f t="shared" si="38"/>
        <v>46022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СЕВЕР ХОЛДИНГ АД</v>
      </c>
      <c r="B573" s="389" t="str">
        <f t="shared" si="37"/>
        <v>104075827</v>
      </c>
      <c r="C573" s="393">
        <f t="shared" si="38"/>
        <v>46022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СЕВЕР ХОЛДИНГ АД</v>
      </c>
      <c r="B574" s="389" t="str">
        <f t="shared" si="37"/>
        <v>104075827</v>
      </c>
      <c r="C574" s="393">
        <f t="shared" si="38"/>
        <v>46022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СЕВЕР ХОЛДИНГ АД</v>
      </c>
      <c r="B575" s="389" t="str">
        <f t="shared" si="37"/>
        <v>104075827</v>
      </c>
      <c r="C575" s="393">
        <f t="shared" si="38"/>
        <v>46022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СЕВЕР ХОЛДИНГ АД</v>
      </c>
      <c r="B576" s="389" t="str">
        <f t="shared" si="37"/>
        <v>104075827</v>
      </c>
      <c r="C576" s="393">
        <f t="shared" si="38"/>
        <v>46022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СЕВЕР ХОЛДИНГ АД</v>
      </c>
      <c r="B577" s="389" t="str">
        <f t="shared" si="37"/>
        <v>104075827</v>
      </c>
      <c r="C577" s="393">
        <f t="shared" si="38"/>
        <v>46022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СЕВЕР ХОЛДИНГ АД</v>
      </c>
      <c r="B578" s="389" t="str">
        <f t="shared" si="37"/>
        <v>104075827</v>
      </c>
      <c r="C578" s="393">
        <f t="shared" si="38"/>
        <v>46022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СЕВЕР ХОЛДИНГ АД</v>
      </c>
      <c r="B579" s="389" t="str">
        <f t="shared" si="37"/>
        <v>104075827</v>
      </c>
      <c r="C579" s="393">
        <f t="shared" si="38"/>
        <v>46022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СЕВЕР ХОЛДИНГ АД</v>
      </c>
      <c r="B580" s="389" t="str">
        <f t="shared" si="37"/>
        <v>104075827</v>
      </c>
      <c r="C580" s="393">
        <f t="shared" si="38"/>
        <v>46022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СЕВЕР ХОЛДИНГ АД</v>
      </c>
      <c r="B581" s="389" t="str">
        <f t="shared" si="37"/>
        <v>104075827</v>
      </c>
      <c r="C581" s="393">
        <f t="shared" si="38"/>
        <v>46022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СЕВЕР ХОЛДИНГ АД</v>
      </c>
      <c r="B582" s="389" t="str">
        <f t="shared" si="37"/>
        <v>104075827</v>
      </c>
      <c r="C582" s="393">
        <f t="shared" si="38"/>
        <v>46022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СЕВЕР ХОЛДИНГ АД</v>
      </c>
      <c r="B583" s="389" t="str">
        <f t="shared" si="37"/>
        <v>104075827</v>
      </c>
      <c r="C583" s="393">
        <f t="shared" si="38"/>
        <v>46022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СЕВЕР ХОЛДИНГ АД</v>
      </c>
      <c r="B584" s="389" t="str">
        <f t="shared" si="37"/>
        <v>104075827</v>
      </c>
      <c r="C584" s="393">
        <f t="shared" si="38"/>
        <v>46022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СЕВЕР ХОЛДИНГ АД</v>
      </c>
      <c r="B585" s="389" t="str">
        <f t="shared" si="37"/>
        <v>104075827</v>
      </c>
      <c r="C585" s="393">
        <f t="shared" si="38"/>
        <v>46022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СЕВЕР ХОЛДИНГ АД</v>
      </c>
      <c r="B586" s="389" t="str">
        <f t="shared" si="37"/>
        <v>104075827</v>
      </c>
      <c r="C586" s="393">
        <f t="shared" si="38"/>
        <v>46022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СЕВЕР ХОЛДИНГ АД</v>
      </c>
      <c r="B587" s="389" t="str">
        <f t="shared" si="37"/>
        <v>104075827</v>
      </c>
      <c r="C587" s="393">
        <f t="shared" si="38"/>
        <v>46022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СЕВЕР ХОЛДИНГ АД</v>
      </c>
      <c r="B588" s="389" t="str">
        <f t="shared" si="37"/>
        <v>104075827</v>
      </c>
      <c r="C588" s="393">
        <f t="shared" si="38"/>
        <v>46022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СЕВЕР ХОЛДИНГ АД</v>
      </c>
      <c r="B589" s="389" t="str">
        <f t="shared" ref="B589:B652" si="40">pdeBulstat</f>
        <v>104075827</v>
      </c>
      <c r="C589" s="393">
        <f t="shared" ref="C589:C652" si="41">endDate</f>
        <v>46022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СЕВЕР ХОЛДИНГ АД</v>
      </c>
      <c r="B590" s="389" t="str">
        <f t="shared" si="40"/>
        <v>104075827</v>
      </c>
      <c r="C590" s="393">
        <f t="shared" si="41"/>
        <v>46022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СЕВЕР ХОЛДИНГ АД</v>
      </c>
      <c r="B591" s="389" t="str">
        <f t="shared" si="40"/>
        <v>104075827</v>
      </c>
      <c r="C591" s="393">
        <f t="shared" si="41"/>
        <v>46022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СЕВЕР ХОЛДИНГ АД</v>
      </c>
      <c r="B592" s="389" t="str">
        <f t="shared" si="40"/>
        <v>104075827</v>
      </c>
      <c r="C592" s="393">
        <f t="shared" si="41"/>
        <v>46022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СЕВЕР ХОЛДИНГ АД</v>
      </c>
      <c r="B593" s="389" t="str">
        <f t="shared" si="40"/>
        <v>104075827</v>
      </c>
      <c r="C593" s="393">
        <f t="shared" si="41"/>
        <v>46022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СЕВЕР ХОЛДИНГ АД</v>
      </c>
      <c r="B594" s="389" t="str">
        <f t="shared" si="40"/>
        <v>104075827</v>
      </c>
      <c r="C594" s="393">
        <f t="shared" si="41"/>
        <v>46022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СЕВЕР ХОЛДИНГ АД</v>
      </c>
      <c r="B595" s="389" t="str">
        <f t="shared" si="40"/>
        <v>104075827</v>
      </c>
      <c r="C595" s="393">
        <f t="shared" si="41"/>
        <v>46022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СЕВЕР ХОЛДИНГ АД</v>
      </c>
      <c r="B596" s="389" t="str">
        <f t="shared" si="40"/>
        <v>104075827</v>
      </c>
      <c r="C596" s="393">
        <f t="shared" si="41"/>
        <v>46022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СЕВЕР ХОЛДИНГ АД</v>
      </c>
      <c r="B597" s="389" t="str">
        <f t="shared" si="40"/>
        <v>104075827</v>
      </c>
      <c r="C597" s="393">
        <f t="shared" si="41"/>
        <v>46022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СЕВЕР ХОЛДИНГ АД</v>
      </c>
      <c r="B598" s="389" t="str">
        <f t="shared" si="40"/>
        <v>104075827</v>
      </c>
      <c r="C598" s="393">
        <f t="shared" si="41"/>
        <v>46022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СЕВЕР ХОЛДИНГ АД</v>
      </c>
      <c r="B599" s="389" t="str">
        <f t="shared" si="40"/>
        <v>104075827</v>
      </c>
      <c r="C599" s="393">
        <f t="shared" si="41"/>
        <v>46022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СЕВЕР ХОЛДИНГ АД</v>
      </c>
      <c r="B600" s="389" t="str">
        <f t="shared" si="40"/>
        <v>104075827</v>
      </c>
      <c r="C600" s="393">
        <f t="shared" si="41"/>
        <v>46022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СЕВЕР ХОЛДИНГ АД</v>
      </c>
      <c r="B601" s="389" t="str">
        <f t="shared" si="40"/>
        <v>104075827</v>
      </c>
      <c r="C601" s="393">
        <f t="shared" si="41"/>
        <v>46022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СЕВЕР ХОЛДИНГ АД</v>
      </c>
      <c r="B602" s="389" t="str">
        <f t="shared" si="40"/>
        <v>104075827</v>
      </c>
      <c r="C602" s="393">
        <f t="shared" si="41"/>
        <v>46022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СЕВЕР ХОЛДИНГ АД</v>
      </c>
      <c r="B603" s="389" t="str">
        <f t="shared" si="40"/>
        <v>104075827</v>
      </c>
      <c r="C603" s="393">
        <f t="shared" si="41"/>
        <v>46022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СЕВЕР ХОЛДИНГ АД</v>
      </c>
      <c r="B604" s="389" t="str">
        <f t="shared" si="40"/>
        <v>104075827</v>
      </c>
      <c r="C604" s="393">
        <f t="shared" si="41"/>
        <v>46022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СЕВЕР ХОЛДИНГ АД</v>
      </c>
      <c r="B605" s="389" t="str">
        <f t="shared" si="40"/>
        <v>104075827</v>
      </c>
      <c r="C605" s="393">
        <f t="shared" si="41"/>
        <v>46022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СЕВЕР ХОЛДИНГ АД</v>
      </c>
      <c r="B606" s="389" t="str">
        <f t="shared" si="40"/>
        <v>104075827</v>
      </c>
      <c r="C606" s="393">
        <f t="shared" si="41"/>
        <v>46022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СЕВЕР ХОЛДИНГ АД</v>
      </c>
      <c r="B607" s="389" t="str">
        <f t="shared" si="40"/>
        <v>104075827</v>
      </c>
      <c r="C607" s="393">
        <f t="shared" si="41"/>
        <v>46022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СЕВЕР ХОЛДИНГ АД</v>
      </c>
      <c r="B608" s="389" t="str">
        <f t="shared" si="40"/>
        <v>104075827</v>
      </c>
      <c r="C608" s="393">
        <f t="shared" si="41"/>
        <v>46022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СЕВЕР ХОЛДИНГ АД</v>
      </c>
      <c r="B609" s="389" t="str">
        <f t="shared" si="40"/>
        <v>104075827</v>
      </c>
      <c r="C609" s="393">
        <f t="shared" si="41"/>
        <v>46022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СЕВЕР ХОЛДИНГ АД</v>
      </c>
      <c r="B610" s="389" t="str">
        <f t="shared" si="40"/>
        <v>104075827</v>
      </c>
      <c r="C610" s="393">
        <f t="shared" si="41"/>
        <v>46022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СЕВЕР ХОЛДИНГ АД</v>
      </c>
      <c r="B611" s="389" t="str">
        <f t="shared" si="40"/>
        <v>104075827</v>
      </c>
      <c r="C611" s="393">
        <f t="shared" si="41"/>
        <v>46022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СЕВЕР ХОЛДИНГ АД</v>
      </c>
      <c r="B612" s="389" t="str">
        <f t="shared" si="40"/>
        <v>104075827</v>
      </c>
      <c r="C612" s="393">
        <f t="shared" si="41"/>
        <v>46022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СЕВЕР ХОЛДИНГ АД</v>
      </c>
      <c r="B613" s="389" t="str">
        <f t="shared" si="40"/>
        <v>104075827</v>
      </c>
      <c r="C613" s="393">
        <f t="shared" si="41"/>
        <v>46022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СЕВЕР ХОЛДИНГ АД</v>
      </c>
      <c r="B614" s="389" t="str">
        <f t="shared" si="40"/>
        <v>104075827</v>
      </c>
      <c r="C614" s="393">
        <f t="shared" si="41"/>
        <v>46022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СЕВЕР ХОЛДИНГ АД</v>
      </c>
      <c r="B615" s="389" t="str">
        <f t="shared" si="40"/>
        <v>104075827</v>
      </c>
      <c r="C615" s="393">
        <f t="shared" si="41"/>
        <v>46022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СЕВЕР ХОЛДИНГ АД</v>
      </c>
      <c r="B616" s="389" t="str">
        <f t="shared" si="40"/>
        <v>104075827</v>
      </c>
      <c r="C616" s="393">
        <f t="shared" si="41"/>
        <v>46022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СЕВЕР ХОЛДИНГ АД</v>
      </c>
      <c r="B617" s="389" t="str">
        <f t="shared" si="40"/>
        <v>104075827</v>
      </c>
      <c r="C617" s="393">
        <f t="shared" si="41"/>
        <v>46022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СЕВЕР ХОЛДИНГ АД</v>
      </c>
      <c r="B618" s="389" t="str">
        <f t="shared" si="40"/>
        <v>104075827</v>
      </c>
      <c r="C618" s="393">
        <f t="shared" si="41"/>
        <v>46022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СЕВЕР ХОЛДИНГ АД</v>
      </c>
      <c r="B619" s="389" t="str">
        <f t="shared" si="40"/>
        <v>104075827</v>
      </c>
      <c r="C619" s="393">
        <f t="shared" si="41"/>
        <v>46022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СЕВЕР ХОЛДИНГ АД</v>
      </c>
      <c r="B620" s="389" t="str">
        <f t="shared" si="40"/>
        <v>104075827</v>
      </c>
      <c r="C620" s="393">
        <f t="shared" si="41"/>
        <v>46022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СЕВЕР ХОЛДИНГ АД</v>
      </c>
      <c r="B621" s="389" t="str">
        <f t="shared" si="40"/>
        <v>104075827</v>
      </c>
      <c r="C621" s="393">
        <f t="shared" si="41"/>
        <v>46022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СЕВЕР ХОЛДИНГ АД</v>
      </c>
      <c r="B622" s="389" t="str">
        <f t="shared" si="40"/>
        <v>104075827</v>
      </c>
      <c r="C622" s="393">
        <f t="shared" si="41"/>
        <v>46022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СЕВЕР ХОЛДИНГ АД</v>
      </c>
      <c r="B623" s="389" t="str">
        <f t="shared" si="40"/>
        <v>104075827</v>
      </c>
      <c r="C623" s="393">
        <f t="shared" si="41"/>
        <v>46022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СЕВЕР ХОЛДИНГ АД</v>
      </c>
      <c r="B624" s="389" t="str">
        <f t="shared" si="40"/>
        <v>104075827</v>
      </c>
      <c r="C624" s="393">
        <f t="shared" si="41"/>
        <v>46022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СЕВЕР ХОЛДИНГ АД</v>
      </c>
      <c r="B625" s="389" t="str">
        <f t="shared" si="40"/>
        <v>104075827</v>
      </c>
      <c r="C625" s="393">
        <f t="shared" si="41"/>
        <v>46022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СЕВЕР ХОЛДИНГ АД</v>
      </c>
      <c r="B626" s="389" t="str">
        <f t="shared" si="40"/>
        <v>104075827</v>
      </c>
      <c r="C626" s="393">
        <f t="shared" si="41"/>
        <v>46022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СЕВЕР ХОЛДИНГ АД</v>
      </c>
      <c r="B627" s="389" t="str">
        <f t="shared" si="40"/>
        <v>104075827</v>
      </c>
      <c r="C627" s="393">
        <f t="shared" si="41"/>
        <v>46022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СЕВЕР ХОЛДИНГ АД</v>
      </c>
      <c r="B628" s="389" t="str">
        <f t="shared" si="40"/>
        <v>104075827</v>
      </c>
      <c r="C628" s="393">
        <f t="shared" si="41"/>
        <v>46022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СЕВЕР ХОЛДИНГ АД</v>
      </c>
      <c r="B629" s="389" t="str">
        <f t="shared" si="40"/>
        <v>104075827</v>
      </c>
      <c r="C629" s="393">
        <f t="shared" si="41"/>
        <v>46022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СЕВЕР ХОЛДИНГ АД</v>
      </c>
      <c r="B630" s="389" t="str">
        <f t="shared" si="40"/>
        <v>104075827</v>
      </c>
      <c r="C630" s="393">
        <f t="shared" si="41"/>
        <v>46022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СЕВЕР ХОЛДИНГ АД</v>
      </c>
      <c r="B631" s="389" t="str">
        <f t="shared" si="40"/>
        <v>104075827</v>
      </c>
      <c r="C631" s="393">
        <f t="shared" si="41"/>
        <v>46022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СЕВЕР ХОЛДИНГ АД</v>
      </c>
      <c r="B632" s="389" t="str">
        <f t="shared" si="40"/>
        <v>104075827</v>
      </c>
      <c r="C632" s="393">
        <f t="shared" si="41"/>
        <v>46022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СЕВЕР ХОЛДИНГ АД</v>
      </c>
      <c r="B633" s="389" t="str">
        <f t="shared" si="40"/>
        <v>104075827</v>
      </c>
      <c r="C633" s="393">
        <f t="shared" si="41"/>
        <v>46022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СЕВЕР ХОЛДИНГ АД</v>
      </c>
      <c r="B634" s="389" t="str">
        <f t="shared" si="40"/>
        <v>104075827</v>
      </c>
      <c r="C634" s="393">
        <f t="shared" si="41"/>
        <v>46022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СЕВЕР ХОЛДИНГ АД</v>
      </c>
      <c r="B635" s="389" t="str">
        <f t="shared" si="40"/>
        <v>104075827</v>
      </c>
      <c r="C635" s="393">
        <f t="shared" si="41"/>
        <v>46022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СЕВЕР ХОЛДИНГ АД</v>
      </c>
      <c r="B636" s="389" t="str">
        <f t="shared" si="40"/>
        <v>104075827</v>
      </c>
      <c r="C636" s="393">
        <f t="shared" si="41"/>
        <v>46022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СЕВЕР ХОЛДИНГ АД</v>
      </c>
      <c r="B637" s="389" t="str">
        <f t="shared" si="40"/>
        <v>104075827</v>
      </c>
      <c r="C637" s="393">
        <f t="shared" si="41"/>
        <v>46022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СЕВЕР ХОЛДИНГ АД</v>
      </c>
      <c r="B638" s="389" t="str">
        <f t="shared" si="40"/>
        <v>104075827</v>
      </c>
      <c r="C638" s="393">
        <f t="shared" si="41"/>
        <v>46022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СЕВЕР ХОЛДИНГ АД</v>
      </c>
      <c r="B639" s="389" t="str">
        <f t="shared" si="40"/>
        <v>104075827</v>
      </c>
      <c r="C639" s="393">
        <f t="shared" si="41"/>
        <v>46022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СЕВЕР ХОЛДИНГ АД</v>
      </c>
      <c r="B640" s="389" t="str">
        <f t="shared" si="40"/>
        <v>104075827</v>
      </c>
      <c r="C640" s="393">
        <f t="shared" si="41"/>
        <v>46022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СЕВЕР ХОЛДИНГ АД</v>
      </c>
      <c r="B641" s="389" t="str">
        <f t="shared" si="40"/>
        <v>104075827</v>
      </c>
      <c r="C641" s="393">
        <f t="shared" si="41"/>
        <v>46022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СЕВЕР ХОЛДИНГ АД</v>
      </c>
      <c r="B642" s="389" t="str">
        <f t="shared" si="40"/>
        <v>104075827</v>
      </c>
      <c r="C642" s="393">
        <f t="shared" si="41"/>
        <v>46022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СЕВЕР ХОЛДИНГ АД</v>
      </c>
      <c r="B643" s="389" t="str">
        <f t="shared" si="40"/>
        <v>104075827</v>
      </c>
      <c r="C643" s="393">
        <f t="shared" si="41"/>
        <v>46022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СЕВЕР ХОЛДИНГ АД</v>
      </c>
      <c r="B644" s="389" t="str">
        <f t="shared" si="40"/>
        <v>104075827</v>
      </c>
      <c r="C644" s="393">
        <f t="shared" si="41"/>
        <v>46022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СЕВЕР ХОЛДИНГ АД</v>
      </c>
      <c r="B645" s="389" t="str">
        <f t="shared" si="40"/>
        <v>104075827</v>
      </c>
      <c r="C645" s="393">
        <f t="shared" si="41"/>
        <v>46022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СЕВЕР ХОЛДИНГ АД</v>
      </c>
      <c r="B646" s="389" t="str">
        <f t="shared" si="40"/>
        <v>104075827</v>
      </c>
      <c r="C646" s="393">
        <f t="shared" si="41"/>
        <v>46022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СЕВЕР ХОЛДИНГ АД</v>
      </c>
      <c r="B647" s="389" t="str">
        <f t="shared" si="40"/>
        <v>104075827</v>
      </c>
      <c r="C647" s="393">
        <f t="shared" si="41"/>
        <v>46022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СЕВЕР ХОЛДИНГ АД</v>
      </c>
      <c r="B648" s="389" t="str">
        <f t="shared" si="40"/>
        <v>104075827</v>
      </c>
      <c r="C648" s="393">
        <f t="shared" si="41"/>
        <v>46022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СЕВЕР ХОЛДИНГ АД</v>
      </c>
      <c r="B649" s="389" t="str">
        <f t="shared" si="40"/>
        <v>104075827</v>
      </c>
      <c r="C649" s="393">
        <f t="shared" si="41"/>
        <v>46022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СЕВЕР ХОЛДИНГ АД</v>
      </c>
      <c r="B650" s="389" t="str">
        <f t="shared" si="40"/>
        <v>104075827</v>
      </c>
      <c r="C650" s="393">
        <f t="shared" si="41"/>
        <v>46022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СЕВЕР ХОЛДИНГ АД</v>
      </c>
      <c r="B651" s="389" t="str">
        <f t="shared" si="40"/>
        <v>104075827</v>
      </c>
      <c r="C651" s="393">
        <f t="shared" si="41"/>
        <v>46022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СЕВЕР ХОЛДИНГ АД</v>
      </c>
      <c r="B652" s="389" t="str">
        <f t="shared" si="40"/>
        <v>104075827</v>
      </c>
      <c r="C652" s="393">
        <f t="shared" si="41"/>
        <v>46022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СЕВЕР ХОЛДИНГ АД</v>
      </c>
      <c r="B653" s="389" t="str">
        <f t="shared" ref="B653:B716" si="43">pdeBulstat</f>
        <v>104075827</v>
      </c>
      <c r="C653" s="393">
        <f t="shared" ref="C653:C716" si="44">endDate</f>
        <v>46022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СЕВЕР ХОЛДИНГ АД</v>
      </c>
      <c r="B654" s="389" t="str">
        <f t="shared" si="43"/>
        <v>104075827</v>
      </c>
      <c r="C654" s="393">
        <f t="shared" si="44"/>
        <v>46022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СЕВЕР ХОЛДИНГ АД</v>
      </c>
      <c r="B655" s="389" t="str">
        <f t="shared" si="43"/>
        <v>104075827</v>
      </c>
      <c r="C655" s="393">
        <f t="shared" si="44"/>
        <v>46022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СЕВЕР ХОЛДИНГ АД</v>
      </c>
      <c r="B656" s="389" t="str">
        <f t="shared" si="43"/>
        <v>104075827</v>
      </c>
      <c r="C656" s="393">
        <f t="shared" si="44"/>
        <v>46022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СЕВЕР ХОЛДИНГ АД</v>
      </c>
      <c r="B657" s="389" t="str">
        <f t="shared" si="43"/>
        <v>104075827</v>
      </c>
      <c r="C657" s="393">
        <f t="shared" si="44"/>
        <v>46022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СЕВЕР ХОЛДИНГ АД</v>
      </c>
      <c r="B658" s="389" t="str">
        <f t="shared" si="43"/>
        <v>104075827</v>
      </c>
      <c r="C658" s="393">
        <f t="shared" si="44"/>
        <v>46022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СЕВЕР ХОЛДИНГ АД</v>
      </c>
      <c r="B659" s="389" t="str">
        <f t="shared" si="43"/>
        <v>104075827</v>
      </c>
      <c r="C659" s="393">
        <f t="shared" si="44"/>
        <v>46022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СЕВЕР ХОЛДИНГ АД</v>
      </c>
      <c r="B660" s="389" t="str">
        <f t="shared" si="43"/>
        <v>104075827</v>
      </c>
      <c r="C660" s="393">
        <f t="shared" si="44"/>
        <v>46022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СЕВЕР ХОЛДИНГ АД</v>
      </c>
      <c r="B661" s="389" t="str">
        <f t="shared" si="43"/>
        <v>104075827</v>
      </c>
      <c r="C661" s="393">
        <f t="shared" si="44"/>
        <v>46022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СЕВЕР ХОЛДИНГ АД</v>
      </c>
      <c r="B662" s="389" t="str">
        <f t="shared" si="43"/>
        <v>104075827</v>
      </c>
      <c r="C662" s="393">
        <f t="shared" si="44"/>
        <v>46022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СЕВЕР ХОЛДИНГ АД</v>
      </c>
      <c r="B663" s="389" t="str">
        <f t="shared" si="43"/>
        <v>104075827</v>
      </c>
      <c r="C663" s="393">
        <f t="shared" si="44"/>
        <v>46022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СЕВЕР ХОЛДИНГ АД</v>
      </c>
      <c r="B664" s="389" t="str">
        <f t="shared" si="43"/>
        <v>104075827</v>
      </c>
      <c r="C664" s="393">
        <f t="shared" si="44"/>
        <v>46022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СЕВЕР ХОЛДИНГ АД</v>
      </c>
      <c r="B665" s="389" t="str">
        <f t="shared" si="43"/>
        <v>104075827</v>
      </c>
      <c r="C665" s="393">
        <f t="shared" si="44"/>
        <v>46022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СЕВЕР ХОЛДИНГ АД</v>
      </c>
      <c r="B666" s="389" t="str">
        <f t="shared" si="43"/>
        <v>104075827</v>
      </c>
      <c r="C666" s="393">
        <f t="shared" si="44"/>
        <v>46022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СЕВЕР ХОЛДИНГ АД</v>
      </c>
      <c r="B667" s="389" t="str">
        <f t="shared" si="43"/>
        <v>104075827</v>
      </c>
      <c r="C667" s="393">
        <f t="shared" si="44"/>
        <v>46022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СЕВЕР ХОЛДИНГ АД</v>
      </c>
      <c r="B668" s="389" t="str">
        <f t="shared" si="43"/>
        <v>104075827</v>
      </c>
      <c r="C668" s="393">
        <f t="shared" si="44"/>
        <v>46022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СЕВЕР ХОЛДИНГ АД</v>
      </c>
      <c r="B669" s="389" t="str">
        <f t="shared" si="43"/>
        <v>104075827</v>
      </c>
      <c r="C669" s="393">
        <f t="shared" si="44"/>
        <v>46022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СЕВЕР ХОЛДИНГ АД</v>
      </c>
      <c r="B670" s="389" t="str">
        <f t="shared" si="43"/>
        <v>104075827</v>
      </c>
      <c r="C670" s="393">
        <f t="shared" si="44"/>
        <v>46022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СЕВЕР ХОЛДИНГ АД</v>
      </c>
      <c r="B671" s="389" t="str">
        <f t="shared" si="43"/>
        <v>104075827</v>
      </c>
      <c r="C671" s="393">
        <f t="shared" si="44"/>
        <v>46022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СЕВЕР ХОЛДИНГ АД</v>
      </c>
      <c r="B672" s="389" t="str">
        <f t="shared" si="43"/>
        <v>104075827</v>
      </c>
      <c r="C672" s="393">
        <f t="shared" si="44"/>
        <v>46022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СЕВЕР ХОЛДИНГ АД</v>
      </c>
      <c r="B673" s="389" t="str">
        <f t="shared" si="43"/>
        <v>104075827</v>
      </c>
      <c r="C673" s="393">
        <f t="shared" si="44"/>
        <v>46022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СЕВЕР ХОЛДИНГ АД</v>
      </c>
      <c r="B674" s="389" t="str">
        <f t="shared" si="43"/>
        <v>104075827</v>
      </c>
      <c r="C674" s="393">
        <f t="shared" si="44"/>
        <v>46022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СЕВЕР ХОЛДИНГ АД</v>
      </c>
      <c r="B675" s="389" t="str">
        <f t="shared" si="43"/>
        <v>104075827</v>
      </c>
      <c r="C675" s="393">
        <f t="shared" si="44"/>
        <v>46022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СЕВЕР ХОЛДИНГ АД</v>
      </c>
      <c r="B676" s="389" t="str">
        <f t="shared" si="43"/>
        <v>104075827</v>
      </c>
      <c r="C676" s="393">
        <f t="shared" si="44"/>
        <v>46022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СЕВЕР ХОЛДИНГ АД</v>
      </c>
      <c r="B677" s="389" t="str">
        <f t="shared" si="43"/>
        <v>104075827</v>
      </c>
      <c r="C677" s="393">
        <f t="shared" si="44"/>
        <v>46022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СЕВЕР ХОЛДИНГ АД</v>
      </c>
      <c r="B678" s="389" t="str">
        <f t="shared" si="43"/>
        <v>104075827</v>
      </c>
      <c r="C678" s="393">
        <f t="shared" si="44"/>
        <v>46022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СЕВЕР ХОЛДИНГ АД</v>
      </c>
      <c r="B679" s="389" t="str">
        <f t="shared" si="43"/>
        <v>104075827</v>
      </c>
      <c r="C679" s="393">
        <f t="shared" si="44"/>
        <v>46022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СЕВЕР ХОЛДИНГ АД</v>
      </c>
      <c r="B680" s="389" t="str">
        <f t="shared" si="43"/>
        <v>104075827</v>
      </c>
      <c r="C680" s="393">
        <f t="shared" si="44"/>
        <v>46022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СЕВЕР ХОЛДИНГ АД</v>
      </c>
      <c r="B681" s="389" t="str">
        <f t="shared" si="43"/>
        <v>104075827</v>
      </c>
      <c r="C681" s="393">
        <f t="shared" si="44"/>
        <v>46022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СЕВЕР ХОЛДИНГ АД</v>
      </c>
      <c r="B682" s="389" t="str">
        <f t="shared" si="43"/>
        <v>104075827</v>
      </c>
      <c r="C682" s="393">
        <f t="shared" si="44"/>
        <v>46022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СЕВЕР ХОЛДИНГ АД</v>
      </c>
      <c r="B683" s="389" t="str">
        <f t="shared" si="43"/>
        <v>104075827</v>
      </c>
      <c r="C683" s="393">
        <f t="shared" si="44"/>
        <v>46022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СЕВЕР ХОЛДИНГ АД</v>
      </c>
      <c r="B684" s="389" t="str">
        <f t="shared" si="43"/>
        <v>104075827</v>
      </c>
      <c r="C684" s="393">
        <f t="shared" si="44"/>
        <v>46022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СЕВЕР ХОЛДИНГ АД</v>
      </c>
      <c r="B685" s="389" t="str">
        <f t="shared" si="43"/>
        <v>104075827</v>
      </c>
      <c r="C685" s="393">
        <f t="shared" si="44"/>
        <v>46022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СЕВЕР ХОЛДИНГ АД</v>
      </c>
      <c r="B686" s="389" t="str">
        <f t="shared" si="43"/>
        <v>104075827</v>
      </c>
      <c r="C686" s="393">
        <f t="shared" si="44"/>
        <v>46022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СЕВЕР ХОЛДИНГ АД</v>
      </c>
      <c r="B687" s="389" t="str">
        <f t="shared" si="43"/>
        <v>104075827</v>
      </c>
      <c r="C687" s="393">
        <f t="shared" si="44"/>
        <v>46022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СЕВЕР ХОЛДИНГ АД</v>
      </c>
      <c r="B688" s="389" t="str">
        <f t="shared" si="43"/>
        <v>104075827</v>
      </c>
      <c r="C688" s="393">
        <f t="shared" si="44"/>
        <v>46022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СЕВЕР ХОЛДИНГ АД</v>
      </c>
      <c r="B689" s="389" t="str">
        <f t="shared" si="43"/>
        <v>104075827</v>
      </c>
      <c r="C689" s="393">
        <f t="shared" si="44"/>
        <v>46022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СЕВЕР ХОЛДИНГ АД</v>
      </c>
      <c r="B690" s="389" t="str">
        <f t="shared" si="43"/>
        <v>104075827</v>
      </c>
      <c r="C690" s="393">
        <f t="shared" si="44"/>
        <v>46022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СЕВЕР ХОЛДИНГ АД</v>
      </c>
      <c r="B691" s="389" t="str">
        <f t="shared" si="43"/>
        <v>104075827</v>
      </c>
      <c r="C691" s="393">
        <f t="shared" si="44"/>
        <v>46022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СЕВЕР ХОЛДИНГ АД</v>
      </c>
      <c r="B692" s="389" t="str">
        <f t="shared" si="43"/>
        <v>104075827</v>
      </c>
      <c r="C692" s="393">
        <f t="shared" si="44"/>
        <v>46022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СЕВЕР ХОЛДИНГ АД</v>
      </c>
      <c r="B693" s="389" t="str">
        <f t="shared" si="43"/>
        <v>104075827</v>
      </c>
      <c r="C693" s="393">
        <f t="shared" si="44"/>
        <v>46022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СЕВЕР ХОЛДИНГ АД</v>
      </c>
      <c r="B694" s="389" t="str">
        <f t="shared" si="43"/>
        <v>104075827</v>
      </c>
      <c r="C694" s="393">
        <f t="shared" si="44"/>
        <v>46022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СЕВЕР ХОЛДИНГ АД</v>
      </c>
      <c r="B695" s="389" t="str">
        <f t="shared" si="43"/>
        <v>104075827</v>
      </c>
      <c r="C695" s="393">
        <f t="shared" si="44"/>
        <v>46022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СЕВЕР ХОЛДИНГ АД</v>
      </c>
      <c r="B696" s="389" t="str">
        <f t="shared" si="43"/>
        <v>104075827</v>
      </c>
      <c r="C696" s="393">
        <f t="shared" si="44"/>
        <v>46022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СЕВЕР ХОЛДИНГ АД</v>
      </c>
      <c r="B697" s="389" t="str">
        <f t="shared" si="43"/>
        <v>104075827</v>
      </c>
      <c r="C697" s="393">
        <f t="shared" si="44"/>
        <v>46022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СЕВЕР ХОЛДИНГ АД</v>
      </c>
      <c r="B698" s="389" t="str">
        <f t="shared" si="43"/>
        <v>104075827</v>
      </c>
      <c r="C698" s="393">
        <f t="shared" si="44"/>
        <v>46022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СЕВЕР ХОЛДИНГ АД</v>
      </c>
      <c r="B699" s="389" t="str">
        <f t="shared" si="43"/>
        <v>104075827</v>
      </c>
      <c r="C699" s="393">
        <f t="shared" si="44"/>
        <v>46022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СЕВЕР ХОЛДИНГ АД</v>
      </c>
      <c r="B700" s="389" t="str">
        <f t="shared" si="43"/>
        <v>104075827</v>
      </c>
      <c r="C700" s="393">
        <f t="shared" si="44"/>
        <v>46022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СЕВЕР ХОЛДИНГ АД</v>
      </c>
      <c r="B701" s="389" t="str">
        <f t="shared" si="43"/>
        <v>104075827</v>
      </c>
      <c r="C701" s="393">
        <f t="shared" si="44"/>
        <v>46022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СЕВЕР ХОЛДИНГ АД</v>
      </c>
      <c r="B702" s="389" t="str">
        <f t="shared" si="43"/>
        <v>104075827</v>
      </c>
      <c r="C702" s="393">
        <f t="shared" si="44"/>
        <v>46022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СЕВЕР ХОЛДИНГ АД</v>
      </c>
      <c r="B703" s="389" t="str">
        <f t="shared" si="43"/>
        <v>104075827</v>
      </c>
      <c r="C703" s="393">
        <f t="shared" si="44"/>
        <v>46022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СЕВЕР ХОЛДИНГ АД</v>
      </c>
      <c r="B704" s="389" t="str">
        <f t="shared" si="43"/>
        <v>104075827</v>
      </c>
      <c r="C704" s="393">
        <f t="shared" si="44"/>
        <v>46022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СЕВЕР ХОЛДИНГ АД</v>
      </c>
      <c r="B705" s="389" t="str">
        <f t="shared" si="43"/>
        <v>104075827</v>
      </c>
      <c r="C705" s="393">
        <f t="shared" si="44"/>
        <v>46022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СЕВЕР ХОЛДИНГ АД</v>
      </c>
      <c r="B706" s="389" t="str">
        <f t="shared" si="43"/>
        <v>104075827</v>
      </c>
      <c r="C706" s="393">
        <f t="shared" si="44"/>
        <v>46022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СЕВЕР ХОЛДИНГ АД</v>
      </c>
      <c r="B707" s="389" t="str">
        <f t="shared" si="43"/>
        <v>104075827</v>
      </c>
      <c r="C707" s="393">
        <f t="shared" si="44"/>
        <v>46022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СЕВЕР ХОЛДИНГ АД</v>
      </c>
      <c r="B708" s="389" t="str">
        <f t="shared" si="43"/>
        <v>104075827</v>
      </c>
      <c r="C708" s="393">
        <f t="shared" si="44"/>
        <v>46022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СЕВЕР ХОЛДИНГ АД</v>
      </c>
      <c r="B709" s="389" t="str">
        <f t="shared" si="43"/>
        <v>104075827</v>
      </c>
      <c r="C709" s="393">
        <f t="shared" si="44"/>
        <v>46022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СЕВЕР ХОЛДИНГ АД</v>
      </c>
      <c r="B710" s="389" t="str">
        <f t="shared" si="43"/>
        <v>104075827</v>
      </c>
      <c r="C710" s="393">
        <f t="shared" si="44"/>
        <v>46022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СЕВЕР ХОЛДИНГ АД</v>
      </c>
      <c r="B711" s="389" t="str">
        <f t="shared" si="43"/>
        <v>104075827</v>
      </c>
      <c r="C711" s="393">
        <f t="shared" si="44"/>
        <v>46022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СЕВЕР ХОЛДИНГ АД</v>
      </c>
      <c r="B712" s="389" t="str">
        <f t="shared" si="43"/>
        <v>104075827</v>
      </c>
      <c r="C712" s="393">
        <f t="shared" si="44"/>
        <v>46022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СЕВЕР ХОЛДИНГ АД</v>
      </c>
      <c r="B713" s="389" t="str">
        <f t="shared" si="43"/>
        <v>104075827</v>
      </c>
      <c r="C713" s="393">
        <f t="shared" si="44"/>
        <v>46022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СЕВЕР ХОЛДИНГ АД</v>
      </c>
      <c r="B714" s="389" t="str">
        <f t="shared" si="43"/>
        <v>104075827</v>
      </c>
      <c r="C714" s="393">
        <f t="shared" si="44"/>
        <v>46022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СЕВЕР ХОЛДИНГ АД</v>
      </c>
      <c r="B715" s="389" t="str">
        <f t="shared" si="43"/>
        <v>104075827</v>
      </c>
      <c r="C715" s="393">
        <f t="shared" si="44"/>
        <v>46022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СЕВЕР ХОЛДИНГ АД</v>
      </c>
      <c r="B716" s="389" t="str">
        <f t="shared" si="43"/>
        <v>104075827</v>
      </c>
      <c r="C716" s="393">
        <f t="shared" si="44"/>
        <v>46022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СЕВЕР ХОЛДИНГ АД</v>
      </c>
      <c r="B717" s="389" t="str">
        <f t="shared" ref="B717:B780" si="46">pdeBulstat</f>
        <v>104075827</v>
      </c>
      <c r="C717" s="393">
        <f t="shared" ref="C717:C780" si="47">endDate</f>
        <v>46022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СЕВЕР ХОЛДИНГ АД</v>
      </c>
      <c r="B718" s="389" t="str">
        <f t="shared" si="46"/>
        <v>104075827</v>
      </c>
      <c r="C718" s="393">
        <f t="shared" si="47"/>
        <v>46022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СЕВЕР ХОЛДИНГ АД</v>
      </c>
      <c r="B719" s="389" t="str">
        <f t="shared" si="46"/>
        <v>104075827</v>
      </c>
      <c r="C719" s="393">
        <f t="shared" si="47"/>
        <v>46022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СЕВЕР ХОЛДИНГ АД</v>
      </c>
      <c r="B720" s="389" t="str">
        <f t="shared" si="46"/>
        <v>104075827</v>
      </c>
      <c r="C720" s="393">
        <f t="shared" si="47"/>
        <v>46022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СЕВЕР ХОЛДИНГ АД</v>
      </c>
      <c r="B721" s="389" t="str">
        <f t="shared" si="46"/>
        <v>104075827</v>
      </c>
      <c r="C721" s="393">
        <f t="shared" si="47"/>
        <v>46022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СЕВЕР ХОЛДИНГ АД</v>
      </c>
      <c r="B722" s="389" t="str">
        <f t="shared" si="46"/>
        <v>104075827</v>
      </c>
      <c r="C722" s="393">
        <f t="shared" si="47"/>
        <v>46022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СЕВЕР ХОЛДИНГ АД</v>
      </c>
      <c r="B723" s="389" t="str">
        <f t="shared" si="46"/>
        <v>104075827</v>
      </c>
      <c r="C723" s="393">
        <f t="shared" si="47"/>
        <v>46022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СЕВЕР ХОЛДИНГ АД</v>
      </c>
      <c r="B724" s="389" t="str">
        <f t="shared" si="46"/>
        <v>104075827</v>
      </c>
      <c r="C724" s="393">
        <f t="shared" si="47"/>
        <v>46022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СЕВЕР ХОЛДИНГ АД</v>
      </c>
      <c r="B725" s="389" t="str">
        <f t="shared" si="46"/>
        <v>104075827</v>
      </c>
      <c r="C725" s="393">
        <f t="shared" si="47"/>
        <v>46022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СЕВЕР ХОЛДИНГ АД</v>
      </c>
      <c r="B726" s="389" t="str">
        <f t="shared" si="46"/>
        <v>104075827</v>
      </c>
      <c r="C726" s="393">
        <f t="shared" si="47"/>
        <v>46022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СЕВЕР ХОЛДИНГ АД</v>
      </c>
      <c r="B727" s="389" t="str">
        <f t="shared" si="46"/>
        <v>104075827</v>
      </c>
      <c r="C727" s="393">
        <f t="shared" si="47"/>
        <v>46022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СЕВЕР ХОЛДИНГ АД</v>
      </c>
      <c r="B728" s="389" t="str">
        <f t="shared" si="46"/>
        <v>104075827</v>
      </c>
      <c r="C728" s="393">
        <f t="shared" si="47"/>
        <v>46022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СЕВЕР ХОЛДИНГ АД</v>
      </c>
      <c r="B729" s="389" t="str">
        <f t="shared" si="46"/>
        <v>104075827</v>
      </c>
      <c r="C729" s="393">
        <f t="shared" si="47"/>
        <v>46022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СЕВЕР ХОЛДИНГ АД</v>
      </c>
      <c r="B730" s="389" t="str">
        <f t="shared" si="46"/>
        <v>104075827</v>
      </c>
      <c r="C730" s="393">
        <f t="shared" si="47"/>
        <v>46022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СЕВЕР ХОЛДИНГ АД</v>
      </c>
      <c r="B731" s="389" t="str">
        <f t="shared" si="46"/>
        <v>104075827</v>
      </c>
      <c r="C731" s="393">
        <f t="shared" si="47"/>
        <v>46022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СЕВЕР ХОЛДИНГ АД</v>
      </c>
      <c r="B732" s="389" t="str">
        <f t="shared" si="46"/>
        <v>104075827</v>
      </c>
      <c r="C732" s="393">
        <f t="shared" si="47"/>
        <v>46022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СЕВЕР ХОЛДИНГ АД</v>
      </c>
      <c r="B733" s="389" t="str">
        <f t="shared" si="46"/>
        <v>104075827</v>
      </c>
      <c r="C733" s="393">
        <f t="shared" si="47"/>
        <v>46022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СЕВЕР ХОЛДИНГ АД</v>
      </c>
      <c r="B734" s="389" t="str">
        <f t="shared" si="46"/>
        <v>104075827</v>
      </c>
      <c r="C734" s="393">
        <f t="shared" si="47"/>
        <v>46022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СЕВЕР ХОЛДИНГ АД</v>
      </c>
      <c r="B735" s="389" t="str">
        <f t="shared" si="46"/>
        <v>104075827</v>
      </c>
      <c r="C735" s="393">
        <f t="shared" si="47"/>
        <v>46022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СЕВЕР ХОЛДИНГ АД</v>
      </c>
      <c r="B736" s="389" t="str">
        <f t="shared" si="46"/>
        <v>104075827</v>
      </c>
      <c r="C736" s="393">
        <f t="shared" si="47"/>
        <v>46022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СЕВЕР ХОЛДИНГ АД</v>
      </c>
      <c r="B737" s="389" t="str">
        <f t="shared" si="46"/>
        <v>104075827</v>
      </c>
      <c r="C737" s="393">
        <f t="shared" si="47"/>
        <v>46022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СЕВЕР ХОЛДИНГ АД</v>
      </c>
      <c r="B738" s="389" t="str">
        <f t="shared" si="46"/>
        <v>104075827</v>
      </c>
      <c r="C738" s="393">
        <f t="shared" si="47"/>
        <v>46022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СЕВЕР ХОЛДИНГ АД</v>
      </c>
      <c r="B739" s="389" t="str">
        <f t="shared" si="46"/>
        <v>104075827</v>
      </c>
      <c r="C739" s="393">
        <f t="shared" si="47"/>
        <v>46022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СЕВЕР ХОЛДИНГ АД</v>
      </c>
      <c r="B740" s="389" t="str">
        <f t="shared" si="46"/>
        <v>104075827</v>
      </c>
      <c r="C740" s="393">
        <f t="shared" si="47"/>
        <v>46022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СЕВЕР ХОЛДИНГ АД</v>
      </c>
      <c r="B741" s="389" t="str">
        <f t="shared" si="46"/>
        <v>104075827</v>
      </c>
      <c r="C741" s="393">
        <f t="shared" si="47"/>
        <v>46022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СЕВЕР ХОЛДИНГ АД</v>
      </c>
      <c r="B742" s="389" t="str">
        <f t="shared" si="46"/>
        <v>104075827</v>
      </c>
      <c r="C742" s="393">
        <f t="shared" si="47"/>
        <v>46022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СЕВЕР ХОЛДИНГ АД</v>
      </c>
      <c r="B743" s="389" t="str">
        <f t="shared" si="46"/>
        <v>104075827</v>
      </c>
      <c r="C743" s="393">
        <f t="shared" si="47"/>
        <v>46022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СЕВЕР ХОЛДИНГ АД</v>
      </c>
      <c r="B744" s="389" t="str">
        <f t="shared" si="46"/>
        <v>104075827</v>
      </c>
      <c r="C744" s="393">
        <f t="shared" si="47"/>
        <v>46022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СЕВЕР ХОЛДИНГ АД</v>
      </c>
      <c r="B745" s="389" t="str">
        <f t="shared" si="46"/>
        <v>104075827</v>
      </c>
      <c r="C745" s="393">
        <f t="shared" si="47"/>
        <v>46022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СЕВЕР ХОЛДИНГ АД</v>
      </c>
      <c r="B746" s="389" t="str">
        <f t="shared" si="46"/>
        <v>104075827</v>
      </c>
      <c r="C746" s="393">
        <f t="shared" si="47"/>
        <v>46022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СЕВЕР ХОЛДИНГ АД</v>
      </c>
      <c r="B747" s="389" t="str">
        <f t="shared" si="46"/>
        <v>104075827</v>
      </c>
      <c r="C747" s="393">
        <f t="shared" si="47"/>
        <v>46022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СЕВЕР ХОЛДИНГ АД</v>
      </c>
      <c r="B748" s="389" t="str">
        <f t="shared" si="46"/>
        <v>104075827</v>
      </c>
      <c r="C748" s="393">
        <f t="shared" si="47"/>
        <v>46022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СЕВЕР ХОЛДИНГ АД</v>
      </c>
      <c r="B749" s="389" t="str">
        <f t="shared" si="46"/>
        <v>104075827</v>
      </c>
      <c r="C749" s="393">
        <f t="shared" si="47"/>
        <v>46022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СЕВЕР ХОЛДИНГ АД</v>
      </c>
      <c r="B750" s="389" t="str">
        <f t="shared" si="46"/>
        <v>104075827</v>
      </c>
      <c r="C750" s="393">
        <f t="shared" si="47"/>
        <v>46022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СЕВЕР ХОЛДИНГ АД</v>
      </c>
      <c r="B751" s="389" t="str">
        <f t="shared" si="46"/>
        <v>104075827</v>
      </c>
      <c r="C751" s="393">
        <f t="shared" si="47"/>
        <v>46022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СЕВЕР ХОЛДИНГ АД</v>
      </c>
      <c r="B752" s="389" t="str">
        <f t="shared" si="46"/>
        <v>104075827</v>
      </c>
      <c r="C752" s="393">
        <f t="shared" si="47"/>
        <v>46022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СЕВЕР ХОЛДИНГ АД</v>
      </c>
      <c r="B753" s="389" t="str">
        <f t="shared" si="46"/>
        <v>104075827</v>
      </c>
      <c r="C753" s="393">
        <f t="shared" si="47"/>
        <v>46022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СЕВЕР ХОЛДИНГ АД</v>
      </c>
      <c r="B754" s="389" t="str">
        <f t="shared" si="46"/>
        <v>104075827</v>
      </c>
      <c r="C754" s="393">
        <f t="shared" si="47"/>
        <v>46022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СЕВЕР ХОЛДИНГ АД</v>
      </c>
      <c r="B755" s="389" t="str">
        <f t="shared" si="46"/>
        <v>104075827</v>
      </c>
      <c r="C755" s="393">
        <f t="shared" si="47"/>
        <v>46022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СЕВЕР ХОЛДИНГ АД</v>
      </c>
      <c r="B756" s="389" t="str">
        <f t="shared" si="46"/>
        <v>104075827</v>
      </c>
      <c r="C756" s="393">
        <f t="shared" si="47"/>
        <v>46022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СЕВЕР ХОЛДИНГ АД</v>
      </c>
      <c r="B757" s="389" t="str">
        <f t="shared" si="46"/>
        <v>104075827</v>
      </c>
      <c r="C757" s="393">
        <f t="shared" si="47"/>
        <v>46022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СЕВЕР ХОЛДИНГ АД</v>
      </c>
      <c r="B758" s="389" t="str">
        <f t="shared" si="46"/>
        <v>104075827</v>
      </c>
      <c r="C758" s="393">
        <f t="shared" si="47"/>
        <v>46022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СЕВЕР ХОЛДИНГ АД</v>
      </c>
      <c r="B759" s="389" t="str">
        <f t="shared" si="46"/>
        <v>104075827</v>
      </c>
      <c r="C759" s="393">
        <f t="shared" si="47"/>
        <v>46022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СЕВЕР ХОЛДИНГ АД</v>
      </c>
      <c r="B760" s="389" t="str">
        <f t="shared" si="46"/>
        <v>104075827</v>
      </c>
      <c r="C760" s="393">
        <f t="shared" si="47"/>
        <v>46022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СЕВЕР ХОЛДИНГ АД</v>
      </c>
      <c r="B761" s="389" t="str">
        <f t="shared" si="46"/>
        <v>104075827</v>
      </c>
      <c r="C761" s="393">
        <f t="shared" si="47"/>
        <v>46022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СЕВЕР ХОЛДИНГ АД</v>
      </c>
      <c r="B762" s="389" t="str">
        <f t="shared" si="46"/>
        <v>104075827</v>
      </c>
      <c r="C762" s="393">
        <f t="shared" si="47"/>
        <v>46022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СЕВЕР ХОЛДИНГ АД</v>
      </c>
      <c r="B763" s="389" t="str">
        <f t="shared" si="46"/>
        <v>104075827</v>
      </c>
      <c r="C763" s="393">
        <f t="shared" si="47"/>
        <v>46022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СЕВЕР ХОЛДИНГ АД</v>
      </c>
      <c r="B764" s="389" t="str">
        <f t="shared" si="46"/>
        <v>104075827</v>
      </c>
      <c r="C764" s="393">
        <f t="shared" si="47"/>
        <v>46022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СЕВЕР ХОЛДИНГ АД</v>
      </c>
      <c r="B765" s="389" t="str">
        <f t="shared" si="46"/>
        <v>104075827</v>
      </c>
      <c r="C765" s="393">
        <f t="shared" si="47"/>
        <v>46022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СЕВЕР ХОЛДИНГ АД</v>
      </c>
      <c r="B766" s="389" t="str">
        <f t="shared" si="46"/>
        <v>104075827</v>
      </c>
      <c r="C766" s="393">
        <f t="shared" si="47"/>
        <v>46022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СЕВЕР ХОЛДИНГ АД</v>
      </c>
      <c r="B767" s="389" t="str">
        <f t="shared" si="46"/>
        <v>104075827</v>
      </c>
      <c r="C767" s="393">
        <f t="shared" si="47"/>
        <v>46022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СЕВЕР ХОЛДИНГ АД</v>
      </c>
      <c r="B768" s="389" t="str">
        <f t="shared" si="46"/>
        <v>104075827</v>
      </c>
      <c r="C768" s="393">
        <f t="shared" si="47"/>
        <v>46022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СЕВЕР ХОЛДИНГ АД</v>
      </c>
      <c r="B769" s="389" t="str">
        <f t="shared" si="46"/>
        <v>104075827</v>
      </c>
      <c r="C769" s="393">
        <f t="shared" si="47"/>
        <v>46022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СЕВЕР ХОЛДИНГ АД</v>
      </c>
      <c r="B770" s="389" t="str">
        <f t="shared" si="46"/>
        <v>104075827</v>
      </c>
      <c r="C770" s="393">
        <f t="shared" si="47"/>
        <v>46022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СЕВЕР ХОЛДИНГ АД</v>
      </c>
      <c r="B771" s="389" t="str">
        <f t="shared" si="46"/>
        <v>104075827</v>
      </c>
      <c r="C771" s="393">
        <f t="shared" si="47"/>
        <v>46022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СЕВЕР ХОЛДИНГ АД</v>
      </c>
      <c r="B772" s="389" t="str">
        <f t="shared" si="46"/>
        <v>104075827</v>
      </c>
      <c r="C772" s="393">
        <f t="shared" si="47"/>
        <v>46022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СЕВЕР ХОЛДИНГ АД</v>
      </c>
      <c r="B773" s="389" t="str">
        <f t="shared" si="46"/>
        <v>104075827</v>
      </c>
      <c r="C773" s="393">
        <f t="shared" si="47"/>
        <v>46022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СЕВЕР ХОЛДИНГ АД</v>
      </c>
      <c r="B774" s="389" t="str">
        <f t="shared" si="46"/>
        <v>104075827</v>
      </c>
      <c r="C774" s="393">
        <f t="shared" si="47"/>
        <v>46022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СЕВЕР ХОЛДИНГ АД</v>
      </c>
      <c r="B775" s="389" t="str">
        <f t="shared" si="46"/>
        <v>104075827</v>
      </c>
      <c r="C775" s="393">
        <f t="shared" si="47"/>
        <v>46022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СЕВЕР ХОЛДИНГ АД</v>
      </c>
      <c r="B776" s="389" t="str">
        <f t="shared" si="46"/>
        <v>104075827</v>
      </c>
      <c r="C776" s="393">
        <f t="shared" si="47"/>
        <v>46022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СЕВЕР ХОЛДИНГ АД</v>
      </c>
      <c r="B777" s="389" t="str">
        <f t="shared" si="46"/>
        <v>104075827</v>
      </c>
      <c r="C777" s="393">
        <f t="shared" si="47"/>
        <v>46022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СЕВЕР ХОЛДИНГ АД</v>
      </c>
      <c r="B778" s="389" t="str">
        <f t="shared" si="46"/>
        <v>104075827</v>
      </c>
      <c r="C778" s="393">
        <f t="shared" si="47"/>
        <v>46022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СЕВЕР ХОЛДИНГ АД</v>
      </c>
      <c r="B779" s="389" t="str">
        <f t="shared" si="46"/>
        <v>104075827</v>
      </c>
      <c r="C779" s="393">
        <f t="shared" si="47"/>
        <v>46022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СЕВЕР ХОЛДИНГ АД</v>
      </c>
      <c r="B780" s="389" t="str">
        <f t="shared" si="46"/>
        <v>104075827</v>
      </c>
      <c r="C780" s="393">
        <f t="shared" si="47"/>
        <v>46022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СЕВЕР ХОЛДИНГ АД</v>
      </c>
      <c r="B781" s="389" t="str">
        <f t="shared" ref="B781:B844" si="49">pdeBulstat</f>
        <v>104075827</v>
      </c>
      <c r="C781" s="393">
        <f t="shared" ref="C781:C844" si="50">endDate</f>
        <v>46022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СЕВЕР ХОЛДИНГ АД</v>
      </c>
      <c r="B782" s="389" t="str">
        <f t="shared" si="49"/>
        <v>104075827</v>
      </c>
      <c r="C782" s="393">
        <f t="shared" si="50"/>
        <v>46022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СЕВЕР ХОЛДИНГ АД</v>
      </c>
      <c r="B783" s="389" t="str">
        <f t="shared" si="49"/>
        <v>104075827</v>
      </c>
      <c r="C783" s="393">
        <f t="shared" si="50"/>
        <v>46022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СЕВЕР ХОЛДИНГ АД</v>
      </c>
      <c r="B784" s="389" t="str">
        <f t="shared" si="49"/>
        <v>104075827</v>
      </c>
      <c r="C784" s="393">
        <f t="shared" si="50"/>
        <v>46022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СЕВЕР ХОЛДИНГ АД</v>
      </c>
      <c r="B785" s="389" t="str">
        <f t="shared" si="49"/>
        <v>104075827</v>
      </c>
      <c r="C785" s="393">
        <f t="shared" si="50"/>
        <v>46022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СЕВЕР ХОЛДИНГ АД</v>
      </c>
      <c r="B786" s="389" t="str">
        <f t="shared" si="49"/>
        <v>104075827</v>
      </c>
      <c r="C786" s="393">
        <f t="shared" si="50"/>
        <v>46022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СЕВЕР ХОЛДИНГ АД</v>
      </c>
      <c r="B787" s="389" t="str">
        <f t="shared" si="49"/>
        <v>104075827</v>
      </c>
      <c r="C787" s="393">
        <f t="shared" si="50"/>
        <v>46022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СЕВЕР ХОЛДИНГ АД</v>
      </c>
      <c r="B788" s="389" t="str">
        <f t="shared" si="49"/>
        <v>104075827</v>
      </c>
      <c r="C788" s="393">
        <f t="shared" si="50"/>
        <v>46022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СЕВЕР ХОЛДИНГ АД</v>
      </c>
      <c r="B789" s="389" t="str">
        <f t="shared" si="49"/>
        <v>104075827</v>
      </c>
      <c r="C789" s="393">
        <f t="shared" si="50"/>
        <v>46022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СЕВЕР ХОЛДИНГ АД</v>
      </c>
      <c r="B790" s="389" t="str">
        <f t="shared" si="49"/>
        <v>104075827</v>
      </c>
      <c r="C790" s="393">
        <f t="shared" si="50"/>
        <v>46022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СЕВЕР ХОЛДИНГ АД</v>
      </c>
      <c r="B791" s="389" t="str">
        <f t="shared" si="49"/>
        <v>104075827</v>
      </c>
      <c r="C791" s="393">
        <f t="shared" si="50"/>
        <v>46022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СЕВЕР ХОЛДИНГ АД</v>
      </c>
      <c r="B792" s="389" t="str">
        <f t="shared" si="49"/>
        <v>104075827</v>
      </c>
      <c r="C792" s="393">
        <f t="shared" si="50"/>
        <v>46022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СЕВЕР ХОЛДИНГ АД</v>
      </c>
      <c r="B793" s="389" t="str">
        <f t="shared" si="49"/>
        <v>104075827</v>
      </c>
      <c r="C793" s="393">
        <f t="shared" si="50"/>
        <v>46022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СЕВЕР ХОЛДИНГ АД</v>
      </c>
      <c r="B794" s="389" t="str">
        <f t="shared" si="49"/>
        <v>104075827</v>
      </c>
      <c r="C794" s="393">
        <f t="shared" si="50"/>
        <v>46022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СЕВЕР ХОЛДИНГ АД</v>
      </c>
      <c r="B795" s="389" t="str">
        <f t="shared" si="49"/>
        <v>104075827</v>
      </c>
      <c r="C795" s="393">
        <f t="shared" si="50"/>
        <v>46022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СЕВЕР ХОЛДИНГ АД</v>
      </c>
      <c r="B796" s="389" t="str">
        <f t="shared" si="49"/>
        <v>104075827</v>
      </c>
      <c r="C796" s="393">
        <f t="shared" si="50"/>
        <v>46022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СЕВЕР ХОЛДИНГ АД</v>
      </c>
      <c r="B797" s="389" t="str">
        <f t="shared" si="49"/>
        <v>104075827</v>
      </c>
      <c r="C797" s="393">
        <f t="shared" si="50"/>
        <v>46022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СЕВЕР ХОЛДИНГ АД</v>
      </c>
      <c r="B798" s="389" t="str">
        <f t="shared" si="49"/>
        <v>104075827</v>
      </c>
      <c r="C798" s="393">
        <f t="shared" si="50"/>
        <v>46022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СЕВЕР ХОЛДИНГ АД</v>
      </c>
      <c r="B799" s="389" t="str">
        <f t="shared" si="49"/>
        <v>104075827</v>
      </c>
      <c r="C799" s="393">
        <f t="shared" si="50"/>
        <v>46022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СЕВЕР ХОЛДИНГ АД</v>
      </c>
      <c r="B800" s="389" t="str">
        <f t="shared" si="49"/>
        <v>104075827</v>
      </c>
      <c r="C800" s="393">
        <f t="shared" si="50"/>
        <v>46022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СЕВЕР ХОЛДИНГ АД</v>
      </c>
      <c r="B801" s="389" t="str">
        <f t="shared" si="49"/>
        <v>104075827</v>
      </c>
      <c r="C801" s="393">
        <f t="shared" si="50"/>
        <v>46022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СЕВЕР ХОЛДИНГ АД</v>
      </c>
      <c r="B802" s="389" t="str">
        <f t="shared" si="49"/>
        <v>104075827</v>
      </c>
      <c r="C802" s="393">
        <f t="shared" si="50"/>
        <v>46022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СЕВЕР ХОЛДИНГ АД</v>
      </c>
      <c r="B803" s="389" t="str">
        <f t="shared" si="49"/>
        <v>104075827</v>
      </c>
      <c r="C803" s="393">
        <f t="shared" si="50"/>
        <v>46022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СЕВЕР ХОЛДИНГ АД</v>
      </c>
      <c r="B804" s="389" t="str">
        <f t="shared" si="49"/>
        <v>104075827</v>
      </c>
      <c r="C804" s="393">
        <f t="shared" si="50"/>
        <v>46022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СЕВЕР ХОЛДИНГ АД</v>
      </c>
      <c r="B805" s="389" t="str">
        <f t="shared" si="49"/>
        <v>104075827</v>
      </c>
      <c r="C805" s="393">
        <f t="shared" si="50"/>
        <v>46022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СЕВЕР ХОЛДИНГ АД</v>
      </c>
      <c r="B806" s="389" t="str">
        <f t="shared" si="49"/>
        <v>104075827</v>
      </c>
      <c r="C806" s="393">
        <f t="shared" si="50"/>
        <v>46022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СЕВЕР ХОЛДИНГ АД</v>
      </c>
      <c r="B807" s="389" t="str">
        <f t="shared" si="49"/>
        <v>104075827</v>
      </c>
      <c r="C807" s="393">
        <f t="shared" si="50"/>
        <v>46022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СЕВЕР ХОЛДИНГ АД</v>
      </c>
      <c r="B808" s="389" t="str">
        <f t="shared" si="49"/>
        <v>104075827</v>
      </c>
      <c r="C808" s="393">
        <f t="shared" si="50"/>
        <v>46022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СЕВЕР ХОЛДИНГ АД</v>
      </c>
      <c r="B809" s="389" t="str">
        <f t="shared" si="49"/>
        <v>104075827</v>
      </c>
      <c r="C809" s="393">
        <f t="shared" si="50"/>
        <v>46022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СЕВЕР ХОЛДИНГ АД</v>
      </c>
      <c r="B810" s="389" t="str">
        <f t="shared" si="49"/>
        <v>104075827</v>
      </c>
      <c r="C810" s="393">
        <f t="shared" si="50"/>
        <v>46022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СЕВЕР ХОЛДИНГ АД</v>
      </c>
      <c r="B811" s="389" t="str">
        <f t="shared" si="49"/>
        <v>104075827</v>
      </c>
      <c r="C811" s="393">
        <f t="shared" si="50"/>
        <v>46022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СЕВЕР ХОЛДИНГ АД</v>
      </c>
      <c r="B812" s="389" t="str">
        <f t="shared" si="49"/>
        <v>104075827</v>
      </c>
      <c r="C812" s="393">
        <f t="shared" si="50"/>
        <v>46022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СЕВЕР ХОЛДИНГ АД</v>
      </c>
      <c r="B813" s="389" t="str">
        <f t="shared" si="49"/>
        <v>104075827</v>
      </c>
      <c r="C813" s="393">
        <f t="shared" si="50"/>
        <v>46022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СЕВЕР ХОЛДИНГ АД</v>
      </c>
      <c r="B814" s="389" t="str">
        <f t="shared" si="49"/>
        <v>104075827</v>
      </c>
      <c r="C814" s="393">
        <f t="shared" si="50"/>
        <v>46022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СЕВЕР ХОЛДИНГ АД</v>
      </c>
      <c r="B815" s="389" t="str">
        <f t="shared" si="49"/>
        <v>104075827</v>
      </c>
      <c r="C815" s="393">
        <f t="shared" si="50"/>
        <v>46022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СЕВЕР ХОЛДИНГ АД</v>
      </c>
      <c r="B816" s="389" t="str">
        <f t="shared" si="49"/>
        <v>104075827</v>
      </c>
      <c r="C816" s="393">
        <f t="shared" si="50"/>
        <v>46022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СЕВЕР ХОЛДИНГ АД</v>
      </c>
      <c r="B817" s="389" t="str">
        <f t="shared" si="49"/>
        <v>104075827</v>
      </c>
      <c r="C817" s="393">
        <f t="shared" si="50"/>
        <v>46022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СЕВЕР ХОЛДИНГ АД</v>
      </c>
      <c r="B818" s="389" t="str">
        <f t="shared" si="49"/>
        <v>104075827</v>
      </c>
      <c r="C818" s="393">
        <f t="shared" si="50"/>
        <v>46022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СЕВЕР ХОЛДИНГ АД</v>
      </c>
      <c r="B819" s="389" t="str">
        <f t="shared" si="49"/>
        <v>104075827</v>
      </c>
      <c r="C819" s="393">
        <f t="shared" si="50"/>
        <v>46022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СЕВЕР ХОЛДИНГ АД</v>
      </c>
      <c r="B820" s="389" t="str">
        <f t="shared" si="49"/>
        <v>104075827</v>
      </c>
      <c r="C820" s="393">
        <f t="shared" si="50"/>
        <v>46022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СЕВЕР ХОЛДИНГ АД</v>
      </c>
      <c r="B821" s="389" t="str">
        <f t="shared" si="49"/>
        <v>104075827</v>
      </c>
      <c r="C821" s="393">
        <f t="shared" si="50"/>
        <v>46022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СЕВЕР ХОЛДИНГ АД</v>
      </c>
      <c r="B822" s="389" t="str">
        <f t="shared" si="49"/>
        <v>104075827</v>
      </c>
      <c r="C822" s="393">
        <f t="shared" si="50"/>
        <v>46022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СЕВЕР ХОЛДИНГ АД</v>
      </c>
      <c r="B823" s="389" t="str">
        <f t="shared" si="49"/>
        <v>104075827</v>
      </c>
      <c r="C823" s="393">
        <f t="shared" si="50"/>
        <v>46022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СЕВЕР ХОЛДИНГ АД</v>
      </c>
      <c r="B824" s="389" t="str">
        <f t="shared" si="49"/>
        <v>104075827</v>
      </c>
      <c r="C824" s="393">
        <f t="shared" si="50"/>
        <v>46022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СЕВЕР ХОЛДИНГ АД</v>
      </c>
      <c r="B825" s="389" t="str">
        <f t="shared" si="49"/>
        <v>104075827</v>
      </c>
      <c r="C825" s="393">
        <f t="shared" si="50"/>
        <v>46022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СЕВЕР ХОЛДИНГ АД</v>
      </c>
      <c r="B826" s="389" t="str">
        <f t="shared" si="49"/>
        <v>104075827</v>
      </c>
      <c r="C826" s="393">
        <f t="shared" si="50"/>
        <v>46022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СЕВЕР ХОЛДИНГ АД</v>
      </c>
      <c r="B827" s="389" t="str">
        <f t="shared" si="49"/>
        <v>104075827</v>
      </c>
      <c r="C827" s="393">
        <f t="shared" si="50"/>
        <v>46022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СЕВЕР ХОЛДИНГ АД</v>
      </c>
      <c r="B828" s="389" t="str">
        <f t="shared" si="49"/>
        <v>104075827</v>
      </c>
      <c r="C828" s="393">
        <f t="shared" si="50"/>
        <v>46022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СЕВЕР ХОЛДИНГ АД</v>
      </c>
      <c r="B829" s="389" t="str">
        <f t="shared" si="49"/>
        <v>104075827</v>
      </c>
      <c r="C829" s="393">
        <f t="shared" si="50"/>
        <v>46022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СЕВЕР ХОЛДИНГ АД</v>
      </c>
      <c r="B830" s="389" t="str">
        <f t="shared" si="49"/>
        <v>104075827</v>
      </c>
      <c r="C830" s="393">
        <f t="shared" si="50"/>
        <v>46022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СЕВЕР ХОЛДИНГ АД</v>
      </c>
      <c r="B831" s="389" t="str">
        <f t="shared" si="49"/>
        <v>104075827</v>
      </c>
      <c r="C831" s="393">
        <f t="shared" si="50"/>
        <v>46022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СЕВЕР ХОЛДИНГ АД</v>
      </c>
      <c r="B832" s="389" t="str">
        <f t="shared" si="49"/>
        <v>104075827</v>
      </c>
      <c r="C832" s="393">
        <f t="shared" si="50"/>
        <v>46022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СЕВЕР ХОЛДИНГ АД</v>
      </c>
      <c r="B833" s="389" t="str">
        <f t="shared" si="49"/>
        <v>104075827</v>
      </c>
      <c r="C833" s="393">
        <f t="shared" si="50"/>
        <v>46022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СЕВЕР ХОЛДИНГ АД</v>
      </c>
      <c r="B834" s="389" t="str">
        <f t="shared" si="49"/>
        <v>104075827</v>
      </c>
      <c r="C834" s="393">
        <f t="shared" si="50"/>
        <v>46022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СЕВЕР ХОЛДИНГ АД</v>
      </c>
      <c r="B835" s="389" t="str">
        <f t="shared" si="49"/>
        <v>104075827</v>
      </c>
      <c r="C835" s="393">
        <f t="shared" si="50"/>
        <v>46022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СЕВЕР ХОЛДИНГ АД</v>
      </c>
      <c r="B836" s="389" t="str">
        <f t="shared" si="49"/>
        <v>104075827</v>
      </c>
      <c r="C836" s="393">
        <f t="shared" si="50"/>
        <v>46022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СЕВЕР ХОЛДИНГ АД</v>
      </c>
      <c r="B837" s="389" t="str">
        <f t="shared" si="49"/>
        <v>104075827</v>
      </c>
      <c r="C837" s="393">
        <f t="shared" si="50"/>
        <v>46022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СЕВЕР ХОЛДИНГ АД</v>
      </c>
      <c r="B838" s="389" t="str">
        <f t="shared" si="49"/>
        <v>104075827</v>
      </c>
      <c r="C838" s="393">
        <f t="shared" si="50"/>
        <v>46022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СЕВЕР ХОЛДИНГ АД</v>
      </c>
      <c r="B839" s="389" t="str">
        <f t="shared" si="49"/>
        <v>104075827</v>
      </c>
      <c r="C839" s="393">
        <f t="shared" si="50"/>
        <v>46022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СЕВЕР ХОЛДИНГ АД</v>
      </c>
      <c r="B840" s="389" t="str">
        <f t="shared" si="49"/>
        <v>104075827</v>
      </c>
      <c r="C840" s="393">
        <f t="shared" si="50"/>
        <v>46022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СЕВЕР ХОЛДИНГ АД</v>
      </c>
      <c r="B841" s="389" t="str">
        <f t="shared" si="49"/>
        <v>104075827</v>
      </c>
      <c r="C841" s="393">
        <f t="shared" si="50"/>
        <v>46022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СЕВЕР ХОЛДИНГ АД</v>
      </c>
      <c r="B842" s="389" t="str">
        <f t="shared" si="49"/>
        <v>104075827</v>
      </c>
      <c r="C842" s="393">
        <f t="shared" si="50"/>
        <v>46022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СЕВЕР ХОЛДИНГ АД</v>
      </c>
      <c r="B843" s="389" t="str">
        <f t="shared" si="49"/>
        <v>104075827</v>
      </c>
      <c r="C843" s="393">
        <f t="shared" si="50"/>
        <v>46022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СЕВЕР ХОЛДИНГ АД</v>
      </c>
      <c r="B844" s="389" t="str">
        <f t="shared" si="49"/>
        <v>104075827</v>
      </c>
      <c r="C844" s="393">
        <f t="shared" si="50"/>
        <v>46022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СЕВЕР ХОЛДИНГ АД</v>
      </c>
      <c r="B845" s="389" t="str">
        <f t="shared" ref="B845:B910" si="52">pdeBulstat</f>
        <v>104075827</v>
      </c>
      <c r="C845" s="393">
        <f t="shared" ref="C845:C910" si="53">endDate</f>
        <v>46022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СЕВЕР ХОЛДИНГ АД</v>
      </c>
      <c r="B846" s="389" t="str">
        <f t="shared" si="52"/>
        <v>104075827</v>
      </c>
      <c r="C846" s="393">
        <f t="shared" si="53"/>
        <v>46022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СЕВЕР ХОЛДИНГ АД</v>
      </c>
      <c r="B847" s="389" t="str">
        <f t="shared" si="52"/>
        <v>104075827</v>
      </c>
      <c r="C847" s="393">
        <f t="shared" si="53"/>
        <v>46022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СЕВЕР ХОЛДИНГ АД</v>
      </c>
      <c r="B848" s="389" t="str">
        <f t="shared" si="52"/>
        <v>104075827</v>
      </c>
      <c r="C848" s="393">
        <f t="shared" si="53"/>
        <v>46022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СЕВЕР ХОЛДИНГ АД</v>
      </c>
      <c r="B849" s="389" t="str">
        <f t="shared" si="52"/>
        <v>104075827</v>
      </c>
      <c r="C849" s="393">
        <f t="shared" si="53"/>
        <v>46022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СЕВЕР ХОЛДИНГ АД</v>
      </c>
      <c r="B850" s="389" t="str">
        <f t="shared" si="52"/>
        <v>104075827</v>
      </c>
      <c r="C850" s="393">
        <f t="shared" si="53"/>
        <v>46022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СЕВЕР ХОЛДИНГ АД</v>
      </c>
      <c r="B851" s="389" t="str">
        <f t="shared" si="52"/>
        <v>104075827</v>
      </c>
      <c r="C851" s="393">
        <f t="shared" si="53"/>
        <v>46022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СЕВЕР ХОЛДИНГ АД</v>
      </c>
      <c r="B852" s="389" t="str">
        <f t="shared" si="52"/>
        <v>104075827</v>
      </c>
      <c r="C852" s="393">
        <f t="shared" si="53"/>
        <v>46022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СЕВЕР ХОЛДИНГ АД</v>
      </c>
      <c r="B853" s="389" t="str">
        <f t="shared" si="52"/>
        <v>104075827</v>
      </c>
      <c r="C853" s="393">
        <f t="shared" si="53"/>
        <v>46022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СЕВЕР ХОЛДИНГ АД</v>
      </c>
      <c r="B854" s="389" t="str">
        <f t="shared" si="52"/>
        <v>104075827</v>
      </c>
      <c r="C854" s="393">
        <f t="shared" si="53"/>
        <v>46022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СЕВЕР ХОЛДИНГ АД</v>
      </c>
      <c r="B855" s="389" t="str">
        <f t="shared" si="52"/>
        <v>104075827</v>
      </c>
      <c r="C855" s="393">
        <f t="shared" si="53"/>
        <v>46022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СЕВЕР ХОЛДИНГ АД</v>
      </c>
      <c r="B856" s="389" t="str">
        <f t="shared" si="52"/>
        <v>104075827</v>
      </c>
      <c r="C856" s="393">
        <f t="shared" si="53"/>
        <v>46022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СЕВЕР ХОЛДИНГ АД</v>
      </c>
      <c r="B857" s="389" t="str">
        <f t="shared" si="52"/>
        <v>104075827</v>
      </c>
      <c r="C857" s="393">
        <f t="shared" si="53"/>
        <v>46022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СЕВЕР ХОЛДИНГ АД</v>
      </c>
      <c r="B858" s="389" t="str">
        <f t="shared" si="52"/>
        <v>104075827</v>
      </c>
      <c r="C858" s="393">
        <f t="shared" si="53"/>
        <v>46022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СЕВЕР ХОЛДИНГ АД</v>
      </c>
      <c r="B859" s="389" t="str">
        <f t="shared" si="52"/>
        <v>104075827</v>
      </c>
      <c r="C859" s="393">
        <f t="shared" si="53"/>
        <v>46022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СЕВЕР ХОЛДИНГ АД</v>
      </c>
      <c r="B860" s="389" t="str">
        <f t="shared" si="52"/>
        <v>104075827</v>
      </c>
      <c r="C860" s="393">
        <f t="shared" si="53"/>
        <v>46022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СЕВЕР ХОЛДИНГ АД</v>
      </c>
      <c r="B861" s="389" t="str">
        <f t="shared" si="52"/>
        <v>104075827</v>
      </c>
      <c r="C861" s="393">
        <f t="shared" si="53"/>
        <v>46022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СЕВЕР ХОЛДИНГ АД</v>
      </c>
      <c r="B862" s="389" t="str">
        <f t="shared" si="52"/>
        <v>104075827</v>
      </c>
      <c r="C862" s="393">
        <f t="shared" si="53"/>
        <v>46022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СЕВЕР ХОЛДИНГ АД</v>
      </c>
      <c r="B863" s="389" t="str">
        <f t="shared" si="52"/>
        <v>104075827</v>
      </c>
      <c r="C863" s="393">
        <f t="shared" si="53"/>
        <v>46022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СЕВЕР ХОЛДИНГ АД</v>
      </c>
      <c r="B864" s="389" t="str">
        <f t="shared" si="52"/>
        <v>104075827</v>
      </c>
      <c r="C864" s="393">
        <f t="shared" si="53"/>
        <v>46022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СЕВЕР ХОЛДИНГ АД</v>
      </c>
      <c r="B865" s="389" t="str">
        <f t="shared" si="52"/>
        <v>104075827</v>
      </c>
      <c r="C865" s="393">
        <f t="shared" si="53"/>
        <v>46022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СЕВЕР ХОЛДИНГ АД</v>
      </c>
      <c r="B866" s="389" t="str">
        <f t="shared" si="52"/>
        <v>104075827</v>
      </c>
      <c r="C866" s="393">
        <f t="shared" si="53"/>
        <v>46022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СЕВЕР ХОЛДИНГ АД</v>
      </c>
      <c r="B867" s="389" t="str">
        <f t="shared" si="52"/>
        <v>104075827</v>
      </c>
      <c r="C867" s="393">
        <f t="shared" si="53"/>
        <v>46022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СЕВЕР ХОЛДИНГ АД</v>
      </c>
      <c r="B868" s="389" t="str">
        <f t="shared" si="52"/>
        <v>104075827</v>
      </c>
      <c r="C868" s="393">
        <f t="shared" si="53"/>
        <v>46022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СЕВЕР ХОЛДИНГ АД</v>
      </c>
      <c r="B869" s="389" t="str">
        <f t="shared" si="52"/>
        <v>104075827</v>
      </c>
      <c r="C869" s="393">
        <f t="shared" si="53"/>
        <v>46022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СЕВЕР ХОЛДИНГ АД</v>
      </c>
      <c r="B870" s="389" t="str">
        <f t="shared" si="52"/>
        <v>104075827</v>
      </c>
      <c r="C870" s="393">
        <f t="shared" si="53"/>
        <v>46022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СЕВЕР ХОЛДИНГ АД</v>
      </c>
      <c r="B871" s="389" t="str">
        <f t="shared" si="52"/>
        <v>104075827</v>
      </c>
      <c r="C871" s="393">
        <f t="shared" si="53"/>
        <v>46022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СЕВЕР ХОЛДИНГ АД</v>
      </c>
      <c r="B872" s="389" t="str">
        <f t="shared" si="52"/>
        <v>104075827</v>
      </c>
      <c r="C872" s="393">
        <f t="shared" si="53"/>
        <v>46022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СЕВЕР ХОЛДИНГ АД</v>
      </c>
      <c r="B873" s="389" t="str">
        <f t="shared" si="52"/>
        <v>104075827</v>
      </c>
      <c r="C873" s="393">
        <f t="shared" si="53"/>
        <v>46022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СЕВЕР ХОЛДИНГ АД</v>
      </c>
      <c r="B874" s="389" t="str">
        <f t="shared" si="52"/>
        <v>104075827</v>
      </c>
      <c r="C874" s="393">
        <f t="shared" si="53"/>
        <v>46022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СЕВЕР ХОЛДИНГ АД</v>
      </c>
      <c r="B875" s="389" t="str">
        <f t="shared" si="52"/>
        <v>104075827</v>
      </c>
      <c r="C875" s="393">
        <f t="shared" si="53"/>
        <v>46022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СЕВЕР ХОЛДИНГ АД</v>
      </c>
      <c r="B876" s="389" t="str">
        <f t="shared" si="52"/>
        <v>104075827</v>
      </c>
      <c r="C876" s="393">
        <f t="shared" si="53"/>
        <v>46022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СЕВЕР ХОЛДИНГ АД</v>
      </c>
      <c r="B877" s="389" t="str">
        <f t="shared" si="52"/>
        <v>104075827</v>
      </c>
      <c r="C877" s="393">
        <f t="shared" si="53"/>
        <v>46022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СЕВЕР ХОЛДИНГ АД</v>
      </c>
      <c r="B878" s="389" t="str">
        <f t="shared" si="52"/>
        <v>104075827</v>
      </c>
      <c r="C878" s="393">
        <f t="shared" si="53"/>
        <v>46022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СЕВЕР ХОЛДИНГ АД</v>
      </c>
      <c r="B879" s="389" t="str">
        <f t="shared" si="52"/>
        <v>104075827</v>
      </c>
      <c r="C879" s="393">
        <f t="shared" si="53"/>
        <v>46022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СЕВЕР ХОЛДИНГ АД</v>
      </c>
      <c r="B880" s="389" t="str">
        <f t="shared" si="52"/>
        <v>104075827</v>
      </c>
      <c r="C880" s="393">
        <f t="shared" si="53"/>
        <v>46022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СЕВЕР ХОЛДИНГ АД</v>
      </c>
      <c r="B881" s="389" t="str">
        <f t="shared" si="52"/>
        <v>104075827</v>
      </c>
      <c r="C881" s="393">
        <f t="shared" si="53"/>
        <v>46022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СЕВЕР ХОЛДИНГ АД</v>
      </c>
      <c r="B882" s="389" t="str">
        <f t="shared" si="52"/>
        <v>104075827</v>
      </c>
      <c r="C882" s="393">
        <f t="shared" si="53"/>
        <v>46022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СЕВЕР ХОЛДИНГ АД</v>
      </c>
      <c r="B883" s="389" t="str">
        <f t="shared" si="52"/>
        <v>104075827</v>
      </c>
      <c r="C883" s="393">
        <f t="shared" si="53"/>
        <v>46022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СЕВЕР ХОЛДИНГ АД</v>
      </c>
      <c r="B884" s="389" t="str">
        <f t="shared" si="52"/>
        <v>104075827</v>
      </c>
      <c r="C884" s="393">
        <f t="shared" si="53"/>
        <v>46022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СЕВЕР ХОЛДИНГ АД</v>
      </c>
      <c r="B885" s="389" t="str">
        <f t="shared" si="52"/>
        <v>104075827</v>
      </c>
      <c r="C885" s="393">
        <f t="shared" si="53"/>
        <v>46022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СЕВЕР ХОЛДИНГ АД</v>
      </c>
      <c r="B886" s="389" t="str">
        <f t="shared" si="52"/>
        <v>104075827</v>
      </c>
      <c r="C886" s="393">
        <f t="shared" si="53"/>
        <v>46022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СЕВЕР ХОЛДИНГ АД</v>
      </c>
      <c r="B887" s="389" t="str">
        <f t="shared" si="52"/>
        <v>104075827</v>
      </c>
      <c r="C887" s="393">
        <f t="shared" si="53"/>
        <v>46022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СЕВЕР ХОЛДИНГ АД</v>
      </c>
      <c r="B888" s="389" t="str">
        <f t="shared" si="52"/>
        <v>104075827</v>
      </c>
      <c r="C888" s="393">
        <f t="shared" si="53"/>
        <v>46022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СЕВЕР ХОЛДИНГ АД</v>
      </c>
      <c r="B889" s="389" t="str">
        <f t="shared" si="52"/>
        <v>104075827</v>
      </c>
      <c r="C889" s="393">
        <f t="shared" si="53"/>
        <v>46022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СЕВЕР ХОЛДИНГ АД</v>
      </c>
      <c r="B890" s="389" t="str">
        <f t="shared" si="52"/>
        <v>104075827</v>
      </c>
      <c r="C890" s="393">
        <f t="shared" si="53"/>
        <v>46022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СЕВЕР ХОЛДИНГ АД</v>
      </c>
      <c r="B891" s="389" t="str">
        <f t="shared" si="52"/>
        <v>104075827</v>
      </c>
      <c r="C891" s="393">
        <f t="shared" si="53"/>
        <v>46022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СЕВЕР ХОЛДИНГ АД</v>
      </c>
      <c r="B892" s="389" t="str">
        <f t="shared" si="52"/>
        <v>104075827</v>
      </c>
      <c r="C892" s="393">
        <f t="shared" si="53"/>
        <v>46022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СЕВЕР ХОЛДИНГ АД</v>
      </c>
      <c r="B893" s="389" t="str">
        <f t="shared" si="52"/>
        <v>104075827</v>
      </c>
      <c r="C893" s="393">
        <f t="shared" si="53"/>
        <v>46022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СЕВЕР ХОЛДИНГ АД</v>
      </c>
      <c r="B894" s="389" t="str">
        <f t="shared" si="52"/>
        <v>104075827</v>
      </c>
      <c r="C894" s="393">
        <f t="shared" si="53"/>
        <v>46022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СЕВЕР ХОЛДИНГ АД</v>
      </c>
      <c r="B895" s="389" t="str">
        <f t="shared" si="52"/>
        <v>104075827</v>
      </c>
      <c r="C895" s="393">
        <f t="shared" si="53"/>
        <v>46022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СЕВЕР ХОЛДИНГ АД</v>
      </c>
      <c r="B896" s="389" t="str">
        <f t="shared" si="52"/>
        <v>104075827</v>
      </c>
      <c r="C896" s="393">
        <f t="shared" si="53"/>
        <v>46022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СЕВЕР ХОЛДИНГ АД</v>
      </c>
      <c r="B897" s="389" t="str">
        <f t="shared" si="52"/>
        <v>104075827</v>
      </c>
      <c r="C897" s="393">
        <f t="shared" si="53"/>
        <v>46022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СЕВЕР ХОЛДИНГ АД</v>
      </c>
      <c r="B898" s="389" t="str">
        <f t="shared" si="52"/>
        <v>104075827</v>
      </c>
      <c r="C898" s="393">
        <f t="shared" si="53"/>
        <v>46022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СЕВЕР ХОЛДИНГ АД</v>
      </c>
      <c r="B899" s="389" t="str">
        <f t="shared" si="52"/>
        <v>104075827</v>
      </c>
      <c r="C899" s="393">
        <f t="shared" si="53"/>
        <v>46022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СЕВЕР ХОЛДИНГ АД</v>
      </c>
      <c r="B900" s="389" t="str">
        <f t="shared" si="52"/>
        <v>104075827</v>
      </c>
      <c r="C900" s="393">
        <f t="shared" si="53"/>
        <v>46022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СЕВЕР ХОЛДИНГ АД</v>
      </c>
      <c r="B901" s="389" t="str">
        <f t="shared" si="52"/>
        <v>104075827</v>
      </c>
      <c r="C901" s="393">
        <f t="shared" si="53"/>
        <v>46022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СЕВЕР ХОЛДИНГ АД</v>
      </c>
      <c r="B902" s="389" t="str">
        <f t="shared" si="52"/>
        <v>104075827</v>
      </c>
      <c r="C902" s="393">
        <f t="shared" si="53"/>
        <v>46022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СЕВЕР ХОЛДИНГ АД</v>
      </c>
      <c r="B903" s="389" t="str">
        <f t="shared" si="52"/>
        <v>104075827</v>
      </c>
      <c r="C903" s="393">
        <f t="shared" si="53"/>
        <v>46022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СЕВЕР ХОЛДИНГ АД</v>
      </c>
      <c r="B904" s="389" t="str">
        <f t="shared" si="52"/>
        <v>104075827</v>
      </c>
      <c r="C904" s="393">
        <f t="shared" si="53"/>
        <v>46022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СЕВЕР ХОЛДИНГ АД</v>
      </c>
      <c r="B905" s="389" t="str">
        <f t="shared" si="52"/>
        <v>104075827</v>
      </c>
      <c r="C905" s="393">
        <f t="shared" si="53"/>
        <v>46022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СЕВЕР ХОЛДИНГ АД</v>
      </c>
      <c r="B906" s="389" t="str">
        <f t="shared" si="52"/>
        <v>104075827</v>
      </c>
      <c r="C906" s="393">
        <f t="shared" si="53"/>
        <v>46022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СЕВЕР ХОЛДИНГ АД</v>
      </c>
      <c r="B907" s="389" t="str">
        <f t="shared" si="52"/>
        <v>104075827</v>
      </c>
      <c r="C907" s="393">
        <f t="shared" si="53"/>
        <v>46022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СЕВЕР ХОЛДИНГ АД</v>
      </c>
      <c r="B908" s="389" t="str">
        <f t="shared" si="52"/>
        <v>104075827</v>
      </c>
      <c r="C908" s="393">
        <f t="shared" si="53"/>
        <v>46022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СЕВЕР ХОЛДИНГ АД</v>
      </c>
      <c r="B909" s="389" t="str">
        <f t="shared" si="52"/>
        <v>104075827</v>
      </c>
      <c r="C909" s="393">
        <f t="shared" si="53"/>
        <v>46022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СЕВЕР ХОЛДИНГ АД</v>
      </c>
      <c r="B910" s="389" t="str">
        <f t="shared" si="52"/>
        <v>104075827</v>
      </c>
      <c r="C910" s="393">
        <f t="shared" si="53"/>
        <v>46022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2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СЕВЕР ХОЛДИНГ АД</v>
      </c>
      <c r="B912" s="389" t="str">
        <f t="shared" ref="B912:B975" si="55">pdeBulstat</f>
        <v>104075827</v>
      </c>
      <c r="C912" s="393">
        <f t="shared" ref="C912:C975" si="56">endDate</f>
        <v>46022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СЕВЕР ХОЛДИНГ АД</v>
      </c>
      <c r="B913" s="389" t="str">
        <f t="shared" si="55"/>
        <v>104075827</v>
      </c>
      <c r="C913" s="393">
        <f t="shared" si="56"/>
        <v>46022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СЕВЕР ХОЛДИНГ АД</v>
      </c>
      <c r="B914" s="389" t="str">
        <f t="shared" si="55"/>
        <v>104075827</v>
      </c>
      <c r="C914" s="393">
        <f t="shared" si="56"/>
        <v>46022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СЕВЕР ХОЛДИНГ АД</v>
      </c>
      <c r="B915" s="389" t="str">
        <f t="shared" si="55"/>
        <v>104075827</v>
      </c>
      <c r="C915" s="393">
        <f t="shared" si="56"/>
        <v>46022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СЕВЕР ХОЛДИНГ АД</v>
      </c>
      <c r="B916" s="389" t="str">
        <f t="shared" si="55"/>
        <v>104075827</v>
      </c>
      <c r="C916" s="393">
        <f t="shared" si="56"/>
        <v>46022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СЕВЕР ХОЛДИНГ АД</v>
      </c>
      <c r="B917" s="389" t="str">
        <f t="shared" si="55"/>
        <v>104075827</v>
      </c>
      <c r="C917" s="393">
        <f t="shared" si="56"/>
        <v>46022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СЕВЕР ХОЛДИНГ АД</v>
      </c>
      <c r="B918" s="389" t="str">
        <f t="shared" si="55"/>
        <v>104075827</v>
      </c>
      <c r="C918" s="393">
        <f t="shared" si="56"/>
        <v>46022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СЕВЕР ХОЛДИНГ АД</v>
      </c>
      <c r="B919" s="389" t="str">
        <f t="shared" si="55"/>
        <v>104075827</v>
      </c>
      <c r="C919" s="393">
        <f t="shared" si="56"/>
        <v>46022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СЕВЕР ХОЛДИНГ АД</v>
      </c>
      <c r="B920" s="389" t="str">
        <f t="shared" si="55"/>
        <v>104075827</v>
      </c>
      <c r="C920" s="393">
        <f t="shared" si="56"/>
        <v>46022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СЕВЕР ХОЛДИНГ АД</v>
      </c>
      <c r="B921" s="389" t="str">
        <f t="shared" si="55"/>
        <v>104075827</v>
      </c>
      <c r="C921" s="393">
        <f t="shared" si="56"/>
        <v>46022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СЕВЕР ХОЛДИНГ АД</v>
      </c>
      <c r="B922" s="389" t="str">
        <f t="shared" si="55"/>
        <v>104075827</v>
      </c>
      <c r="C922" s="393">
        <f t="shared" si="56"/>
        <v>46022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СЕВЕР ХОЛДИНГ АД</v>
      </c>
      <c r="B923" s="389" t="str">
        <f t="shared" si="55"/>
        <v>104075827</v>
      </c>
      <c r="C923" s="393">
        <f t="shared" si="56"/>
        <v>46022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СЕВЕР ХОЛДИНГ АД</v>
      </c>
      <c r="B924" s="389" t="str">
        <f t="shared" si="55"/>
        <v>104075827</v>
      </c>
      <c r="C924" s="393">
        <f t="shared" si="56"/>
        <v>46022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СЕВЕР ХОЛДИНГ АД</v>
      </c>
      <c r="B925" s="389" t="str">
        <f t="shared" si="55"/>
        <v>104075827</v>
      </c>
      <c r="C925" s="393">
        <f t="shared" si="56"/>
        <v>46022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СЕВЕР ХОЛДИНГ АД</v>
      </c>
      <c r="B926" s="389" t="str">
        <f t="shared" si="55"/>
        <v>104075827</v>
      </c>
      <c r="C926" s="393">
        <f t="shared" si="56"/>
        <v>46022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СЕВЕР ХОЛДИНГ АД</v>
      </c>
      <c r="B927" s="389" t="str">
        <f t="shared" si="55"/>
        <v>104075827</v>
      </c>
      <c r="C927" s="393">
        <f t="shared" si="56"/>
        <v>46022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СЕВЕР ХОЛДИНГ АД</v>
      </c>
      <c r="B928" s="389" t="str">
        <f t="shared" si="55"/>
        <v>104075827</v>
      </c>
      <c r="C928" s="393">
        <f t="shared" si="56"/>
        <v>46022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СЕВЕР ХОЛДИНГ АД</v>
      </c>
      <c r="B929" s="389" t="str">
        <f t="shared" si="55"/>
        <v>104075827</v>
      </c>
      <c r="C929" s="393">
        <f t="shared" si="56"/>
        <v>46022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СЕВЕР ХОЛДИНГ АД</v>
      </c>
      <c r="B930" s="389" t="str">
        <f t="shared" si="55"/>
        <v>104075827</v>
      </c>
      <c r="C930" s="393">
        <f t="shared" si="56"/>
        <v>46022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СЕВЕР ХОЛДИНГ АД</v>
      </c>
      <c r="B931" s="389" t="str">
        <f t="shared" si="55"/>
        <v>104075827</v>
      </c>
      <c r="C931" s="393">
        <f t="shared" si="56"/>
        <v>46022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СЕВЕР ХОЛДИНГ АД</v>
      </c>
      <c r="B932" s="389" t="str">
        <f t="shared" si="55"/>
        <v>104075827</v>
      </c>
      <c r="C932" s="393">
        <f t="shared" si="56"/>
        <v>46022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СЕВЕР ХОЛДИНГ АД</v>
      </c>
      <c r="B933" s="389" t="str">
        <f t="shared" si="55"/>
        <v>104075827</v>
      </c>
      <c r="C933" s="393">
        <f t="shared" si="56"/>
        <v>46022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СЕВЕР ХОЛДИНГ АД</v>
      </c>
      <c r="B934" s="389" t="str">
        <f t="shared" si="55"/>
        <v>104075827</v>
      </c>
      <c r="C934" s="393">
        <f t="shared" si="56"/>
        <v>46022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СЕВЕР ХОЛДИНГ АД</v>
      </c>
      <c r="B935" s="389" t="str">
        <f t="shared" si="55"/>
        <v>104075827</v>
      </c>
      <c r="C935" s="393">
        <f t="shared" si="56"/>
        <v>46022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СЕВЕР ХОЛДИНГ АД</v>
      </c>
      <c r="B936" s="389" t="str">
        <f t="shared" si="55"/>
        <v>104075827</v>
      </c>
      <c r="C936" s="393">
        <f t="shared" si="56"/>
        <v>46022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СЕВЕР ХОЛДИНГ АД</v>
      </c>
      <c r="B937" s="389" t="str">
        <f t="shared" si="55"/>
        <v>104075827</v>
      </c>
      <c r="C937" s="393">
        <f t="shared" si="56"/>
        <v>46022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СЕВЕР ХОЛДИНГ АД</v>
      </c>
      <c r="B938" s="389" t="str">
        <f t="shared" si="55"/>
        <v>104075827</v>
      </c>
      <c r="C938" s="393">
        <f t="shared" si="56"/>
        <v>46022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СЕВЕР ХОЛДИНГ АД</v>
      </c>
      <c r="B939" s="389" t="str">
        <f t="shared" si="55"/>
        <v>104075827</v>
      </c>
      <c r="C939" s="393">
        <f t="shared" si="56"/>
        <v>46022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СЕВЕР ХОЛДИНГ АД</v>
      </c>
      <c r="B940" s="389" t="str">
        <f t="shared" si="55"/>
        <v>104075827</v>
      </c>
      <c r="C940" s="393">
        <f t="shared" si="56"/>
        <v>46022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СЕВЕР ХОЛДИНГ АД</v>
      </c>
      <c r="B941" s="389" t="str">
        <f t="shared" si="55"/>
        <v>104075827</v>
      </c>
      <c r="C941" s="393">
        <f t="shared" si="56"/>
        <v>46022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СЕВЕР ХОЛДИНГ АД</v>
      </c>
      <c r="B942" s="389" t="str">
        <f t="shared" si="55"/>
        <v>104075827</v>
      </c>
      <c r="C942" s="393">
        <f t="shared" si="56"/>
        <v>46022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СЕВЕР ХОЛДИНГ АД</v>
      </c>
      <c r="B943" s="389" t="str">
        <f t="shared" si="55"/>
        <v>104075827</v>
      </c>
      <c r="C943" s="393">
        <f t="shared" si="56"/>
        <v>46022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СЕВЕР ХОЛДИНГ АД</v>
      </c>
      <c r="B944" s="389" t="str">
        <f t="shared" si="55"/>
        <v>104075827</v>
      </c>
      <c r="C944" s="393">
        <f t="shared" si="56"/>
        <v>46022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СЕВЕР ХОЛДИНГ АД</v>
      </c>
      <c r="B945" s="389" t="str">
        <f t="shared" si="55"/>
        <v>104075827</v>
      </c>
      <c r="C945" s="393">
        <f t="shared" si="56"/>
        <v>46022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СЕВЕР ХОЛДИНГ АД</v>
      </c>
      <c r="B946" s="389" t="str">
        <f t="shared" si="55"/>
        <v>104075827</v>
      </c>
      <c r="C946" s="393">
        <f t="shared" si="56"/>
        <v>46022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СЕВЕР ХОЛДИНГ АД</v>
      </c>
      <c r="B947" s="389" t="str">
        <f t="shared" si="55"/>
        <v>104075827</v>
      </c>
      <c r="C947" s="393">
        <f t="shared" si="56"/>
        <v>46022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СЕВЕР ХОЛДИНГ АД</v>
      </c>
      <c r="B948" s="389" t="str">
        <f t="shared" si="55"/>
        <v>104075827</v>
      </c>
      <c r="C948" s="393">
        <f t="shared" si="56"/>
        <v>46022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СЕВЕР ХОЛДИНГ АД</v>
      </c>
      <c r="B949" s="389" t="str">
        <f t="shared" si="55"/>
        <v>104075827</v>
      </c>
      <c r="C949" s="393">
        <f t="shared" si="56"/>
        <v>46022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СЕВЕР ХОЛДИНГ АД</v>
      </c>
      <c r="B950" s="389" t="str">
        <f t="shared" si="55"/>
        <v>104075827</v>
      </c>
      <c r="C950" s="393">
        <f t="shared" si="56"/>
        <v>46022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СЕВЕР ХОЛДИНГ АД</v>
      </c>
      <c r="B951" s="389" t="str">
        <f t="shared" si="55"/>
        <v>104075827</v>
      </c>
      <c r="C951" s="393">
        <f t="shared" si="56"/>
        <v>46022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СЕВЕР ХОЛДИНГ АД</v>
      </c>
      <c r="B952" s="389" t="str">
        <f t="shared" si="55"/>
        <v>104075827</v>
      </c>
      <c r="C952" s="393">
        <f t="shared" si="56"/>
        <v>46022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СЕВЕР ХОЛДИНГ АД</v>
      </c>
      <c r="B953" s="389" t="str">
        <f t="shared" si="55"/>
        <v>104075827</v>
      </c>
      <c r="C953" s="393">
        <f t="shared" si="56"/>
        <v>46022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СЕВЕР ХОЛДИНГ АД</v>
      </c>
      <c r="B954" s="389" t="str">
        <f t="shared" si="55"/>
        <v>104075827</v>
      </c>
      <c r="C954" s="393">
        <f t="shared" si="56"/>
        <v>46022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СЕВЕР ХОЛДИНГ АД</v>
      </c>
      <c r="B955" s="389" t="str">
        <f t="shared" si="55"/>
        <v>104075827</v>
      </c>
      <c r="C955" s="393">
        <f t="shared" si="56"/>
        <v>46022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СЕВЕР ХОЛДИНГ АД</v>
      </c>
      <c r="B956" s="389" t="str">
        <f t="shared" si="55"/>
        <v>104075827</v>
      </c>
      <c r="C956" s="393">
        <f t="shared" si="56"/>
        <v>46022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СЕВЕР ХОЛДИНГ АД</v>
      </c>
      <c r="B957" s="389" t="str">
        <f t="shared" si="55"/>
        <v>104075827</v>
      </c>
      <c r="C957" s="393">
        <f t="shared" si="56"/>
        <v>46022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СЕВЕР ХОЛДИНГ АД</v>
      </c>
      <c r="B958" s="389" t="str">
        <f t="shared" si="55"/>
        <v>104075827</v>
      </c>
      <c r="C958" s="393">
        <f t="shared" si="56"/>
        <v>46022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СЕВЕР ХОЛДИНГ АД</v>
      </c>
      <c r="B959" s="389" t="str">
        <f t="shared" si="55"/>
        <v>104075827</v>
      </c>
      <c r="C959" s="393">
        <f t="shared" si="56"/>
        <v>46022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СЕВЕР ХОЛДИНГ АД</v>
      </c>
      <c r="B960" s="389" t="str">
        <f t="shared" si="55"/>
        <v>104075827</v>
      </c>
      <c r="C960" s="393">
        <f t="shared" si="56"/>
        <v>46022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СЕВЕР ХОЛДИНГ АД</v>
      </c>
      <c r="B961" s="389" t="str">
        <f t="shared" si="55"/>
        <v>104075827</v>
      </c>
      <c r="C961" s="393">
        <f t="shared" si="56"/>
        <v>46022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СЕВЕР ХОЛДИНГ АД</v>
      </c>
      <c r="B962" s="389" t="str">
        <f t="shared" si="55"/>
        <v>104075827</v>
      </c>
      <c r="C962" s="393">
        <f t="shared" si="56"/>
        <v>46022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СЕВЕР ХОЛДИНГ АД</v>
      </c>
      <c r="B963" s="389" t="str">
        <f t="shared" si="55"/>
        <v>104075827</v>
      </c>
      <c r="C963" s="393">
        <f t="shared" si="56"/>
        <v>46022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СЕВЕР ХОЛДИНГ АД</v>
      </c>
      <c r="B964" s="389" t="str">
        <f t="shared" si="55"/>
        <v>104075827</v>
      </c>
      <c r="C964" s="393">
        <f t="shared" si="56"/>
        <v>46022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СЕВЕР ХОЛДИНГ АД</v>
      </c>
      <c r="B965" s="389" t="str">
        <f t="shared" si="55"/>
        <v>104075827</v>
      </c>
      <c r="C965" s="393">
        <f t="shared" si="56"/>
        <v>46022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СЕВЕР ХОЛДИНГ АД</v>
      </c>
      <c r="B966" s="389" t="str">
        <f t="shared" si="55"/>
        <v>104075827</v>
      </c>
      <c r="C966" s="393">
        <f t="shared" si="56"/>
        <v>46022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СЕВЕР ХОЛДИНГ АД</v>
      </c>
      <c r="B967" s="389" t="str">
        <f t="shared" si="55"/>
        <v>104075827</v>
      </c>
      <c r="C967" s="393">
        <f t="shared" si="56"/>
        <v>46022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СЕВЕР ХОЛДИНГ АД</v>
      </c>
      <c r="B968" s="389" t="str">
        <f t="shared" si="55"/>
        <v>104075827</v>
      </c>
      <c r="C968" s="393">
        <f t="shared" si="56"/>
        <v>46022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СЕВЕР ХОЛДИНГ АД</v>
      </c>
      <c r="B969" s="389" t="str">
        <f t="shared" si="55"/>
        <v>104075827</v>
      </c>
      <c r="C969" s="393">
        <f t="shared" si="56"/>
        <v>46022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СЕВЕР ХОЛДИНГ АД</v>
      </c>
      <c r="B970" s="389" t="str">
        <f t="shared" si="55"/>
        <v>104075827</v>
      </c>
      <c r="C970" s="393">
        <f t="shared" si="56"/>
        <v>46022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СЕВЕР ХОЛДИНГ АД</v>
      </c>
      <c r="B971" s="389" t="str">
        <f t="shared" si="55"/>
        <v>104075827</v>
      </c>
      <c r="C971" s="393">
        <f t="shared" si="56"/>
        <v>46022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СЕВЕР ХОЛДИНГ АД</v>
      </c>
      <c r="B972" s="389" t="str">
        <f t="shared" si="55"/>
        <v>104075827</v>
      </c>
      <c r="C972" s="393">
        <f t="shared" si="56"/>
        <v>46022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СЕВЕР ХОЛДИНГ АД</v>
      </c>
      <c r="B973" s="389" t="str">
        <f t="shared" si="55"/>
        <v>104075827</v>
      </c>
      <c r="C973" s="393">
        <f t="shared" si="56"/>
        <v>46022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СЕВЕР ХОЛДИНГ АД</v>
      </c>
      <c r="B974" s="389" t="str">
        <f t="shared" si="55"/>
        <v>104075827</v>
      </c>
      <c r="C974" s="393">
        <f t="shared" si="56"/>
        <v>46022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СЕВЕР ХОЛДИНГ АД</v>
      </c>
      <c r="B975" s="389" t="str">
        <f t="shared" si="55"/>
        <v>104075827</v>
      </c>
      <c r="C975" s="393">
        <f t="shared" si="56"/>
        <v>46022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СЕВЕР ХОЛДИНГ АД</v>
      </c>
      <c r="B976" s="389" t="str">
        <f t="shared" ref="B976:B1039" si="58">pdeBulstat</f>
        <v>104075827</v>
      </c>
      <c r="C976" s="393">
        <f t="shared" ref="C976:C1039" si="59">endDate</f>
        <v>46022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СЕВЕР ХОЛДИНГ АД</v>
      </c>
      <c r="B977" s="389" t="str">
        <f t="shared" si="58"/>
        <v>104075827</v>
      </c>
      <c r="C977" s="393">
        <f t="shared" si="59"/>
        <v>46022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СЕВЕР ХОЛДИНГ АД</v>
      </c>
      <c r="B978" s="389" t="str">
        <f t="shared" si="58"/>
        <v>104075827</v>
      </c>
      <c r="C978" s="393">
        <f t="shared" si="59"/>
        <v>46022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СЕВЕР ХОЛДИНГ АД</v>
      </c>
      <c r="B979" s="389" t="str">
        <f t="shared" si="58"/>
        <v>104075827</v>
      </c>
      <c r="C979" s="393">
        <f t="shared" si="59"/>
        <v>46022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СЕВЕР ХОЛДИНГ АД</v>
      </c>
      <c r="B980" s="389" t="str">
        <f t="shared" si="58"/>
        <v>104075827</v>
      </c>
      <c r="C980" s="393">
        <f t="shared" si="59"/>
        <v>46022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СЕВЕР ХОЛДИНГ АД</v>
      </c>
      <c r="B981" s="389" t="str">
        <f t="shared" si="58"/>
        <v>104075827</v>
      </c>
      <c r="C981" s="393">
        <f t="shared" si="59"/>
        <v>46022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СЕВЕР ХОЛДИНГ АД</v>
      </c>
      <c r="B982" s="389" t="str">
        <f t="shared" si="58"/>
        <v>104075827</v>
      </c>
      <c r="C982" s="393">
        <f t="shared" si="59"/>
        <v>46022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СЕВЕР ХОЛДИНГ АД</v>
      </c>
      <c r="B983" s="389" t="str">
        <f t="shared" si="58"/>
        <v>104075827</v>
      </c>
      <c r="C983" s="393">
        <f t="shared" si="59"/>
        <v>46022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СЕВЕР ХОЛДИНГ АД</v>
      </c>
      <c r="B984" s="389" t="str">
        <f t="shared" si="58"/>
        <v>104075827</v>
      </c>
      <c r="C984" s="393">
        <f t="shared" si="59"/>
        <v>46022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СЕВЕР ХОЛДИНГ АД</v>
      </c>
      <c r="B985" s="389" t="str">
        <f t="shared" si="58"/>
        <v>104075827</v>
      </c>
      <c r="C985" s="393">
        <f t="shared" si="59"/>
        <v>46022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СЕВЕР ХОЛДИНГ АД</v>
      </c>
      <c r="B986" s="389" t="str">
        <f t="shared" si="58"/>
        <v>104075827</v>
      </c>
      <c r="C986" s="393">
        <f t="shared" si="59"/>
        <v>46022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СЕВЕР ХОЛДИНГ АД</v>
      </c>
      <c r="B987" s="389" t="str">
        <f t="shared" si="58"/>
        <v>104075827</v>
      </c>
      <c r="C987" s="393">
        <f t="shared" si="59"/>
        <v>46022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СЕВЕР ХОЛДИНГ АД</v>
      </c>
      <c r="B988" s="389" t="str">
        <f t="shared" si="58"/>
        <v>104075827</v>
      </c>
      <c r="C988" s="393">
        <f t="shared" si="59"/>
        <v>46022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СЕВЕР ХОЛДИНГ АД</v>
      </c>
      <c r="B989" s="389" t="str">
        <f t="shared" si="58"/>
        <v>104075827</v>
      </c>
      <c r="C989" s="393">
        <f t="shared" si="59"/>
        <v>46022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СЕВЕР ХОЛДИНГ АД</v>
      </c>
      <c r="B990" s="389" t="str">
        <f t="shared" si="58"/>
        <v>104075827</v>
      </c>
      <c r="C990" s="393">
        <f t="shared" si="59"/>
        <v>46022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СЕВЕР ХОЛДИНГ АД</v>
      </c>
      <c r="B991" s="389" t="str">
        <f t="shared" si="58"/>
        <v>104075827</v>
      </c>
      <c r="C991" s="393">
        <f t="shared" si="59"/>
        <v>46022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СЕВЕР ХОЛДИНГ АД</v>
      </c>
      <c r="B992" s="389" t="str">
        <f t="shared" si="58"/>
        <v>104075827</v>
      </c>
      <c r="C992" s="393">
        <f t="shared" si="59"/>
        <v>46022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СЕВЕР ХОЛДИНГ АД</v>
      </c>
      <c r="B993" s="389" t="str">
        <f t="shared" si="58"/>
        <v>104075827</v>
      </c>
      <c r="C993" s="393">
        <f t="shared" si="59"/>
        <v>46022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СЕВЕР ХОЛДИНГ АД</v>
      </c>
      <c r="B994" s="389" t="str">
        <f t="shared" si="58"/>
        <v>104075827</v>
      </c>
      <c r="C994" s="393">
        <f t="shared" si="59"/>
        <v>46022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СЕВЕР ХОЛДИНГ АД</v>
      </c>
      <c r="B995" s="389" t="str">
        <f t="shared" si="58"/>
        <v>104075827</v>
      </c>
      <c r="C995" s="393">
        <f t="shared" si="59"/>
        <v>46022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СЕВЕР ХОЛДИНГ АД</v>
      </c>
      <c r="B996" s="389" t="str">
        <f t="shared" si="58"/>
        <v>104075827</v>
      </c>
      <c r="C996" s="393">
        <f t="shared" si="59"/>
        <v>46022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СЕВЕР ХОЛДИНГ АД</v>
      </c>
      <c r="B997" s="389" t="str">
        <f t="shared" si="58"/>
        <v>104075827</v>
      </c>
      <c r="C997" s="393">
        <f t="shared" si="59"/>
        <v>46022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СЕВЕР ХОЛДИНГ АД</v>
      </c>
      <c r="B998" s="389" t="str">
        <f t="shared" si="58"/>
        <v>104075827</v>
      </c>
      <c r="C998" s="393">
        <f t="shared" si="59"/>
        <v>46022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СЕВЕР ХОЛДИНГ АД</v>
      </c>
      <c r="B999" s="389" t="str">
        <f t="shared" si="58"/>
        <v>104075827</v>
      </c>
      <c r="C999" s="393">
        <f t="shared" si="59"/>
        <v>46022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СЕВЕР ХОЛДИНГ АД</v>
      </c>
      <c r="B1000" s="389" t="str">
        <f t="shared" si="58"/>
        <v>104075827</v>
      </c>
      <c r="C1000" s="393">
        <f t="shared" si="59"/>
        <v>46022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СЕВЕР ХОЛДИНГ АД</v>
      </c>
      <c r="B1001" s="389" t="str">
        <f t="shared" si="58"/>
        <v>104075827</v>
      </c>
      <c r="C1001" s="393">
        <f t="shared" si="59"/>
        <v>46022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СЕВЕР ХОЛДИНГ АД</v>
      </c>
      <c r="B1002" s="389" t="str">
        <f t="shared" si="58"/>
        <v>104075827</v>
      </c>
      <c r="C1002" s="393">
        <f t="shared" si="59"/>
        <v>46022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СЕВЕР ХОЛДИНГ АД</v>
      </c>
      <c r="B1003" s="389" t="str">
        <f t="shared" si="58"/>
        <v>104075827</v>
      </c>
      <c r="C1003" s="393">
        <f t="shared" si="59"/>
        <v>46022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СЕВЕР ХОЛДИНГ АД</v>
      </c>
      <c r="B1004" s="389" t="str">
        <f t="shared" si="58"/>
        <v>104075827</v>
      </c>
      <c r="C1004" s="393">
        <f t="shared" si="59"/>
        <v>46022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СЕВЕР ХОЛДИНГ АД</v>
      </c>
      <c r="B1005" s="389" t="str">
        <f t="shared" si="58"/>
        <v>104075827</v>
      </c>
      <c r="C1005" s="393">
        <f t="shared" si="59"/>
        <v>46022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СЕВЕР ХОЛДИНГ АД</v>
      </c>
      <c r="B1006" s="389" t="str">
        <f t="shared" si="58"/>
        <v>104075827</v>
      </c>
      <c r="C1006" s="393">
        <f t="shared" si="59"/>
        <v>46022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СЕВЕР ХОЛДИНГ АД</v>
      </c>
      <c r="B1007" s="389" t="str">
        <f t="shared" si="58"/>
        <v>104075827</v>
      </c>
      <c r="C1007" s="393">
        <f t="shared" si="59"/>
        <v>46022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СЕВЕР ХОЛДИНГ АД</v>
      </c>
      <c r="B1008" s="389" t="str">
        <f t="shared" si="58"/>
        <v>104075827</v>
      </c>
      <c r="C1008" s="393">
        <f t="shared" si="59"/>
        <v>46022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СЕВЕР ХОЛДИНГ АД</v>
      </c>
      <c r="B1009" s="389" t="str">
        <f t="shared" si="58"/>
        <v>104075827</v>
      </c>
      <c r="C1009" s="393">
        <f t="shared" si="59"/>
        <v>46022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СЕВЕР ХОЛДИНГ АД</v>
      </c>
      <c r="B1010" s="389" t="str">
        <f t="shared" si="58"/>
        <v>104075827</v>
      </c>
      <c r="C1010" s="393">
        <f t="shared" si="59"/>
        <v>46022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СЕВЕР ХОЛДИНГ АД</v>
      </c>
      <c r="B1011" s="389" t="str">
        <f t="shared" si="58"/>
        <v>104075827</v>
      </c>
      <c r="C1011" s="393">
        <f t="shared" si="59"/>
        <v>46022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СЕВЕР ХОЛДИНГ АД</v>
      </c>
      <c r="B1012" s="389" t="str">
        <f t="shared" si="58"/>
        <v>104075827</v>
      </c>
      <c r="C1012" s="393">
        <f t="shared" si="59"/>
        <v>46022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СЕВЕР ХОЛДИНГ АД</v>
      </c>
      <c r="B1013" s="389" t="str">
        <f t="shared" si="58"/>
        <v>104075827</v>
      </c>
      <c r="C1013" s="393">
        <f t="shared" si="59"/>
        <v>46022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СЕВЕР ХОЛДИНГ АД</v>
      </c>
      <c r="B1014" s="389" t="str">
        <f t="shared" si="58"/>
        <v>104075827</v>
      </c>
      <c r="C1014" s="393">
        <f t="shared" si="59"/>
        <v>46022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СЕВЕР ХОЛДИНГ АД</v>
      </c>
      <c r="B1015" s="389" t="str">
        <f t="shared" si="58"/>
        <v>104075827</v>
      </c>
      <c r="C1015" s="393">
        <f t="shared" si="59"/>
        <v>46022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СЕВЕР ХОЛДИНГ АД</v>
      </c>
      <c r="B1016" s="389" t="str">
        <f t="shared" si="58"/>
        <v>104075827</v>
      </c>
      <c r="C1016" s="393">
        <f t="shared" si="59"/>
        <v>46022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СЕВЕР ХОЛДИНГ АД</v>
      </c>
      <c r="B1017" s="389" t="str">
        <f t="shared" si="58"/>
        <v>104075827</v>
      </c>
      <c r="C1017" s="393">
        <f t="shared" si="59"/>
        <v>46022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СЕВЕР ХОЛДИНГ АД</v>
      </c>
      <c r="B1018" s="389" t="str">
        <f t="shared" si="58"/>
        <v>104075827</v>
      </c>
      <c r="C1018" s="393">
        <f t="shared" si="59"/>
        <v>46022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СЕВЕР ХОЛДИНГ АД</v>
      </c>
      <c r="B1019" s="389" t="str">
        <f t="shared" si="58"/>
        <v>104075827</v>
      </c>
      <c r="C1019" s="393">
        <f t="shared" si="59"/>
        <v>46022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СЕВЕР ХОЛДИНГ АД</v>
      </c>
      <c r="B1020" s="389" t="str">
        <f t="shared" si="58"/>
        <v>104075827</v>
      </c>
      <c r="C1020" s="393">
        <f t="shared" si="59"/>
        <v>46022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СЕВЕР ХОЛДИНГ АД</v>
      </c>
      <c r="B1021" s="389" t="str">
        <f t="shared" si="58"/>
        <v>104075827</v>
      </c>
      <c r="C1021" s="393">
        <f t="shared" si="59"/>
        <v>46022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СЕВЕР ХОЛДИНГ АД</v>
      </c>
      <c r="B1022" s="389" t="str">
        <f t="shared" si="58"/>
        <v>104075827</v>
      </c>
      <c r="C1022" s="393">
        <f t="shared" si="59"/>
        <v>46022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СЕВЕР ХОЛДИНГ АД</v>
      </c>
      <c r="B1023" s="389" t="str">
        <f t="shared" si="58"/>
        <v>104075827</v>
      </c>
      <c r="C1023" s="393">
        <f t="shared" si="59"/>
        <v>46022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СЕВЕР ХОЛДИНГ АД</v>
      </c>
      <c r="B1024" s="389" t="str">
        <f t="shared" si="58"/>
        <v>104075827</v>
      </c>
      <c r="C1024" s="393">
        <f t="shared" si="59"/>
        <v>46022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СЕВЕР ХОЛДИНГ АД</v>
      </c>
      <c r="B1025" s="389" t="str">
        <f t="shared" si="58"/>
        <v>104075827</v>
      </c>
      <c r="C1025" s="393">
        <f t="shared" si="59"/>
        <v>46022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СЕВЕР ХОЛДИНГ АД</v>
      </c>
      <c r="B1026" s="389" t="str">
        <f t="shared" si="58"/>
        <v>104075827</v>
      </c>
      <c r="C1026" s="393">
        <f t="shared" si="59"/>
        <v>46022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СЕВЕР ХОЛДИНГ АД</v>
      </c>
      <c r="B1027" s="389" t="str">
        <f t="shared" si="58"/>
        <v>104075827</v>
      </c>
      <c r="C1027" s="393">
        <f t="shared" si="59"/>
        <v>46022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СЕВЕР ХОЛДИНГ АД</v>
      </c>
      <c r="B1028" s="389" t="str">
        <f t="shared" si="58"/>
        <v>104075827</v>
      </c>
      <c r="C1028" s="393">
        <f t="shared" si="59"/>
        <v>46022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СЕВЕР ХОЛДИНГ АД</v>
      </c>
      <c r="B1029" s="389" t="str">
        <f t="shared" si="58"/>
        <v>104075827</v>
      </c>
      <c r="C1029" s="393">
        <f t="shared" si="59"/>
        <v>46022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СЕВЕР ХОЛДИНГ АД</v>
      </c>
      <c r="B1030" s="389" t="str">
        <f t="shared" si="58"/>
        <v>104075827</v>
      </c>
      <c r="C1030" s="393">
        <f t="shared" si="59"/>
        <v>46022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СЕВЕР ХОЛДИНГ АД</v>
      </c>
      <c r="B1031" s="389" t="str">
        <f t="shared" si="58"/>
        <v>104075827</v>
      </c>
      <c r="C1031" s="393">
        <f t="shared" si="59"/>
        <v>46022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СЕВЕР ХОЛДИНГ АД</v>
      </c>
      <c r="B1032" s="389" t="str">
        <f t="shared" si="58"/>
        <v>104075827</v>
      </c>
      <c r="C1032" s="393">
        <f t="shared" si="59"/>
        <v>46022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СЕВЕР ХОЛДИНГ АД</v>
      </c>
      <c r="B1033" s="389" t="str">
        <f t="shared" si="58"/>
        <v>104075827</v>
      </c>
      <c r="C1033" s="393">
        <f t="shared" si="59"/>
        <v>46022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СЕВЕР ХОЛДИНГ АД</v>
      </c>
      <c r="B1034" s="389" t="str">
        <f t="shared" si="58"/>
        <v>104075827</v>
      </c>
      <c r="C1034" s="393">
        <f t="shared" si="59"/>
        <v>46022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СЕВЕР ХОЛДИНГ АД</v>
      </c>
      <c r="B1035" s="389" t="str">
        <f t="shared" si="58"/>
        <v>104075827</v>
      </c>
      <c r="C1035" s="393">
        <f t="shared" si="59"/>
        <v>46022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СЕВЕР ХОЛДИНГ АД</v>
      </c>
      <c r="B1036" s="389" t="str">
        <f t="shared" si="58"/>
        <v>104075827</v>
      </c>
      <c r="C1036" s="393">
        <f t="shared" si="59"/>
        <v>46022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СЕВЕР ХОЛДИНГ АД</v>
      </c>
      <c r="B1037" s="389" t="str">
        <f t="shared" si="58"/>
        <v>104075827</v>
      </c>
      <c r="C1037" s="393">
        <f t="shared" si="59"/>
        <v>46022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СЕВЕР ХОЛДИНГ АД</v>
      </c>
      <c r="B1038" s="389" t="str">
        <f t="shared" si="58"/>
        <v>104075827</v>
      </c>
      <c r="C1038" s="393">
        <f t="shared" si="59"/>
        <v>46022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СЕВЕР ХОЛДИНГ АД</v>
      </c>
      <c r="B1039" s="389" t="str">
        <f t="shared" si="58"/>
        <v>104075827</v>
      </c>
      <c r="C1039" s="393">
        <f t="shared" si="59"/>
        <v>46022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СЕВЕР ХОЛДИНГ АД</v>
      </c>
      <c r="B1040" s="389" t="str">
        <f t="shared" ref="B1040:B1103" si="61">pdeBulstat</f>
        <v>104075827</v>
      </c>
      <c r="C1040" s="393">
        <f t="shared" ref="C1040:C1103" si="62">endDate</f>
        <v>46022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СЕВЕР ХОЛДИНГ АД</v>
      </c>
      <c r="B1041" s="389" t="str">
        <f t="shared" si="61"/>
        <v>104075827</v>
      </c>
      <c r="C1041" s="393">
        <f t="shared" si="62"/>
        <v>46022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СЕВЕР ХОЛДИНГ АД</v>
      </c>
      <c r="B1042" s="389" t="str">
        <f t="shared" si="61"/>
        <v>104075827</v>
      </c>
      <c r="C1042" s="393">
        <f t="shared" si="62"/>
        <v>46022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СЕВЕР ХОЛДИНГ АД</v>
      </c>
      <c r="B1043" s="389" t="str">
        <f t="shared" si="61"/>
        <v>104075827</v>
      </c>
      <c r="C1043" s="393">
        <f t="shared" si="62"/>
        <v>46022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СЕВЕР ХОЛДИНГ АД</v>
      </c>
      <c r="B1044" s="389" t="str">
        <f t="shared" si="61"/>
        <v>104075827</v>
      </c>
      <c r="C1044" s="393">
        <f t="shared" si="62"/>
        <v>46022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СЕВЕР ХОЛДИНГ АД</v>
      </c>
      <c r="B1045" s="389" t="str">
        <f t="shared" si="61"/>
        <v>104075827</v>
      </c>
      <c r="C1045" s="393">
        <f t="shared" si="62"/>
        <v>46022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СЕВЕР ХОЛДИНГ АД</v>
      </c>
      <c r="B1046" s="389" t="str">
        <f t="shared" si="61"/>
        <v>104075827</v>
      </c>
      <c r="C1046" s="393">
        <f t="shared" si="62"/>
        <v>46022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СЕВЕР ХОЛДИНГ АД</v>
      </c>
      <c r="B1047" s="389" t="str">
        <f t="shared" si="61"/>
        <v>104075827</v>
      </c>
      <c r="C1047" s="393">
        <f t="shared" si="62"/>
        <v>46022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СЕВЕР ХОЛДИНГ АД</v>
      </c>
      <c r="B1048" s="389" t="str">
        <f t="shared" si="61"/>
        <v>104075827</v>
      </c>
      <c r="C1048" s="393">
        <f t="shared" si="62"/>
        <v>46022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СЕВЕР ХОЛДИНГ АД</v>
      </c>
      <c r="B1049" s="389" t="str">
        <f t="shared" si="61"/>
        <v>104075827</v>
      </c>
      <c r="C1049" s="393">
        <f t="shared" si="62"/>
        <v>46022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СЕВЕР ХОЛДИНГ АД</v>
      </c>
      <c r="B1050" s="389" t="str">
        <f t="shared" si="61"/>
        <v>104075827</v>
      </c>
      <c r="C1050" s="393">
        <f t="shared" si="62"/>
        <v>46022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СЕВЕР ХОЛДИНГ АД</v>
      </c>
      <c r="B1051" s="389" t="str">
        <f t="shared" si="61"/>
        <v>104075827</v>
      </c>
      <c r="C1051" s="393">
        <f t="shared" si="62"/>
        <v>46022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СЕВЕР ХОЛДИНГ АД</v>
      </c>
      <c r="B1052" s="389" t="str">
        <f t="shared" si="61"/>
        <v>104075827</v>
      </c>
      <c r="C1052" s="393">
        <f t="shared" si="62"/>
        <v>46022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СЕВЕР ХОЛДИНГ АД</v>
      </c>
      <c r="B1053" s="389" t="str">
        <f t="shared" si="61"/>
        <v>104075827</v>
      </c>
      <c r="C1053" s="393">
        <f t="shared" si="62"/>
        <v>46022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СЕВЕР ХОЛДИНГ АД</v>
      </c>
      <c r="B1054" s="389" t="str">
        <f t="shared" si="61"/>
        <v>104075827</v>
      </c>
      <c r="C1054" s="393">
        <f t="shared" si="62"/>
        <v>46022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СЕВЕР ХОЛДИНГ АД</v>
      </c>
      <c r="B1055" s="389" t="str">
        <f t="shared" si="61"/>
        <v>104075827</v>
      </c>
      <c r="C1055" s="393">
        <f t="shared" si="62"/>
        <v>46022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СЕВЕР ХОЛДИНГ АД</v>
      </c>
      <c r="B1056" s="389" t="str">
        <f t="shared" si="61"/>
        <v>104075827</v>
      </c>
      <c r="C1056" s="393">
        <f t="shared" si="62"/>
        <v>46022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СЕВЕР ХОЛДИНГ АД</v>
      </c>
      <c r="B1057" s="389" t="str">
        <f t="shared" si="61"/>
        <v>104075827</v>
      </c>
      <c r="C1057" s="393">
        <f t="shared" si="62"/>
        <v>46022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СЕВЕР ХОЛДИНГ АД</v>
      </c>
      <c r="B1058" s="389" t="str">
        <f t="shared" si="61"/>
        <v>104075827</v>
      </c>
      <c r="C1058" s="393">
        <f t="shared" si="62"/>
        <v>46022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СЕВЕР ХОЛДИНГ АД</v>
      </c>
      <c r="B1059" s="389" t="str">
        <f t="shared" si="61"/>
        <v>104075827</v>
      </c>
      <c r="C1059" s="393">
        <f t="shared" si="62"/>
        <v>46022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СЕВЕР ХОЛДИНГ АД</v>
      </c>
      <c r="B1060" s="389" t="str">
        <f t="shared" si="61"/>
        <v>104075827</v>
      </c>
      <c r="C1060" s="393">
        <f t="shared" si="62"/>
        <v>46022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СЕВЕР ХОЛДИНГ АД</v>
      </c>
      <c r="B1061" s="389" t="str">
        <f t="shared" si="61"/>
        <v>104075827</v>
      </c>
      <c r="C1061" s="393">
        <f t="shared" si="62"/>
        <v>46022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СЕВЕР ХОЛДИНГ АД</v>
      </c>
      <c r="B1062" s="389" t="str">
        <f t="shared" si="61"/>
        <v>104075827</v>
      </c>
      <c r="C1062" s="393">
        <f t="shared" si="62"/>
        <v>46022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СЕВЕР ХОЛДИНГ АД</v>
      </c>
      <c r="B1063" s="389" t="str">
        <f t="shared" si="61"/>
        <v>104075827</v>
      </c>
      <c r="C1063" s="393">
        <f t="shared" si="62"/>
        <v>46022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СЕВЕР ХОЛДИНГ АД</v>
      </c>
      <c r="B1064" s="389" t="str">
        <f t="shared" si="61"/>
        <v>104075827</v>
      </c>
      <c r="C1064" s="393">
        <f t="shared" si="62"/>
        <v>46022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СЕВЕР ХОЛДИНГ АД</v>
      </c>
      <c r="B1065" s="389" t="str">
        <f t="shared" si="61"/>
        <v>104075827</v>
      </c>
      <c r="C1065" s="393">
        <f t="shared" si="62"/>
        <v>46022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СЕВЕР ХОЛДИНГ АД</v>
      </c>
      <c r="B1066" s="389" t="str">
        <f t="shared" si="61"/>
        <v>104075827</v>
      </c>
      <c r="C1066" s="393">
        <f t="shared" si="62"/>
        <v>46022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СЕВЕР ХОЛДИНГ АД</v>
      </c>
      <c r="B1067" s="389" t="str">
        <f t="shared" si="61"/>
        <v>104075827</v>
      </c>
      <c r="C1067" s="393">
        <f t="shared" si="62"/>
        <v>46022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СЕВЕР ХОЛДИНГ АД</v>
      </c>
      <c r="B1068" s="389" t="str">
        <f t="shared" si="61"/>
        <v>104075827</v>
      </c>
      <c r="C1068" s="393">
        <f t="shared" si="62"/>
        <v>46022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СЕВЕР ХОЛДИНГ АД</v>
      </c>
      <c r="B1069" s="389" t="str">
        <f t="shared" si="61"/>
        <v>104075827</v>
      </c>
      <c r="C1069" s="393">
        <f t="shared" si="62"/>
        <v>46022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СЕВЕР ХОЛДИНГ АД</v>
      </c>
      <c r="B1070" s="389" t="str">
        <f t="shared" si="61"/>
        <v>104075827</v>
      </c>
      <c r="C1070" s="393">
        <f t="shared" si="62"/>
        <v>46022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СЕВЕР ХОЛДИНГ АД</v>
      </c>
      <c r="B1071" s="389" t="str">
        <f t="shared" si="61"/>
        <v>104075827</v>
      </c>
      <c r="C1071" s="393">
        <f t="shared" si="62"/>
        <v>46022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СЕВЕР ХОЛДИНГ АД</v>
      </c>
      <c r="B1072" s="389" t="str">
        <f t="shared" si="61"/>
        <v>104075827</v>
      </c>
      <c r="C1072" s="393">
        <f t="shared" si="62"/>
        <v>46022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СЕВЕР ХОЛДИНГ АД</v>
      </c>
      <c r="B1073" s="389" t="str">
        <f t="shared" si="61"/>
        <v>104075827</v>
      </c>
      <c r="C1073" s="393">
        <f t="shared" si="62"/>
        <v>46022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СЕВЕР ХОЛДИНГ АД</v>
      </c>
      <c r="B1074" s="389" t="str">
        <f t="shared" si="61"/>
        <v>104075827</v>
      </c>
      <c r="C1074" s="393">
        <f t="shared" si="62"/>
        <v>46022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СЕВЕР ХОЛДИНГ АД</v>
      </c>
      <c r="B1075" s="389" t="str">
        <f t="shared" si="61"/>
        <v>104075827</v>
      </c>
      <c r="C1075" s="393">
        <f t="shared" si="62"/>
        <v>46022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СЕВЕР ХОЛДИНГ АД</v>
      </c>
      <c r="B1076" s="389" t="str">
        <f t="shared" si="61"/>
        <v>104075827</v>
      </c>
      <c r="C1076" s="393">
        <f t="shared" si="62"/>
        <v>46022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СЕВЕР ХОЛДИНГ АД</v>
      </c>
      <c r="B1077" s="389" t="str">
        <f t="shared" si="61"/>
        <v>104075827</v>
      </c>
      <c r="C1077" s="393">
        <f t="shared" si="62"/>
        <v>46022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СЕВЕР ХОЛДИНГ АД</v>
      </c>
      <c r="B1078" s="389" t="str">
        <f t="shared" si="61"/>
        <v>104075827</v>
      </c>
      <c r="C1078" s="393">
        <f t="shared" si="62"/>
        <v>46022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СЕВЕР ХОЛДИНГ АД</v>
      </c>
      <c r="B1079" s="389" t="str">
        <f t="shared" si="61"/>
        <v>104075827</v>
      </c>
      <c r="C1079" s="393">
        <f t="shared" si="62"/>
        <v>46022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СЕВЕР ХОЛДИНГ АД</v>
      </c>
      <c r="B1080" s="389" t="str">
        <f t="shared" si="61"/>
        <v>104075827</v>
      </c>
      <c r="C1080" s="393">
        <f t="shared" si="62"/>
        <v>46022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СЕВЕР ХОЛДИНГ АД</v>
      </c>
      <c r="B1081" s="389" t="str">
        <f t="shared" si="61"/>
        <v>104075827</v>
      </c>
      <c r="C1081" s="393">
        <f t="shared" si="62"/>
        <v>46022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СЕВЕР ХОЛДИНГ АД</v>
      </c>
      <c r="B1082" s="389" t="str">
        <f t="shared" si="61"/>
        <v>104075827</v>
      </c>
      <c r="C1082" s="393">
        <f t="shared" si="62"/>
        <v>46022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СЕВЕР ХОЛДИНГ АД</v>
      </c>
      <c r="B1083" s="389" t="str">
        <f t="shared" si="61"/>
        <v>104075827</v>
      </c>
      <c r="C1083" s="393">
        <f t="shared" si="62"/>
        <v>46022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СЕВЕР ХОЛДИНГ АД</v>
      </c>
      <c r="B1084" s="389" t="str">
        <f t="shared" si="61"/>
        <v>104075827</v>
      </c>
      <c r="C1084" s="393">
        <f t="shared" si="62"/>
        <v>46022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СЕВЕР ХОЛДИНГ АД</v>
      </c>
      <c r="B1085" s="389" t="str">
        <f t="shared" si="61"/>
        <v>104075827</v>
      </c>
      <c r="C1085" s="393">
        <f t="shared" si="62"/>
        <v>46022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СЕВЕР ХОЛДИНГ АД</v>
      </c>
      <c r="B1086" s="389" t="str">
        <f t="shared" si="61"/>
        <v>104075827</v>
      </c>
      <c r="C1086" s="393">
        <f t="shared" si="62"/>
        <v>46022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СЕВЕР ХОЛДИНГ АД</v>
      </c>
      <c r="B1087" s="389" t="str">
        <f t="shared" si="61"/>
        <v>104075827</v>
      </c>
      <c r="C1087" s="393">
        <f t="shared" si="62"/>
        <v>46022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СЕВЕР ХОЛДИНГ АД</v>
      </c>
      <c r="B1088" s="389" t="str">
        <f t="shared" si="61"/>
        <v>104075827</v>
      </c>
      <c r="C1088" s="393">
        <f t="shared" si="62"/>
        <v>46022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СЕВЕР ХОЛДИНГ АД</v>
      </c>
      <c r="B1089" s="389" t="str">
        <f t="shared" si="61"/>
        <v>104075827</v>
      </c>
      <c r="C1089" s="393">
        <f t="shared" si="62"/>
        <v>46022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СЕВЕР ХОЛДИНГ АД</v>
      </c>
      <c r="B1090" s="389" t="str">
        <f t="shared" si="61"/>
        <v>104075827</v>
      </c>
      <c r="C1090" s="393">
        <f t="shared" si="62"/>
        <v>46022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СЕВЕР ХОЛДИНГ АД</v>
      </c>
      <c r="B1091" s="389" t="str">
        <f t="shared" si="61"/>
        <v>104075827</v>
      </c>
      <c r="C1091" s="393">
        <f t="shared" si="62"/>
        <v>46022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СЕВЕР ХОЛДИНГ АД</v>
      </c>
      <c r="B1092" s="389" t="str">
        <f t="shared" si="61"/>
        <v>104075827</v>
      </c>
      <c r="C1092" s="393">
        <f t="shared" si="62"/>
        <v>46022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СЕВЕР ХОЛДИНГ АД</v>
      </c>
      <c r="B1093" s="389" t="str">
        <f t="shared" si="61"/>
        <v>104075827</v>
      </c>
      <c r="C1093" s="393">
        <f t="shared" si="62"/>
        <v>46022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СЕВЕР ХОЛДИНГ АД</v>
      </c>
      <c r="B1094" s="389" t="str">
        <f t="shared" si="61"/>
        <v>104075827</v>
      </c>
      <c r="C1094" s="393">
        <f t="shared" si="62"/>
        <v>46022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СЕВЕР ХОЛДИНГ АД</v>
      </c>
      <c r="B1095" s="389" t="str">
        <f t="shared" si="61"/>
        <v>104075827</v>
      </c>
      <c r="C1095" s="393">
        <f t="shared" si="62"/>
        <v>46022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СЕВЕР ХОЛДИНГ АД</v>
      </c>
      <c r="B1096" s="389" t="str">
        <f t="shared" si="61"/>
        <v>104075827</v>
      </c>
      <c r="C1096" s="393">
        <f t="shared" si="62"/>
        <v>46022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СЕВЕР ХОЛДИНГ АД</v>
      </c>
      <c r="B1097" s="389" t="str">
        <f t="shared" si="61"/>
        <v>104075827</v>
      </c>
      <c r="C1097" s="393">
        <f t="shared" si="62"/>
        <v>46022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СЕВЕР ХОЛДИНГ АД</v>
      </c>
      <c r="B1098" s="389" t="str">
        <f t="shared" si="61"/>
        <v>104075827</v>
      </c>
      <c r="C1098" s="393">
        <f t="shared" si="62"/>
        <v>46022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СЕВЕР ХОЛДИНГ АД</v>
      </c>
      <c r="B1099" s="389" t="str">
        <f t="shared" si="61"/>
        <v>104075827</v>
      </c>
      <c r="C1099" s="393">
        <f t="shared" si="62"/>
        <v>46022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СЕВЕР ХОЛДИНГ АД</v>
      </c>
      <c r="B1100" s="389" t="str">
        <f t="shared" si="61"/>
        <v>104075827</v>
      </c>
      <c r="C1100" s="393">
        <f t="shared" si="62"/>
        <v>46022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СЕВЕР ХОЛДИНГ АД</v>
      </c>
      <c r="B1101" s="389" t="str">
        <f t="shared" si="61"/>
        <v>104075827</v>
      </c>
      <c r="C1101" s="393">
        <f t="shared" si="62"/>
        <v>46022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СЕВЕР ХОЛДИНГ АД</v>
      </c>
      <c r="B1102" s="389" t="str">
        <f t="shared" si="61"/>
        <v>104075827</v>
      </c>
      <c r="C1102" s="393">
        <f t="shared" si="62"/>
        <v>46022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СЕВЕР ХОЛДИНГ АД</v>
      </c>
      <c r="B1103" s="389" t="str">
        <f t="shared" si="61"/>
        <v>104075827</v>
      </c>
      <c r="C1103" s="393">
        <f t="shared" si="62"/>
        <v>46022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СЕВЕР ХОЛДИНГ АД</v>
      </c>
      <c r="B1104" s="389" t="str">
        <f t="shared" ref="B1104:B1167" si="64">pdeBulstat</f>
        <v>104075827</v>
      </c>
      <c r="C1104" s="393">
        <f t="shared" ref="C1104:C1167" si="65">endDate</f>
        <v>46022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СЕВЕР ХОЛДИНГ АД</v>
      </c>
      <c r="B1105" s="389" t="str">
        <f t="shared" si="64"/>
        <v>104075827</v>
      </c>
      <c r="C1105" s="393">
        <f t="shared" si="65"/>
        <v>46022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СЕВЕР ХОЛДИНГ АД</v>
      </c>
      <c r="B1106" s="389" t="str">
        <f t="shared" si="64"/>
        <v>104075827</v>
      </c>
      <c r="C1106" s="393">
        <f t="shared" si="65"/>
        <v>46022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СЕВЕР ХОЛДИНГ АД</v>
      </c>
      <c r="B1107" s="389" t="str">
        <f t="shared" si="64"/>
        <v>104075827</v>
      </c>
      <c r="C1107" s="393">
        <f t="shared" si="65"/>
        <v>46022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СЕВЕР ХОЛДИНГ АД</v>
      </c>
      <c r="B1108" s="389" t="str">
        <f t="shared" si="64"/>
        <v>104075827</v>
      </c>
      <c r="C1108" s="393">
        <f t="shared" si="65"/>
        <v>46022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СЕВЕР ХОЛДИНГ АД</v>
      </c>
      <c r="B1109" s="389" t="str">
        <f t="shared" si="64"/>
        <v>104075827</v>
      </c>
      <c r="C1109" s="393">
        <f t="shared" si="65"/>
        <v>46022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СЕВЕР ХОЛДИНГ АД</v>
      </c>
      <c r="B1110" s="389" t="str">
        <f t="shared" si="64"/>
        <v>104075827</v>
      </c>
      <c r="C1110" s="393">
        <f t="shared" si="65"/>
        <v>46022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СЕВЕР ХОЛДИНГ АД</v>
      </c>
      <c r="B1111" s="389" t="str">
        <f t="shared" si="64"/>
        <v>104075827</v>
      </c>
      <c r="C1111" s="393">
        <f t="shared" si="65"/>
        <v>46022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СЕВЕР ХОЛДИНГ АД</v>
      </c>
      <c r="B1112" s="389" t="str">
        <f t="shared" si="64"/>
        <v>104075827</v>
      </c>
      <c r="C1112" s="393">
        <f t="shared" si="65"/>
        <v>46022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СЕВЕР ХОЛДИНГ АД</v>
      </c>
      <c r="B1113" s="389" t="str">
        <f t="shared" si="64"/>
        <v>104075827</v>
      </c>
      <c r="C1113" s="393">
        <f t="shared" si="65"/>
        <v>46022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СЕВЕР ХОЛДИНГ АД</v>
      </c>
      <c r="B1114" s="389" t="str">
        <f t="shared" si="64"/>
        <v>104075827</v>
      </c>
      <c r="C1114" s="393">
        <f t="shared" si="65"/>
        <v>46022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СЕВЕР ХОЛДИНГ АД</v>
      </c>
      <c r="B1115" s="389" t="str">
        <f t="shared" si="64"/>
        <v>104075827</v>
      </c>
      <c r="C1115" s="393">
        <f t="shared" si="65"/>
        <v>46022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СЕВЕР ХОЛДИНГ АД</v>
      </c>
      <c r="B1116" s="389" t="str">
        <f t="shared" si="64"/>
        <v>104075827</v>
      </c>
      <c r="C1116" s="393">
        <f t="shared" si="65"/>
        <v>46022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СЕВЕР ХОЛДИНГ АД</v>
      </c>
      <c r="B1117" s="389" t="str">
        <f t="shared" si="64"/>
        <v>104075827</v>
      </c>
      <c r="C1117" s="393">
        <f t="shared" si="65"/>
        <v>46022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СЕВЕР ХОЛДИНГ АД</v>
      </c>
      <c r="B1118" s="389" t="str">
        <f t="shared" si="64"/>
        <v>104075827</v>
      </c>
      <c r="C1118" s="393">
        <f t="shared" si="65"/>
        <v>46022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СЕВЕР ХОЛДИНГ АД</v>
      </c>
      <c r="B1119" s="389" t="str">
        <f t="shared" si="64"/>
        <v>104075827</v>
      </c>
      <c r="C1119" s="393">
        <f t="shared" si="65"/>
        <v>46022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СЕВЕР ХОЛДИНГ АД</v>
      </c>
      <c r="B1120" s="389" t="str">
        <f t="shared" si="64"/>
        <v>104075827</v>
      </c>
      <c r="C1120" s="393">
        <f t="shared" si="65"/>
        <v>46022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СЕВЕР ХОЛДИНГ АД</v>
      </c>
      <c r="B1121" s="389" t="str">
        <f t="shared" si="64"/>
        <v>104075827</v>
      </c>
      <c r="C1121" s="393">
        <f t="shared" si="65"/>
        <v>46022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СЕВЕР ХОЛДИНГ АД</v>
      </c>
      <c r="B1122" s="389" t="str">
        <f t="shared" si="64"/>
        <v>104075827</v>
      </c>
      <c r="C1122" s="393">
        <f t="shared" si="65"/>
        <v>46022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СЕВЕР ХОЛДИНГ АД</v>
      </c>
      <c r="B1123" s="389" t="str">
        <f t="shared" si="64"/>
        <v>104075827</v>
      </c>
      <c r="C1123" s="393">
        <f t="shared" si="65"/>
        <v>46022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СЕВЕР ХОЛДИНГ АД</v>
      </c>
      <c r="B1124" s="389" t="str">
        <f t="shared" si="64"/>
        <v>104075827</v>
      </c>
      <c r="C1124" s="393">
        <f t="shared" si="65"/>
        <v>46022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СЕВЕР ХОЛДИНГ АД</v>
      </c>
      <c r="B1125" s="389" t="str">
        <f t="shared" si="64"/>
        <v>104075827</v>
      </c>
      <c r="C1125" s="393">
        <f t="shared" si="65"/>
        <v>46022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СЕВЕР ХОЛДИНГ АД</v>
      </c>
      <c r="B1126" s="389" t="str">
        <f t="shared" si="64"/>
        <v>104075827</v>
      </c>
      <c r="C1126" s="393">
        <f t="shared" si="65"/>
        <v>46022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СЕВЕР ХОЛДИНГ АД</v>
      </c>
      <c r="B1127" s="389" t="str">
        <f t="shared" si="64"/>
        <v>104075827</v>
      </c>
      <c r="C1127" s="393">
        <f t="shared" si="65"/>
        <v>46022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СЕВЕР ХОЛДИНГ АД</v>
      </c>
      <c r="B1128" s="389" t="str">
        <f t="shared" si="64"/>
        <v>104075827</v>
      </c>
      <c r="C1128" s="393">
        <f t="shared" si="65"/>
        <v>46022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СЕВЕР ХОЛДИНГ АД</v>
      </c>
      <c r="B1129" s="389" t="str">
        <f t="shared" si="64"/>
        <v>104075827</v>
      </c>
      <c r="C1129" s="393">
        <f t="shared" si="65"/>
        <v>46022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СЕВЕР ХОЛДИНГ АД</v>
      </c>
      <c r="B1130" s="389" t="str">
        <f t="shared" si="64"/>
        <v>104075827</v>
      </c>
      <c r="C1130" s="393">
        <f t="shared" si="65"/>
        <v>46022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СЕВЕР ХОЛДИНГ АД</v>
      </c>
      <c r="B1131" s="389" t="str">
        <f t="shared" si="64"/>
        <v>104075827</v>
      </c>
      <c r="C1131" s="393">
        <f t="shared" si="65"/>
        <v>46022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СЕВЕР ХОЛДИНГ АД</v>
      </c>
      <c r="B1132" s="389" t="str">
        <f t="shared" si="64"/>
        <v>104075827</v>
      </c>
      <c r="C1132" s="393">
        <f t="shared" si="65"/>
        <v>46022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СЕВЕР ХОЛДИНГ АД</v>
      </c>
      <c r="B1133" s="389" t="str">
        <f t="shared" si="64"/>
        <v>104075827</v>
      </c>
      <c r="C1133" s="393">
        <f t="shared" si="65"/>
        <v>46022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СЕВЕР ХОЛДИНГ АД</v>
      </c>
      <c r="B1134" s="389" t="str">
        <f t="shared" si="64"/>
        <v>104075827</v>
      </c>
      <c r="C1134" s="393">
        <f t="shared" si="65"/>
        <v>46022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СЕВЕР ХОЛДИНГ АД</v>
      </c>
      <c r="B1135" s="389" t="str">
        <f t="shared" si="64"/>
        <v>104075827</v>
      </c>
      <c r="C1135" s="393">
        <f t="shared" si="65"/>
        <v>46022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СЕВЕР ХОЛДИНГ АД</v>
      </c>
      <c r="B1136" s="389" t="str">
        <f t="shared" si="64"/>
        <v>104075827</v>
      </c>
      <c r="C1136" s="393">
        <f t="shared" si="65"/>
        <v>46022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СЕВЕР ХОЛДИНГ АД</v>
      </c>
      <c r="B1137" s="389" t="str">
        <f t="shared" si="64"/>
        <v>104075827</v>
      </c>
      <c r="C1137" s="393">
        <f t="shared" si="65"/>
        <v>46022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СЕВЕР ХОЛДИНГ АД</v>
      </c>
      <c r="B1138" s="389" t="str">
        <f t="shared" si="64"/>
        <v>104075827</v>
      </c>
      <c r="C1138" s="393">
        <f t="shared" si="65"/>
        <v>46022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СЕВЕР ХОЛДИНГ АД</v>
      </c>
      <c r="B1139" s="389" t="str">
        <f t="shared" si="64"/>
        <v>104075827</v>
      </c>
      <c r="C1139" s="393">
        <f t="shared" si="65"/>
        <v>46022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СЕВЕР ХОЛДИНГ АД</v>
      </c>
      <c r="B1140" s="389" t="str">
        <f t="shared" si="64"/>
        <v>104075827</v>
      </c>
      <c r="C1140" s="393">
        <f t="shared" si="65"/>
        <v>46022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СЕВЕР ХОЛДИНГ АД</v>
      </c>
      <c r="B1141" s="389" t="str">
        <f t="shared" si="64"/>
        <v>104075827</v>
      </c>
      <c r="C1141" s="393">
        <f t="shared" si="65"/>
        <v>46022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СЕВЕР ХОЛДИНГ АД</v>
      </c>
      <c r="B1142" s="389" t="str">
        <f t="shared" si="64"/>
        <v>104075827</v>
      </c>
      <c r="C1142" s="393">
        <f t="shared" si="65"/>
        <v>46022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СЕВЕР ХОЛДИНГ АД</v>
      </c>
      <c r="B1143" s="389" t="str">
        <f t="shared" si="64"/>
        <v>104075827</v>
      </c>
      <c r="C1143" s="393">
        <f t="shared" si="65"/>
        <v>46022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СЕВЕР ХОЛДИНГ АД</v>
      </c>
      <c r="B1144" s="389" t="str">
        <f t="shared" si="64"/>
        <v>104075827</v>
      </c>
      <c r="C1144" s="393">
        <f t="shared" si="65"/>
        <v>46022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СЕВЕР ХОЛДИНГ АД</v>
      </c>
      <c r="B1145" s="389" t="str">
        <f t="shared" si="64"/>
        <v>104075827</v>
      </c>
      <c r="C1145" s="393">
        <f t="shared" si="65"/>
        <v>46022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СЕВЕР ХОЛДИНГ АД</v>
      </c>
      <c r="B1146" s="389" t="str">
        <f t="shared" si="64"/>
        <v>104075827</v>
      </c>
      <c r="C1146" s="393">
        <f t="shared" si="65"/>
        <v>46022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СЕВЕР ХОЛДИНГ АД</v>
      </c>
      <c r="B1147" s="389" t="str">
        <f t="shared" si="64"/>
        <v>104075827</v>
      </c>
      <c r="C1147" s="393">
        <f t="shared" si="65"/>
        <v>46022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СЕВЕР ХОЛДИНГ АД</v>
      </c>
      <c r="B1148" s="389" t="str">
        <f t="shared" si="64"/>
        <v>104075827</v>
      </c>
      <c r="C1148" s="393">
        <f t="shared" si="65"/>
        <v>46022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СЕВЕР ХОЛДИНГ АД</v>
      </c>
      <c r="B1149" s="389" t="str">
        <f t="shared" si="64"/>
        <v>104075827</v>
      </c>
      <c r="C1149" s="393">
        <f t="shared" si="65"/>
        <v>46022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СЕВЕР ХОЛДИНГ АД</v>
      </c>
      <c r="B1150" s="389" t="str">
        <f t="shared" si="64"/>
        <v>104075827</v>
      </c>
      <c r="C1150" s="393">
        <f t="shared" si="65"/>
        <v>46022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СЕВЕР ХОЛДИНГ АД</v>
      </c>
      <c r="B1151" s="389" t="str">
        <f t="shared" si="64"/>
        <v>104075827</v>
      </c>
      <c r="C1151" s="393">
        <f t="shared" si="65"/>
        <v>46022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СЕВЕР ХОЛДИНГ АД</v>
      </c>
      <c r="B1152" s="389" t="str">
        <f t="shared" si="64"/>
        <v>104075827</v>
      </c>
      <c r="C1152" s="393">
        <f t="shared" si="65"/>
        <v>46022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СЕВЕР ХОЛДИНГ АД</v>
      </c>
      <c r="B1153" s="389" t="str">
        <f t="shared" si="64"/>
        <v>104075827</v>
      </c>
      <c r="C1153" s="393">
        <f t="shared" si="65"/>
        <v>46022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СЕВЕР ХОЛДИНГ АД</v>
      </c>
      <c r="B1154" s="389" t="str">
        <f t="shared" si="64"/>
        <v>104075827</v>
      </c>
      <c r="C1154" s="393">
        <f t="shared" si="65"/>
        <v>46022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СЕВЕР ХОЛДИНГ АД</v>
      </c>
      <c r="B1155" s="389" t="str">
        <f t="shared" si="64"/>
        <v>104075827</v>
      </c>
      <c r="C1155" s="393">
        <f t="shared" si="65"/>
        <v>46022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СЕВЕР ХОЛДИНГ АД</v>
      </c>
      <c r="B1156" s="389" t="str">
        <f t="shared" si="64"/>
        <v>104075827</v>
      </c>
      <c r="C1156" s="393">
        <f t="shared" si="65"/>
        <v>46022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СЕВЕР ХОЛДИНГ АД</v>
      </c>
      <c r="B1157" s="389" t="str">
        <f t="shared" si="64"/>
        <v>104075827</v>
      </c>
      <c r="C1157" s="393">
        <f t="shared" si="65"/>
        <v>46022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СЕВЕР ХОЛДИНГ АД</v>
      </c>
      <c r="B1158" s="389" t="str">
        <f t="shared" si="64"/>
        <v>104075827</v>
      </c>
      <c r="C1158" s="393">
        <f t="shared" si="65"/>
        <v>46022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СЕВЕР ХОЛДИНГ АД</v>
      </c>
      <c r="B1159" s="389" t="str">
        <f t="shared" si="64"/>
        <v>104075827</v>
      </c>
      <c r="C1159" s="393">
        <f t="shared" si="65"/>
        <v>46022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СЕВЕР ХОЛДИНГ АД</v>
      </c>
      <c r="B1160" s="389" t="str">
        <f t="shared" si="64"/>
        <v>104075827</v>
      </c>
      <c r="C1160" s="393">
        <f t="shared" si="65"/>
        <v>46022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СЕВЕР ХОЛДИНГ АД</v>
      </c>
      <c r="B1161" s="389" t="str">
        <f t="shared" si="64"/>
        <v>104075827</v>
      </c>
      <c r="C1161" s="393">
        <f t="shared" si="65"/>
        <v>46022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СЕВЕР ХОЛДИНГ АД</v>
      </c>
      <c r="B1162" s="389" t="str">
        <f t="shared" si="64"/>
        <v>104075827</v>
      </c>
      <c r="C1162" s="393">
        <f t="shared" si="65"/>
        <v>46022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СЕВЕР ХОЛДИНГ АД</v>
      </c>
      <c r="B1163" s="389" t="str">
        <f t="shared" si="64"/>
        <v>104075827</v>
      </c>
      <c r="C1163" s="393">
        <f t="shared" si="65"/>
        <v>46022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СЕВЕР ХОЛДИНГ АД</v>
      </c>
      <c r="B1164" s="389" t="str">
        <f t="shared" si="64"/>
        <v>104075827</v>
      </c>
      <c r="C1164" s="393">
        <f t="shared" si="65"/>
        <v>46022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СЕВЕР ХОЛДИНГ АД</v>
      </c>
      <c r="B1165" s="389" t="str">
        <f t="shared" si="64"/>
        <v>104075827</v>
      </c>
      <c r="C1165" s="393">
        <f t="shared" si="65"/>
        <v>46022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СЕВЕР ХОЛДИНГ АД</v>
      </c>
      <c r="B1166" s="389" t="str">
        <f t="shared" si="64"/>
        <v>104075827</v>
      </c>
      <c r="C1166" s="393">
        <f t="shared" si="65"/>
        <v>46022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СЕВЕР ХОЛДИНГ АД</v>
      </c>
      <c r="B1167" s="389" t="str">
        <f t="shared" si="64"/>
        <v>104075827</v>
      </c>
      <c r="C1167" s="393">
        <f t="shared" si="65"/>
        <v>46022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СЕВЕР ХОЛДИНГ АД</v>
      </c>
      <c r="B1168" s="389" t="str">
        <f t="shared" ref="B1168:B1195" si="67">pdeBulstat</f>
        <v>104075827</v>
      </c>
      <c r="C1168" s="393">
        <f t="shared" ref="C1168:C1195" si="68">endDate</f>
        <v>46022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СЕВЕР ХОЛДИНГ АД</v>
      </c>
      <c r="B1169" s="389" t="str">
        <f t="shared" si="67"/>
        <v>104075827</v>
      </c>
      <c r="C1169" s="393">
        <f t="shared" si="68"/>
        <v>46022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СЕВЕР ХОЛДИНГ АД</v>
      </c>
      <c r="B1170" s="389" t="str">
        <f t="shared" si="67"/>
        <v>104075827</v>
      </c>
      <c r="C1170" s="393">
        <f t="shared" si="68"/>
        <v>46022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СЕВЕР ХОЛДИНГ АД</v>
      </c>
      <c r="B1171" s="389" t="str">
        <f t="shared" si="67"/>
        <v>104075827</v>
      </c>
      <c r="C1171" s="393">
        <f t="shared" si="68"/>
        <v>46022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СЕВЕР ХОЛДИНГ АД</v>
      </c>
      <c r="B1172" s="389" t="str">
        <f t="shared" si="67"/>
        <v>104075827</v>
      </c>
      <c r="C1172" s="393">
        <f t="shared" si="68"/>
        <v>46022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СЕВЕР ХОЛДИНГ АД</v>
      </c>
      <c r="B1173" s="389" t="str">
        <f t="shared" si="67"/>
        <v>104075827</v>
      </c>
      <c r="C1173" s="393">
        <f t="shared" si="68"/>
        <v>46022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СЕВЕР ХОЛДИНГ АД</v>
      </c>
      <c r="B1174" s="389" t="str">
        <f t="shared" si="67"/>
        <v>104075827</v>
      </c>
      <c r="C1174" s="393">
        <f t="shared" si="68"/>
        <v>46022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СЕВЕР ХОЛДИНГ АД</v>
      </c>
      <c r="B1175" s="389" t="str">
        <f t="shared" si="67"/>
        <v>104075827</v>
      </c>
      <c r="C1175" s="393">
        <f t="shared" si="68"/>
        <v>46022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СЕВЕР ХОЛДИНГ АД</v>
      </c>
      <c r="B1176" s="389" t="str">
        <f t="shared" si="67"/>
        <v>104075827</v>
      </c>
      <c r="C1176" s="393">
        <f t="shared" si="68"/>
        <v>46022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СЕВЕР ХОЛДИНГ АД</v>
      </c>
      <c r="B1177" s="389" t="str">
        <f t="shared" si="67"/>
        <v>104075827</v>
      </c>
      <c r="C1177" s="393">
        <f t="shared" si="68"/>
        <v>46022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СЕВЕР ХОЛДИНГ АД</v>
      </c>
      <c r="B1178" s="389" t="str">
        <f t="shared" si="67"/>
        <v>104075827</v>
      </c>
      <c r="C1178" s="393">
        <f t="shared" si="68"/>
        <v>46022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СЕВЕР ХОЛДИНГ АД</v>
      </c>
      <c r="B1179" s="389" t="str">
        <f t="shared" si="67"/>
        <v>104075827</v>
      </c>
      <c r="C1179" s="393">
        <f t="shared" si="68"/>
        <v>46022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СЕВЕР ХОЛДИНГ АД</v>
      </c>
      <c r="B1180" s="389" t="str">
        <f t="shared" si="67"/>
        <v>104075827</v>
      </c>
      <c r="C1180" s="393">
        <f t="shared" si="68"/>
        <v>46022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СЕВЕР ХОЛДИНГ АД</v>
      </c>
      <c r="B1181" s="389" t="str">
        <f t="shared" si="67"/>
        <v>104075827</v>
      </c>
      <c r="C1181" s="393">
        <f t="shared" si="68"/>
        <v>46022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СЕВЕР ХОЛДИНГ АД</v>
      </c>
      <c r="B1182" s="389" t="str">
        <f t="shared" si="67"/>
        <v>104075827</v>
      </c>
      <c r="C1182" s="393">
        <f t="shared" si="68"/>
        <v>46022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СЕВЕР ХОЛДИНГ АД</v>
      </c>
      <c r="B1183" s="389" t="str">
        <f t="shared" si="67"/>
        <v>104075827</v>
      </c>
      <c r="C1183" s="393">
        <f t="shared" si="68"/>
        <v>46022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СЕВЕР ХОЛДИНГ АД</v>
      </c>
      <c r="B1184" s="389" t="str">
        <f t="shared" si="67"/>
        <v>104075827</v>
      </c>
      <c r="C1184" s="393">
        <f t="shared" si="68"/>
        <v>46022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СЕВЕР ХОЛДИНГ АД</v>
      </c>
      <c r="B1185" s="389" t="str">
        <f t="shared" si="67"/>
        <v>104075827</v>
      </c>
      <c r="C1185" s="393">
        <f t="shared" si="68"/>
        <v>46022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СЕВЕР ХОЛДИНГ АД</v>
      </c>
      <c r="B1186" s="389" t="str">
        <f t="shared" si="67"/>
        <v>104075827</v>
      </c>
      <c r="C1186" s="393">
        <f t="shared" si="68"/>
        <v>46022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СЕВЕР ХОЛДИНГ АД</v>
      </c>
      <c r="B1187" s="389" t="str">
        <f t="shared" si="67"/>
        <v>104075827</v>
      </c>
      <c r="C1187" s="393">
        <f t="shared" si="68"/>
        <v>46022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СЕВЕР ХОЛДИНГ АД</v>
      </c>
      <c r="B1188" s="389" t="str">
        <f t="shared" si="67"/>
        <v>104075827</v>
      </c>
      <c r="C1188" s="393">
        <f t="shared" si="68"/>
        <v>46022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СЕВЕР ХОЛДИНГ АД</v>
      </c>
      <c r="B1189" s="389" t="str">
        <f t="shared" si="67"/>
        <v>104075827</v>
      </c>
      <c r="C1189" s="393">
        <f t="shared" si="68"/>
        <v>46022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СЕВЕР ХОЛДИНГ АД</v>
      </c>
      <c r="B1190" s="389" t="str">
        <f t="shared" si="67"/>
        <v>104075827</v>
      </c>
      <c r="C1190" s="393">
        <f t="shared" si="68"/>
        <v>46022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СЕВЕР ХОЛДИНГ АД</v>
      </c>
      <c r="B1191" s="389" t="str">
        <f t="shared" si="67"/>
        <v>104075827</v>
      </c>
      <c r="C1191" s="393">
        <f t="shared" si="68"/>
        <v>46022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СЕВЕР ХОЛДИНГ АД</v>
      </c>
      <c r="B1192" s="389" t="str">
        <f t="shared" si="67"/>
        <v>104075827</v>
      </c>
      <c r="C1192" s="393">
        <f t="shared" si="68"/>
        <v>46022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СЕВЕР ХОЛДИНГ АД</v>
      </c>
      <c r="B1193" s="389" t="str">
        <f t="shared" si="67"/>
        <v>104075827</v>
      </c>
      <c r="C1193" s="393">
        <f t="shared" si="68"/>
        <v>46022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СЕВЕР ХОЛДИНГ АД</v>
      </c>
      <c r="B1194" s="389" t="str">
        <f t="shared" si="67"/>
        <v>104075827</v>
      </c>
      <c r="C1194" s="393">
        <f t="shared" si="68"/>
        <v>46022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СЕВЕР ХОЛДИНГ АД</v>
      </c>
      <c r="B1195" s="389" t="str">
        <f t="shared" si="67"/>
        <v>104075827</v>
      </c>
      <c r="C1195" s="393">
        <f t="shared" si="68"/>
        <v>46022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2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СЕВЕР ХОЛДИНГ АД</v>
      </c>
      <c r="B1197" s="389" t="str">
        <f t="shared" ref="B1197:B1228" si="70">pdeBulstat</f>
        <v>104075827</v>
      </c>
      <c r="C1197" s="393">
        <f t="shared" ref="C1197:C1228" si="71">endDate</f>
        <v>46022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СЕВЕР ХОЛДИНГ АД</v>
      </c>
      <c r="B1198" s="389" t="str">
        <f t="shared" si="70"/>
        <v>104075827</v>
      </c>
      <c r="C1198" s="393">
        <f t="shared" si="71"/>
        <v>46022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СЕВЕР ХОЛДИНГ АД</v>
      </c>
      <c r="B1199" s="389" t="str">
        <f t="shared" si="70"/>
        <v>104075827</v>
      </c>
      <c r="C1199" s="393">
        <f t="shared" si="71"/>
        <v>46022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СЕВЕР ХОЛДИНГ АД</v>
      </c>
      <c r="B1200" s="389" t="str">
        <f t="shared" si="70"/>
        <v>104075827</v>
      </c>
      <c r="C1200" s="393">
        <f t="shared" si="71"/>
        <v>46022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СЕВЕР ХОЛДИНГ АД</v>
      </c>
      <c r="B1201" s="389" t="str">
        <f t="shared" si="70"/>
        <v>104075827</v>
      </c>
      <c r="C1201" s="393">
        <f t="shared" si="71"/>
        <v>46022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СЕВЕР ХОЛДИНГ АД</v>
      </c>
      <c r="B1202" s="389" t="str">
        <f t="shared" si="70"/>
        <v>104075827</v>
      </c>
      <c r="C1202" s="393">
        <f t="shared" si="71"/>
        <v>46022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СЕВЕР ХОЛДИНГ АД</v>
      </c>
      <c r="B1203" s="389" t="str">
        <f t="shared" si="70"/>
        <v>104075827</v>
      </c>
      <c r="C1203" s="393">
        <f t="shared" si="71"/>
        <v>46022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СЕВЕР ХОЛДИНГ АД</v>
      </c>
      <c r="B1204" s="389" t="str">
        <f t="shared" si="70"/>
        <v>104075827</v>
      </c>
      <c r="C1204" s="393">
        <f t="shared" si="71"/>
        <v>46022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СЕВЕР ХОЛДИНГ АД</v>
      </c>
      <c r="B1205" s="389" t="str">
        <f t="shared" si="70"/>
        <v>104075827</v>
      </c>
      <c r="C1205" s="393">
        <f t="shared" si="71"/>
        <v>46022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СЕВЕР ХОЛДИНГ АД</v>
      </c>
      <c r="B1206" s="389" t="str">
        <f t="shared" si="70"/>
        <v>104075827</v>
      </c>
      <c r="C1206" s="393">
        <f t="shared" si="71"/>
        <v>46022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СЕВЕР ХОЛДИНГ АД</v>
      </c>
      <c r="B1207" s="389" t="str">
        <f t="shared" si="70"/>
        <v>104075827</v>
      </c>
      <c r="C1207" s="393">
        <f t="shared" si="71"/>
        <v>46022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СЕВЕР ХОЛДИНГ АД</v>
      </c>
      <c r="B1208" s="389" t="str">
        <f t="shared" si="70"/>
        <v>104075827</v>
      </c>
      <c r="C1208" s="393">
        <f t="shared" si="71"/>
        <v>46022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СЕВЕР ХОЛДИНГ АД</v>
      </c>
      <c r="B1209" s="389" t="str">
        <f t="shared" si="70"/>
        <v>104075827</v>
      </c>
      <c r="C1209" s="393">
        <f t="shared" si="71"/>
        <v>46022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СЕВЕР ХОЛДИНГ АД</v>
      </c>
      <c r="B1210" s="389" t="str">
        <f t="shared" si="70"/>
        <v>104075827</v>
      </c>
      <c r="C1210" s="393">
        <f t="shared" si="71"/>
        <v>46022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СЕВЕР ХОЛДИНГ АД</v>
      </c>
      <c r="B1211" s="389" t="str">
        <f t="shared" si="70"/>
        <v>104075827</v>
      </c>
      <c r="C1211" s="393">
        <f t="shared" si="71"/>
        <v>46022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СЕВЕР ХОЛДИНГ АД</v>
      </c>
      <c r="B1212" s="389" t="str">
        <f t="shared" si="70"/>
        <v>104075827</v>
      </c>
      <c r="C1212" s="393">
        <f t="shared" si="71"/>
        <v>46022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СЕВЕР ХОЛДИНГ АД</v>
      </c>
      <c r="B1213" s="389" t="str">
        <f t="shared" si="70"/>
        <v>104075827</v>
      </c>
      <c r="C1213" s="393">
        <f t="shared" si="71"/>
        <v>46022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СЕВЕР ХОЛДИНГ АД</v>
      </c>
      <c r="B1214" s="389" t="str">
        <f t="shared" si="70"/>
        <v>104075827</v>
      </c>
      <c r="C1214" s="393">
        <f t="shared" si="71"/>
        <v>46022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СЕВЕР ХОЛДИНГ АД</v>
      </c>
      <c r="B1215" s="389" t="str">
        <f t="shared" si="70"/>
        <v>104075827</v>
      </c>
      <c r="C1215" s="393">
        <f t="shared" si="71"/>
        <v>46022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СЕВЕР ХОЛДИНГ АД</v>
      </c>
      <c r="B1216" s="389" t="str">
        <f t="shared" si="70"/>
        <v>104075827</v>
      </c>
      <c r="C1216" s="393">
        <f t="shared" si="71"/>
        <v>46022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СЕВЕР ХОЛДИНГ АД</v>
      </c>
      <c r="B1217" s="389" t="str">
        <f t="shared" si="70"/>
        <v>104075827</v>
      </c>
      <c r="C1217" s="393">
        <f t="shared" si="71"/>
        <v>46022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СЕВЕР ХОЛДИНГ АД</v>
      </c>
      <c r="B1218" s="389" t="str">
        <f t="shared" si="70"/>
        <v>104075827</v>
      </c>
      <c r="C1218" s="393">
        <f t="shared" si="71"/>
        <v>46022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СЕВЕР ХОЛДИНГ АД</v>
      </c>
      <c r="B1219" s="389" t="str">
        <f t="shared" si="70"/>
        <v>104075827</v>
      </c>
      <c r="C1219" s="393">
        <f t="shared" si="71"/>
        <v>46022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СЕВЕР ХОЛДИНГ АД</v>
      </c>
      <c r="B1220" s="389" t="str">
        <f t="shared" si="70"/>
        <v>104075827</v>
      </c>
      <c r="C1220" s="393">
        <f t="shared" si="71"/>
        <v>46022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СЕВЕР ХОЛДИНГ АД</v>
      </c>
      <c r="B1221" s="389" t="str">
        <f t="shared" si="70"/>
        <v>104075827</v>
      </c>
      <c r="C1221" s="393">
        <f t="shared" si="71"/>
        <v>46022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СЕВЕР ХОЛДИНГ АД</v>
      </c>
      <c r="B1222" s="389" t="str">
        <f t="shared" si="70"/>
        <v>104075827</v>
      </c>
      <c r="C1222" s="393">
        <f t="shared" si="71"/>
        <v>46022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СЕВЕР ХОЛДИНГ АД</v>
      </c>
      <c r="B1223" s="389" t="str">
        <f t="shared" si="70"/>
        <v>104075827</v>
      </c>
      <c r="C1223" s="393">
        <f t="shared" si="71"/>
        <v>46022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СЕВЕР ХОЛДИНГ АД</v>
      </c>
      <c r="B1224" s="389" t="str">
        <f t="shared" si="70"/>
        <v>104075827</v>
      </c>
      <c r="C1224" s="393">
        <f t="shared" si="71"/>
        <v>46022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СЕВЕР ХОЛДИНГ АД</v>
      </c>
      <c r="B1225" s="389" t="str">
        <f t="shared" si="70"/>
        <v>104075827</v>
      </c>
      <c r="C1225" s="393">
        <f t="shared" si="71"/>
        <v>46022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СЕВЕР ХОЛДИНГ АД</v>
      </c>
      <c r="B1226" s="389" t="str">
        <f t="shared" si="70"/>
        <v>104075827</v>
      </c>
      <c r="C1226" s="393">
        <f t="shared" si="71"/>
        <v>46022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СЕВЕР ХОЛДИНГ АД</v>
      </c>
      <c r="B1227" s="389" t="str">
        <f t="shared" si="70"/>
        <v>104075827</v>
      </c>
      <c r="C1227" s="393">
        <f t="shared" si="71"/>
        <v>46022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СЕВЕР ХОЛДИНГ АД</v>
      </c>
      <c r="B1228" s="389" t="str">
        <f t="shared" si="70"/>
        <v>104075827</v>
      </c>
      <c r="C1228" s="393">
        <f t="shared" si="71"/>
        <v>46022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СЕВЕР ХОЛДИНГ АД</v>
      </c>
      <c r="B1229" s="389" t="str">
        <f t="shared" ref="B1229:B1260" si="73">pdeBulstat</f>
        <v>104075827</v>
      </c>
      <c r="C1229" s="393">
        <f t="shared" ref="C1229:C1260" si="74">endDate</f>
        <v>46022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СЕВЕР ХОЛДИНГ АД</v>
      </c>
      <c r="B1230" s="389" t="str">
        <f t="shared" si="73"/>
        <v>104075827</v>
      </c>
      <c r="C1230" s="393">
        <f t="shared" si="74"/>
        <v>46022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СЕВЕР ХОЛДИНГ АД</v>
      </c>
      <c r="B1231" s="389" t="str">
        <f t="shared" si="73"/>
        <v>104075827</v>
      </c>
      <c r="C1231" s="393">
        <f t="shared" si="74"/>
        <v>46022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СЕВЕР ХОЛДИНГ АД</v>
      </c>
      <c r="B1232" s="389" t="str">
        <f t="shared" si="73"/>
        <v>104075827</v>
      </c>
      <c r="C1232" s="393">
        <f t="shared" si="74"/>
        <v>46022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СЕВЕР ХОЛДИНГ АД</v>
      </c>
      <c r="B1233" s="389" t="str">
        <f t="shared" si="73"/>
        <v>104075827</v>
      </c>
      <c r="C1233" s="393">
        <f t="shared" si="74"/>
        <v>46022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СЕВЕР ХОЛДИНГ АД</v>
      </c>
      <c r="B1234" s="389" t="str">
        <f t="shared" si="73"/>
        <v>104075827</v>
      </c>
      <c r="C1234" s="393">
        <f t="shared" si="74"/>
        <v>46022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СЕВЕР ХОЛДИНГ АД</v>
      </c>
      <c r="B1235" s="389" t="str">
        <f t="shared" si="73"/>
        <v>104075827</v>
      </c>
      <c r="C1235" s="393">
        <f t="shared" si="74"/>
        <v>46022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СЕВЕР ХОЛДИНГ АД</v>
      </c>
      <c r="B1236" s="389" t="str">
        <f t="shared" si="73"/>
        <v>104075827</v>
      </c>
      <c r="C1236" s="393">
        <f t="shared" si="74"/>
        <v>46022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СЕВЕР ХОЛДИНГ АД</v>
      </c>
      <c r="B1237" s="389" t="str">
        <f t="shared" si="73"/>
        <v>104075827</v>
      </c>
      <c r="C1237" s="393">
        <f t="shared" si="74"/>
        <v>46022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СЕВЕР ХОЛДИНГ АД</v>
      </c>
      <c r="B1238" s="389" t="str">
        <f t="shared" si="73"/>
        <v>104075827</v>
      </c>
      <c r="C1238" s="393">
        <f t="shared" si="74"/>
        <v>46022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СЕВЕР ХОЛДИНГ АД</v>
      </c>
      <c r="B1239" s="389" t="str">
        <f t="shared" si="73"/>
        <v>104075827</v>
      </c>
      <c r="C1239" s="393">
        <f t="shared" si="74"/>
        <v>46022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СЕВЕР ХОЛДИНГ АД</v>
      </c>
      <c r="B1240" s="389" t="str">
        <f t="shared" si="73"/>
        <v>104075827</v>
      </c>
      <c r="C1240" s="393">
        <f t="shared" si="74"/>
        <v>46022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СЕВЕР ХОЛДИНГ АД</v>
      </c>
      <c r="B1241" s="389" t="str">
        <f t="shared" si="73"/>
        <v>104075827</v>
      </c>
      <c r="C1241" s="393">
        <f t="shared" si="74"/>
        <v>46022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СЕВЕР ХОЛДИНГ АД</v>
      </c>
      <c r="B1242" s="389" t="str">
        <f t="shared" si="73"/>
        <v>104075827</v>
      </c>
      <c r="C1242" s="393">
        <f t="shared" si="74"/>
        <v>46022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СЕВЕР ХОЛДИНГ АД</v>
      </c>
      <c r="B1243" s="389" t="str">
        <f t="shared" si="73"/>
        <v>104075827</v>
      </c>
      <c r="C1243" s="393">
        <f t="shared" si="74"/>
        <v>46022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СЕВЕР ХОЛДИНГ АД</v>
      </c>
      <c r="B1244" s="389" t="str">
        <f t="shared" si="73"/>
        <v>104075827</v>
      </c>
      <c r="C1244" s="393">
        <f t="shared" si="74"/>
        <v>46022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СЕВЕР ХОЛДИНГ АД</v>
      </c>
      <c r="B1245" s="389" t="str">
        <f t="shared" si="73"/>
        <v>104075827</v>
      </c>
      <c r="C1245" s="393">
        <f t="shared" si="74"/>
        <v>46022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СЕВЕР ХОЛДИНГ АД</v>
      </c>
      <c r="B1246" s="389" t="str">
        <f t="shared" si="73"/>
        <v>104075827</v>
      </c>
      <c r="C1246" s="393">
        <f t="shared" si="74"/>
        <v>46022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СЕВЕР ХОЛДИНГ АД</v>
      </c>
      <c r="B1247" s="389" t="str">
        <f t="shared" si="73"/>
        <v>104075827</v>
      </c>
      <c r="C1247" s="393">
        <f t="shared" si="74"/>
        <v>46022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СЕВЕР ХОЛДИНГ АД</v>
      </c>
      <c r="B1248" s="389" t="str">
        <f t="shared" si="73"/>
        <v>104075827</v>
      </c>
      <c r="C1248" s="393">
        <f t="shared" si="74"/>
        <v>46022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СЕВЕР ХОЛДИНГ АД</v>
      </c>
      <c r="B1249" s="389" t="str">
        <f t="shared" si="73"/>
        <v>104075827</v>
      </c>
      <c r="C1249" s="393">
        <f t="shared" si="74"/>
        <v>46022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СЕВЕР ХОЛДИНГ АД</v>
      </c>
      <c r="B1250" s="389" t="str">
        <f t="shared" si="73"/>
        <v>104075827</v>
      </c>
      <c r="C1250" s="393">
        <f t="shared" si="74"/>
        <v>46022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СЕВЕР ХОЛДИНГ АД</v>
      </c>
      <c r="B1251" s="389" t="str">
        <f t="shared" si="73"/>
        <v>104075827</v>
      </c>
      <c r="C1251" s="393">
        <f t="shared" si="74"/>
        <v>46022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СЕВЕР ХОЛДИНГ АД</v>
      </c>
      <c r="B1252" s="389" t="str">
        <f t="shared" si="73"/>
        <v>104075827</v>
      </c>
      <c r="C1252" s="393">
        <f t="shared" si="74"/>
        <v>46022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СЕВЕР ХОЛДИНГ АД</v>
      </c>
      <c r="B1253" s="389" t="str">
        <f t="shared" si="73"/>
        <v>104075827</v>
      </c>
      <c r="C1253" s="393">
        <f t="shared" si="74"/>
        <v>46022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СЕВЕР ХОЛДИНГ АД</v>
      </c>
      <c r="B1254" s="389" t="str">
        <f t="shared" si="73"/>
        <v>104075827</v>
      </c>
      <c r="C1254" s="393">
        <f t="shared" si="74"/>
        <v>46022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СЕВЕР ХОЛДИНГ АД</v>
      </c>
      <c r="B1255" s="389" t="str">
        <f t="shared" si="73"/>
        <v>104075827</v>
      </c>
      <c r="C1255" s="393">
        <f t="shared" si="74"/>
        <v>46022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СЕВЕР ХОЛДИНГ АД</v>
      </c>
      <c r="B1256" s="389" t="str">
        <f t="shared" si="73"/>
        <v>104075827</v>
      </c>
      <c r="C1256" s="393">
        <f t="shared" si="74"/>
        <v>46022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СЕВЕР ХОЛДИНГ АД</v>
      </c>
      <c r="B1257" s="389" t="str">
        <f t="shared" si="73"/>
        <v>104075827</v>
      </c>
      <c r="C1257" s="393">
        <f t="shared" si="74"/>
        <v>46022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СЕВЕР ХОЛДИНГ АД</v>
      </c>
      <c r="B1258" s="389" t="str">
        <f t="shared" si="73"/>
        <v>104075827</v>
      </c>
      <c r="C1258" s="393">
        <f t="shared" si="74"/>
        <v>46022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СЕВЕР ХОЛДИНГ АД</v>
      </c>
      <c r="B1259" s="389" t="str">
        <f t="shared" si="73"/>
        <v>104075827</v>
      </c>
      <c r="C1259" s="393">
        <f t="shared" si="74"/>
        <v>46022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СЕВЕР ХОЛДИНГ АД</v>
      </c>
      <c r="B1260" s="389" t="str">
        <f t="shared" si="73"/>
        <v>104075827</v>
      </c>
      <c r="C1260" s="393">
        <f t="shared" si="74"/>
        <v>46022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СЕВЕР ХОЛДИНГ АД</v>
      </c>
      <c r="B1261" s="389" t="str">
        <f t="shared" ref="B1261:B1294" si="76">pdeBulstat</f>
        <v>104075827</v>
      </c>
      <c r="C1261" s="393">
        <f t="shared" ref="C1261:C1294" si="77">endDate</f>
        <v>46022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СЕВЕР ХОЛДИНГ АД</v>
      </c>
      <c r="B1262" s="389" t="str">
        <f t="shared" si="76"/>
        <v>104075827</v>
      </c>
      <c r="C1262" s="393">
        <f t="shared" si="77"/>
        <v>46022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СЕВЕР ХОЛДИНГ АД</v>
      </c>
      <c r="B1263" s="389" t="str">
        <f t="shared" si="76"/>
        <v>104075827</v>
      </c>
      <c r="C1263" s="393">
        <f t="shared" si="77"/>
        <v>46022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СЕВЕР ХОЛДИНГ АД</v>
      </c>
      <c r="B1264" s="389" t="str">
        <f t="shared" si="76"/>
        <v>104075827</v>
      </c>
      <c r="C1264" s="393">
        <f t="shared" si="77"/>
        <v>46022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СЕВЕР ХОЛДИНГ АД</v>
      </c>
      <c r="B1265" s="389" t="str">
        <f t="shared" si="76"/>
        <v>104075827</v>
      </c>
      <c r="C1265" s="393">
        <f t="shared" si="77"/>
        <v>46022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СЕВЕР ХОЛДИНГ АД</v>
      </c>
      <c r="B1266" s="389" t="str">
        <f t="shared" si="76"/>
        <v>104075827</v>
      </c>
      <c r="C1266" s="393">
        <f t="shared" si="77"/>
        <v>46022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СЕВЕР ХОЛДИНГ АД</v>
      </c>
      <c r="B1267" s="389" t="str">
        <f t="shared" si="76"/>
        <v>104075827</v>
      </c>
      <c r="C1267" s="393">
        <f t="shared" si="77"/>
        <v>46022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СЕВЕР ХОЛДИНГ АД</v>
      </c>
      <c r="B1268" s="389" t="str">
        <f t="shared" si="76"/>
        <v>104075827</v>
      </c>
      <c r="C1268" s="393">
        <f t="shared" si="77"/>
        <v>46022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СЕВЕР ХОЛДИНГ АД</v>
      </c>
      <c r="B1269" s="389" t="str">
        <f t="shared" si="76"/>
        <v>104075827</v>
      </c>
      <c r="C1269" s="393">
        <f t="shared" si="77"/>
        <v>46022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СЕВЕР ХОЛДИНГ АД</v>
      </c>
      <c r="B1270" s="389" t="str">
        <f t="shared" si="76"/>
        <v>104075827</v>
      </c>
      <c r="C1270" s="393">
        <f t="shared" si="77"/>
        <v>46022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СЕВЕР ХОЛДИНГ АД</v>
      </c>
      <c r="B1271" s="389" t="str">
        <f t="shared" si="76"/>
        <v>104075827</v>
      </c>
      <c r="C1271" s="393">
        <f t="shared" si="77"/>
        <v>46022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СЕВЕР ХОЛДИНГ АД</v>
      </c>
      <c r="B1272" s="389" t="str">
        <f t="shared" si="76"/>
        <v>104075827</v>
      </c>
      <c r="C1272" s="393">
        <f t="shared" si="77"/>
        <v>46022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СЕВЕР ХОЛДИНГ АД</v>
      </c>
      <c r="B1273" s="389" t="str">
        <f t="shared" si="76"/>
        <v>104075827</v>
      </c>
      <c r="C1273" s="393">
        <f t="shared" si="77"/>
        <v>46022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СЕВЕР ХОЛДИНГ АД</v>
      </c>
      <c r="B1274" s="389" t="str">
        <f t="shared" si="76"/>
        <v>104075827</v>
      </c>
      <c r="C1274" s="393">
        <f t="shared" si="77"/>
        <v>46022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СЕВЕР ХОЛДИНГ АД</v>
      </c>
      <c r="B1275" s="389" t="str">
        <f t="shared" si="76"/>
        <v>104075827</v>
      </c>
      <c r="C1275" s="393">
        <f t="shared" si="77"/>
        <v>46022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СЕВЕР ХОЛДИНГ АД</v>
      </c>
      <c r="B1276" s="389" t="str">
        <f t="shared" si="76"/>
        <v>104075827</v>
      </c>
      <c r="C1276" s="393">
        <f t="shared" si="77"/>
        <v>46022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СЕВЕР ХОЛДИНГ АД</v>
      </c>
      <c r="B1277" s="389" t="str">
        <f t="shared" si="76"/>
        <v>104075827</v>
      </c>
      <c r="C1277" s="393">
        <f t="shared" si="77"/>
        <v>46022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СЕВЕР ХОЛДИНГ АД</v>
      </c>
      <c r="B1278" s="389" t="str">
        <f t="shared" si="76"/>
        <v>104075827</v>
      </c>
      <c r="C1278" s="393">
        <f t="shared" si="77"/>
        <v>46022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СЕВЕР ХОЛДИНГ АД</v>
      </c>
      <c r="B1279" s="389" t="str">
        <f t="shared" si="76"/>
        <v>104075827</v>
      </c>
      <c r="C1279" s="393">
        <f t="shared" si="77"/>
        <v>46022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СЕВЕР ХОЛДИНГ АД</v>
      </c>
      <c r="B1280" s="389" t="str">
        <f t="shared" si="76"/>
        <v>104075827</v>
      </c>
      <c r="C1280" s="393">
        <f t="shared" si="77"/>
        <v>46022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СЕВЕР ХОЛДИНГ АД</v>
      </c>
      <c r="B1281" s="389" t="str">
        <f t="shared" si="76"/>
        <v>104075827</v>
      </c>
      <c r="C1281" s="393">
        <f t="shared" si="77"/>
        <v>46022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СЕВЕР ХОЛДИНГ АД</v>
      </c>
      <c r="B1282" s="389" t="str">
        <f t="shared" si="76"/>
        <v>104075827</v>
      </c>
      <c r="C1282" s="393">
        <f t="shared" si="77"/>
        <v>46022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СЕВЕР ХОЛДИНГ АД</v>
      </c>
      <c r="B1283" s="389" t="str">
        <f t="shared" si="76"/>
        <v>104075827</v>
      </c>
      <c r="C1283" s="393">
        <f t="shared" si="77"/>
        <v>46022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СЕВЕР ХОЛДИНГ АД</v>
      </c>
      <c r="B1284" s="389" t="str">
        <f t="shared" si="76"/>
        <v>104075827</v>
      </c>
      <c r="C1284" s="393">
        <f t="shared" si="77"/>
        <v>46022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СЕВЕР ХОЛДИНГ АД</v>
      </c>
      <c r="B1285" s="389" t="str">
        <f t="shared" si="76"/>
        <v>104075827</v>
      </c>
      <c r="C1285" s="393">
        <f t="shared" si="77"/>
        <v>46022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СЕВЕР ХОЛДИНГ АД</v>
      </c>
      <c r="B1286" s="389" t="str">
        <f t="shared" si="76"/>
        <v>104075827</v>
      </c>
      <c r="C1286" s="393">
        <f t="shared" si="77"/>
        <v>46022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СЕВЕР ХОЛДИНГ АД</v>
      </c>
      <c r="B1287" s="389" t="str">
        <f t="shared" si="76"/>
        <v>104075827</v>
      </c>
      <c r="C1287" s="393">
        <f t="shared" si="77"/>
        <v>46022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СЕВЕР ХОЛДИНГ АД</v>
      </c>
      <c r="B1288" s="389" t="str">
        <f t="shared" si="76"/>
        <v>104075827</v>
      </c>
      <c r="C1288" s="393">
        <f t="shared" si="77"/>
        <v>46022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СЕВЕР ХОЛДИНГ АД</v>
      </c>
      <c r="B1289" s="389" t="str">
        <f t="shared" si="76"/>
        <v>104075827</v>
      </c>
      <c r="C1289" s="393">
        <f t="shared" si="77"/>
        <v>46022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СЕВЕР ХОЛДИНГ АД</v>
      </c>
      <c r="B1290" s="389" t="str">
        <f t="shared" si="76"/>
        <v>104075827</v>
      </c>
      <c r="C1290" s="393">
        <f t="shared" si="77"/>
        <v>46022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СЕВЕР ХОЛДИНГ АД</v>
      </c>
      <c r="B1291" s="389" t="str">
        <f t="shared" si="76"/>
        <v>104075827</v>
      </c>
      <c r="C1291" s="393">
        <f t="shared" si="77"/>
        <v>46022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СЕВЕР ХОЛДИНГ АД</v>
      </c>
      <c r="B1292" s="389" t="str">
        <f t="shared" si="76"/>
        <v>104075827</v>
      </c>
      <c r="C1292" s="393">
        <f t="shared" si="77"/>
        <v>46022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СЕВЕР ХОЛДИНГ АД</v>
      </c>
      <c r="B1293" s="389" t="str">
        <f t="shared" si="76"/>
        <v>104075827</v>
      </c>
      <c r="C1293" s="393">
        <f t="shared" si="77"/>
        <v>46022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СЕВЕР ХОЛДИНГ АД</v>
      </c>
      <c r="B1294" s="389" t="str">
        <f t="shared" si="76"/>
        <v>104075827</v>
      </c>
      <c r="C1294" s="393">
        <f t="shared" si="77"/>
        <v>46022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2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СЕВЕР ХОЛДИНГ АД</v>
      </c>
      <c r="B1296" s="389" t="str">
        <f t="shared" ref="B1296:B1335" si="79">pdeBulstat</f>
        <v>104075827</v>
      </c>
      <c r="C1296" s="393">
        <f t="shared" ref="C1296:C1335" si="80">endDate</f>
        <v>46022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СЕВЕР ХОЛДИНГ АД</v>
      </c>
      <c r="B1297" s="389" t="str">
        <f t="shared" si="79"/>
        <v>104075827</v>
      </c>
      <c r="C1297" s="393">
        <f t="shared" si="80"/>
        <v>46022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СЕВЕР ХОЛДИНГ АД</v>
      </c>
      <c r="B1298" s="389" t="str">
        <f t="shared" si="79"/>
        <v>104075827</v>
      </c>
      <c r="C1298" s="393">
        <f t="shared" si="80"/>
        <v>46022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СЕВЕР ХОЛДИНГ АД</v>
      </c>
      <c r="B1299" s="389" t="str">
        <f t="shared" si="79"/>
        <v>104075827</v>
      </c>
      <c r="C1299" s="393">
        <f t="shared" si="80"/>
        <v>46022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СЕВЕР ХОЛДИНГ АД</v>
      </c>
      <c r="B1300" s="389" t="str">
        <f t="shared" si="79"/>
        <v>104075827</v>
      </c>
      <c r="C1300" s="393">
        <f t="shared" si="80"/>
        <v>46022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СЕВЕР ХОЛДИНГ АД</v>
      </c>
      <c r="B1301" s="389" t="str">
        <f t="shared" si="79"/>
        <v>104075827</v>
      </c>
      <c r="C1301" s="393">
        <f t="shared" si="80"/>
        <v>46022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СЕВЕР ХОЛДИНГ АД</v>
      </c>
      <c r="B1302" s="389" t="str">
        <f t="shared" si="79"/>
        <v>104075827</v>
      </c>
      <c r="C1302" s="393">
        <f t="shared" si="80"/>
        <v>46022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СЕВЕР ХОЛДИНГ АД</v>
      </c>
      <c r="B1303" s="389" t="str">
        <f t="shared" si="79"/>
        <v>104075827</v>
      </c>
      <c r="C1303" s="393">
        <f t="shared" si="80"/>
        <v>46022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СЕВЕР ХОЛДИНГ АД</v>
      </c>
      <c r="B1304" s="389" t="str">
        <f t="shared" si="79"/>
        <v>104075827</v>
      </c>
      <c r="C1304" s="393">
        <f t="shared" si="80"/>
        <v>46022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СЕВЕР ХОЛДИНГ АД</v>
      </c>
      <c r="B1305" s="389" t="str">
        <f t="shared" si="79"/>
        <v>104075827</v>
      </c>
      <c r="C1305" s="393">
        <f t="shared" si="80"/>
        <v>46022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СЕВЕР ХОЛДИНГ АД</v>
      </c>
      <c r="B1306" s="389" t="str">
        <f t="shared" si="79"/>
        <v>104075827</v>
      </c>
      <c r="C1306" s="393">
        <f t="shared" si="80"/>
        <v>46022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СЕВЕР ХОЛДИНГ АД</v>
      </c>
      <c r="B1307" s="389" t="str">
        <f t="shared" si="79"/>
        <v>104075827</v>
      </c>
      <c r="C1307" s="393">
        <f t="shared" si="80"/>
        <v>46022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СЕВЕР ХОЛДИНГ АД</v>
      </c>
      <c r="B1308" s="389" t="str">
        <f t="shared" si="79"/>
        <v>104075827</v>
      </c>
      <c r="C1308" s="393">
        <f t="shared" si="80"/>
        <v>46022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СЕВЕР ХОЛДИНГ АД</v>
      </c>
      <c r="B1309" s="389" t="str">
        <f t="shared" si="79"/>
        <v>104075827</v>
      </c>
      <c r="C1309" s="393">
        <f t="shared" si="80"/>
        <v>46022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СЕВЕР ХОЛДИНГ АД</v>
      </c>
      <c r="B1310" s="389" t="str">
        <f t="shared" si="79"/>
        <v>104075827</v>
      </c>
      <c r="C1310" s="393">
        <f t="shared" si="80"/>
        <v>46022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СЕВЕР ХОЛДИНГ АД</v>
      </c>
      <c r="B1311" s="389" t="str">
        <f t="shared" si="79"/>
        <v>104075827</v>
      </c>
      <c r="C1311" s="393">
        <f t="shared" si="80"/>
        <v>46022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СЕВЕР ХОЛДИНГ АД</v>
      </c>
      <c r="B1312" s="389" t="str">
        <f t="shared" si="79"/>
        <v>104075827</v>
      </c>
      <c r="C1312" s="393">
        <f t="shared" si="80"/>
        <v>46022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СЕВЕР ХОЛДИНГ АД</v>
      </c>
      <c r="B1313" s="389" t="str">
        <f t="shared" si="79"/>
        <v>104075827</v>
      </c>
      <c r="C1313" s="393">
        <f t="shared" si="80"/>
        <v>46022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СЕВЕР ХОЛДИНГ АД</v>
      </c>
      <c r="B1314" s="389" t="str">
        <f t="shared" si="79"/>
        <v>104075827</v>
      </c>
      <c r="C1314" s="393">
        <f t="shared" si="80"/>
        <v>46022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СЕВЕР ХОЛДИНГ АД</v>
      </c>
      <c r="B1315" s="389" t="str">
        <f t="shared" si="79"/>
        <v>104075827</v>
      </c>
      <c r="C1315" s="393">
        <f t="shared" si="80"/>
        <v>46022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СЕВЕР ХОЛДИНГ АД</v>
      </c>
      <c r="B1316" s="389" t="str">
        <f t="shared" si="79"/>
        <v>104075827</v>
      </c>
      <c r="C1316" s="393">
        <f t="shared" si="80"/>
        <v>46022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СЕВЕР ХОЛДИНГ АД</v>
      </c>
      <c r="B1317" s="389" t="str">
        <f t="shared" si="79"/>
        <v>104075827</v>
      </c>
      <c r="C1317" s="393">
        <f t="shared" si="80"/>
        <v>46022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СЕВЕР ХОЛДИНГ АД</v>
      </c>
      <c r="B1318" s="389" t="str">
        <f t="shared" si="79"/>
        <v>104075827</v>
      </c>
      <c r="C1318" s="393">
        <f t="shared" si="80"/>
        <v>46022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СЕВЕР ХОЛДИНГ АД</v>
      </c>
      <c r="B1319" s="389" t="str">
        <f t="shared" si="79"/>
        <v>104075827</v>
      </c>
      <c r="C1319" s="393">
        <f t="shared" si="80"/>
        <v>46022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СЕВЕР ХОЛДИНГ АД</v>
      </c>
      <c r="B1320" s="389" t="str">
        <f t="shared" si="79"/>
        <v>104075827</v>
      </c>
      <c r="C1320" s="393">
        <f t="shared" si="80"/>
        <v>46022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СЕВЕР ХОЛДИНГ АД</v>
      </c>
      <c r="B1321" s="389" t="str">
        <f t="shared" si="79"/>
        <v>104075827</v>
      </c>
      <c r="C1321" s="393">
        <f t="shared" si="80"/>
        <v>46022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СЕВЕР ХОЛДИНГ АД</v>
      </c>
      <c r="B1322" s="389" t="str">
        <f t="shared" si="79"/>
        <v>104075827</v>
      </c>
      <c r="C1322" s="393">
        <f t="shared" si="80"/>
        <v>46022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СЕВЕР ХОЛДИНГ АД</v>
      </c>
      <c r="B1323" s="389" t="str">
        <f t="shared" si="79"/>
        <v>104075827</v>
      </c>
      <c r="C1323" s="393">
        <f t="shared" si="80"/>
        <v>46022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СЕВЕР ХОЛДИНГ АД</v>
      </c>
      <c r="B1324" s="389" t="str">
        <f t="shared" si="79"/>
        <v>104075827</v>
      </c>
      <c r="C1324" s="393">
        <f t="shared" si="80"/>
        <v>46022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СЕВЕР ХОЛДИНГ АД</v>
      </c>
      <c r="B1325" s="389" t="str">
        <f t="shared" si="79"/>
        <v>104075827</v>
      </c>
      <c r="C1325" s="393">
        <f t="shared" si="80"/>
        <v>46022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СЕВЕР ХОЛДИНГ АД</v>
      </c>
      <c r="B1326" s="389" t="str">
        <f t="shared" si="79"/>
        <v>104075827</v>
      </c>
      <c r="C1326" s="393">
        <f t="shared" si="80"/>
        <v>46022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СЕВЕР ХОЛДИНГ АД</v>
      </c>
      <c r="B1327" s="389" t="str">
        <f t="shared" si="79"/>
        <v>104075827</v>
      </c>
      <c r="C1327" s="393">
        <f t="shared" si="80"/>
        <v>46022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СЕВЕР ХОЛДИНГ АД</v>
      </c>
      <c r="B1328" s="389" t="str">
        <f t="shared" si="79"/>
        <v>104075827</v>
      </c>
      <c r="C1328" s="393">
        <f t="shared" si="80"/>
        <v>46022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СЕВЕР ХОЛДИНГ АД</v>
      </c>
      <c r="B1329" s="389" t="str">
        <f t="shared" si="79"/>
        <v>104075827</v>
      </c>
      <c r="C1329" s="393">
        <f t="shared" si="80"/>
        <v>46022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СЕВЕР ХОЛДИНГ АД</v>
      </c>
      <c r="B1330" s="389" t="str">
        <f t="shared" si="79"/>
        <v>104075827</v>
      </c>
      <c r="C1330" s="393">
        <f t="shared" si="80"/>
        <v>46022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СЕВЕР ХОЛДИНГ АД</v>
      </c>
      <c r="B1331" s="389" t="str">
        <f t="shared" si="79"/>
        <v>104075827</v>
      </c>
      <c r="C1331" s="393">
        <f t="shared" si="80"/>
        <v>46022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СЕВЕР ХОЛДИНГ АД</v>
      </c>
      <c r="B1332" s="389" t="str">
        <f t="shared" si="79"/>
        <v>104075827</v>
      </c>
      <c r="C1332" s="393">
        <f t="shared" si="80"/>
        <v>46022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СЕВЕР ХОЛДИНГ АД</v>
      </c>
      <c r="B1333" s="389" t="str">
        <f t="shared" si="79"/>
        <v>104075827</v>
      </c>
      <c r="C1333" s="393">
        <f t="shared" si="80"/>
        <v>46022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СЕВЕР ХОЛДИНГ АД</v>
      </c>
      <c r="B1334" s="389" t="str">
        <f t="shared" si="79"/>
        <v>104075827</v>
      </c>
      <c r="C1334" s="393">
        <f t="shared" si="80"/>
        <v>46022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СЕВЕР ХОЛДИНГ АД</v>
      </c>
      <c r="B1335" s="389" t="str">
        <f t="shared" si="79"/>
        <v>104075827</v>
      </c>
      <c r="C1335" s="393">
        <f t="shared" si="80"/>
        <v>46022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889</v>
      </c>
    </row>
    <row r="2" spans="1:6" ht="15.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123</cp:lastModifiedBy>
  <cp:revision/>
  <dcterms:created xsi:type="dcterms:W3CDTF">2006-09-16T00:00:00Z</dcterms:created>
  <dcterms:modified xsi:type="dcterms:W3CDTF">2026-03-02T14:48:11Z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