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32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<sst xmlns="http://schemas.openxmlformats.org/spreadsheetml/2006/main" count="1854" uniqueCount="665">
  <si>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</si>
  <si>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</si>
  <si>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</si>
  <si>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</si>
  <si>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</si>
  <si>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</si>
  <si>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</si>
  <si>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</si>
  <si>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</si>
  <si>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</si>
  <si>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</si>
  <si>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</si>
  <si>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</si>
  <si>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</si>
  <si>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</si>
  <si>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</si>
  <si>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</si>
  <si>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</si>
  <si>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</si>
  <si>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</si>
  <si>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</si>
  <si>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</si>
  <si>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</si>
  <si>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</si>
  <si>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</si>
  <si>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</si>
  <si>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</si>
  <si>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</si>
  <si>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</si>
  <si>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</si>
  <si>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</si>
  <si>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</si>
  <si>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</si>
  <si>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</si>
  <si>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</si>
  <si>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</si>
  <si>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</si>
  <si>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</si>
  <si>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</si>
  <si>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</si>
  <si>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</si>
  <si>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</si>
  <si>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</si>
  <si>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</si>
  <si>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</si>
  <si>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</si>
  <si>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</si>
  <si>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</si>
  <si>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</si>
  <si>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</si>
  <si>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</si>
  <si>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</si>
  <si>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</si>
  <si>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</si>
  <si>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</si>
  <si>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</si>
  <si>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</si>
  <si>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</si>
  <si>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</si>
  <si>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</si>
  <si>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</si>
  <si>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</si>
  <si>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</si>
  <si>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</si>
  <si>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</si>
  <si>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</si>
  <si>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</si>
  <si>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</si>
  <si>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</si>
  <si>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</si>
  <si>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</si>
  <si>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</si>
  <si>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</si>
  <si>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</si>
  <si>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</si>
  <si>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</si>
  <si>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</si>
  <si>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</si>
  <si>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</si>
  <si>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</si>
  <si>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</si>
  <si>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</si>
  <si>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</si>
  <si>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</si>
  <si>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</si>
  <si>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</si>
  <si>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</si>
  <si>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</si>
  <si>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</si>
  <si>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</si>
  <si>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</si>
  <si>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</si>
  <si>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</si>
  <si>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</si>
  <si>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</si>
  <si>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</si>
  <si>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</si>
  <si>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</si>
  <si>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</si>
  <si>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</si>
  <si>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</si>
  <si>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</si>
  <si>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</si>
  <si>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</si>
  <si>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</si>
  <si>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</si>
  <si>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</si>
  <si>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</si>
  <si>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</si>
  <si>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</si>
  <si>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</si>
  <si>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</si>
  <si>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</si>
  <si>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</si>
  <si>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</si>
  <si>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</si>
  <si>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</si>
  <si>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</si>
  <si>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</si>
  <si>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</si>
  <si>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</si>
  <si>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</si>
  <si>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</si>
  <si>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</si>
  <si>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</si>
  <si>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</si>
  <si>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</si>
  <si>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</si>
  <si>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</si>
  <si>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</si>
  <si>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</si>
  <si>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</si>
  <si>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</si>
  <si>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</si>
  <si>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</si>
  <si>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</si>
  <si>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</si>
  <si>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</si>
  <si>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</si>
  <si>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</si>
  <si>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</si>
  <si>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</si>
  <si>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</si>
  <si>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</si>
  <si>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</si>
  <si>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</si>
  <si>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</si>
  <si>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</si>
  <si>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</si>
  <si>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</si>
  <si>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</si>
  <si>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</si>
  <si>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</si>
  <si>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</si>
  <si>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</si>
  <si>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</si>
  <si>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</si>
  <si>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</si>
  <si>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</si>
  <si>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</si>
  <si>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</si>
  <si>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</si>
  <si>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</si>
  <si>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</si>
  <si>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</si>
  <si>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</si>
  <si>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</si>
  <si>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</si>
  <si>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</si>
  <si>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</si>
  <si>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</si>
  <si>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</si>
  <si>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</si>
  <si>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</si>
  <si>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</si>
  <si>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</si>
  <si>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</si>
  <si>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</si>
  <si>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</si>
  <si>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</si>
  <si>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</si>
  <si>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</si>
  <si>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</si>
  <si>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</si>
  <si>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</si>
  <si>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</si>
  <si>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</si>
  <si>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</si>
  <si>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</si>
  <si>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</si>
  <si>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</si>
  <si>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</si>
  <si>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</si>
  <si>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</si>
  <si>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</si>
  <si>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</si>
  <si>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</si>
  <si>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</si>
  <si>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</si>
  <si>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</si>
  <si>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</si>
  <si>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</si>
  <si>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</si>
  <si>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</si>
  <si>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</si>
  <si>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</si>
  <si>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</si>
  <si>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</si>
  <si>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</si>
  <si>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</si>
  <si>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</si>
  <si>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</si>
  <si>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</si>
  <si>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</si>
  <si>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</si>
  <si>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</si>
  <si>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</si>
  <si>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</si>
  <si>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</si>
  <si>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</si>
  <si>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</si>
  <si>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</si>
  <si>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</si>
  <si>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</si>
  <si>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</si>
  <si>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</si>
  <si>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</si>
  <si>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</si>
  <si>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</si>
  <si>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</si>
  <si>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</si>
  <si>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</si>
  <si>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</si>
  <si>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</si>
  <si>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</si>
  <si>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</si>
  <si>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</si>
  <si>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</si>
  <si>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</si>
  <si>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</si>
  <si>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</si>
  <si>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</si>
  <si>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</si>
  <si>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</si>
  <si>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</si>
  <si>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</si>
  <si>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</si>
  <si>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</si>
  <si>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</si>
  <si>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</si>
  <si>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</si>
  <si>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</si>
  <si>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</si>
  <si>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</si>
  <si>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</si>
  <si>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</si>
  <si>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</si>
  <si>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</si>
  <si>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</si>
  <si>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</si>
  <si>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</si>
  <si>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</si>
  <si>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</si>
  <si>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</si>
  <si>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</si>
  <si>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</si>
  <si>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</si>
  <si>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</si>
  <si>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</si>
  <si>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</si>
  <si>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</si>
  <si>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</si>
  <si>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</si>
  <si>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</si>
  <si>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</si>
  <si>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</si>
  <si>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</si>
  <si>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</si>
  <si>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</si>
  <si>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</si>
  <si>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</si>
  <si>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</si>
  <si>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</si>
  <si>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</si>
  <si>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</si>
  <si>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</si>
  <si>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</si>
  <si>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</si>
  <si>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</si>
  <si>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</si>
  <si>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</si>
  <si>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</si>
  <si>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</si>
  <si>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</si>
  <si>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</si>
  <si>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</si>
  <si>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</si>
  <si>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</si>
  <si>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</si>
  <si>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</si>
  <si>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</si>
  <si>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</si>
  <si>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</si>
  <si>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</si>
  <si>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</si>
  <si>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</si>
  <si>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</si>
  <si>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</si>
  <si>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</si>
  <si>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</si>
  <si>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</si>
  <si>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</si>
  <si>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</si>
  <si>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</si>
  <si>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</si>
  <si>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</si>
  <si>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</si>
  <si>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</si>
  <si>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</si>
  <si>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</si>
  <si>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</si>
  <si>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</si>
  <si>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</si>
  <si>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</si>
  <si>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</si>
  <si>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</si>
  <si>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</si>
  <si>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</si>
  <si>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</si>
  <si>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</si>
  <si>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</si>
  <si>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</si>
  <si>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</si>
  <si>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</si>
  <si>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</si>
  <si>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</si>
  <si>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</si>
  <si>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</si>
  <si>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</si>
  <si>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</si>
  <si>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</si>
  <si>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</si>
  <si>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</si>
  <si>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</si>
  <si>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</si>
  <si>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</si>
  <si>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</si>
  <si>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</si>
  <si>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</si>
  <si>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</si>
  <si>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</si>
  <si>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</si>
  <si>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</si>
  <si>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</si>
  <si>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</si>
  <si>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</si>
  <si>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</si>
  <si>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</si>
  <si>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</si>
  <si>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</si>
  <si>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</si>
  <si>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</si>
  <si>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</si>
  <si>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</si>
  <si>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</si>
  <si>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</si>
  <si>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</si>
  <si>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</si>
  <si>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</si>
  <si>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</si>
  <si>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</si>
  <si>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</si>
  <si>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</si>
  <si>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</si>
  <si>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</si>
  <si>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</si>
  <si>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</si>
  <si>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</si>
  <si>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</si>
  <si>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</si>
  <si>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</si>
  <si>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</si>
  <si>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</si>
  <si>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</si>
  <si>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</si>
  <si>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</si>
  <si>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</si>
  <si>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</si>
  <si>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</si>
  <si>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</si>
  <si>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</si>
  <si>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</si>
  <si>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</si>
  <si>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</si>
  <si>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</si>
  <si>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</si>
  <si>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</si>
  <si>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</si>
  <si>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</si>
  <si>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</si>
  <si>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</si>
  <si>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</si>
  <si>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</si>
  <si>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</si>
  <si>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</si>
  <si>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</si>
  <si>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</si>
  <si>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</si>
  <si>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</si>
  <si>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</si>
  <si>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</si>
  <si>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</si>
  <si>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</si>
  <si>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</si>
  <si>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</si>
  <si>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</si>
  <si>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</si>
  <si>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</si>
  <si>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</si>
  <si>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</si>
  <si>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</si>
  <si>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</si>
  <si>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</si>
  <si>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</si>
  <si>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</si>
  <si>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</si>
  <si>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</si>
  <si>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</si>
  <si>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</si>
  <si>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</si>
  <si>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</si>
  <si>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</si>
  <si>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</si>
  <si>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</si>
  <si>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</si>
  <si>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</si>
  <si>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</si>
  <si>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</si>
  <si>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</si>
  <si>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</si>
  <si>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</si>
  <si>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</si>
  <si>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</si>
  <si>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</si>
  <si>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</si>
  <si>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</si>
  <si>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</si>
  <si>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</si>
  <si>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</si>
  <si>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</si>
  <si>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</si>
  <si>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</si>
  <si>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</si>
  <si>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</si>
  <si>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</si>
  <si>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</si>
  <si>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</si>
  <si>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</si>
  <si>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</si>
  <si>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</si>
  <si>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</si>
  <si>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</si>
  <si>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</si>
  <si>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</si>
  <si>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</si>
  <si>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</si>
  <si>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</si>
  <si>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</si>
  <si>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</si>
  <si>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</si>
  <si>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</si>
  <si>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</si>
  <si>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</si>
  <si>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</si>
  <si>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</si>
  <si>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</si>
  <si>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</si>
  <si>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</si>
  <si>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</si>
  <si>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</si>
  <si>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</si>
  <si>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</si>
  <si>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</si>
  <si>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</si>
  <si>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</si>
  <si>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</si>
  <si>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</si>
  <si>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</si>
  <si>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</si>
  <si>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</si>
  <si>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</si>
  <si>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</si>
  <si>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</si>
  <si>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</si>
  <si>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</si>
  <si>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</si>
  <si>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</si>
  <si>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</si>
  <si>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</si>
  <si>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</si>
  <si>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</si>
  <si>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</si>
  <si>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</si>
  <si>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</si>
  <si>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</si>
  <si>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</si>
  <si>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</si>
  <si>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</si>
  <si>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</si>
  <si>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</si>
  <si>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</si>
  <si>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</si>
  <si>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</si>
  <si>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</si>
  <si>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</si>
  <si>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</si>
  <si>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</si>
  <si>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</si>
  <si>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</si>
  <si>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</si>
  <si>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</si>
  <si>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</si>
  <si>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</si>
  <si>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</si>
  <si>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</si>
  <si>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</si>
  <si>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</si>
  <si>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</si>
  <si>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</si>
  <si>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</si>
  <si>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</si>
  <si>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</si>
  <si>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</si>
  <si>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</si>
  <si>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</si>
  <si>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</si>
  <si>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</si>
  <si>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</si>
  <si>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</si>
  <si>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</si>
  <si>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</si>
  <si>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</si>
  <si>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</si>
  <si>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</si>
  <si>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</si>
  <si>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</si>
  <si>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</si>
  <si>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</si>
  <si>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</si>
  <si>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</si>
  <si>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</si>
  <si>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</si>
  <si>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</si>
  <si>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</si>
  <si>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</si>
  <si>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</si>
  <si>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</si>
  <si>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</si>
  <si>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</si>
  <si>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</si>
  <si>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</si>
  <si>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</si>
  <si>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</si>
  <si>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</si>
  <si>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</si>
  <si>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</si>
  <si>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</si>
  <si>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</si>
  <si>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</si>
  <si>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</si>
  <si>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</si>
  <si>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</si>
  <si>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</si>
  <si>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</si>
  <si>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</si>
  <si>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</si>
  <si>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</si>
  <si>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</si>
  <si>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</si>
  <si>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</si>
  <si>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</si>
  <si>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</si>
  <si>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</si>
  <si>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</si>
  <si>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</si>
  <si>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</si>
  <si>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</si>
  <si>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</si>
  <si>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</si>
  <si>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</si>
  <si>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</si>
  <si>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</si>
  <si>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</si>
  <si>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</si>
  <si>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</si>
  <si>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</si>
  <si>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</si>
  <si>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</si>
  <si>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</si>
  <si>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</si>
  <si>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</si>
  <si>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</si>
  <si>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</si>
  <si>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</si>
  <si>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</si>
  <si>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</si>
  <si>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</si>
  <si>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</si>
  <si>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</si>
  <si>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</si>
  <si>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</si>
  <si>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</si>
  <si>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</si>
  <si>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</si>
  <si>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</si>
  <si>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</si>
  <si>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</si>
  <si>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</si>
  <si>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</si>
  <si>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</si>
  <si>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</si>
  <si>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</si>
  <si>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</si>
  <si>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</si>
  <si>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</si>
  <si>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</si>
  <si>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</si>
  <si>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</si>
  <si>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</si>
  <si>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</si>
  <si>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</si>
  <si>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</si>
  <si>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</si>
  <si>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</si>
  <si>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</si>
  <si>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</si>
  <si>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</si>
  <si>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</si>
  <si>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</si>
  <si>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</si>
  <si>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</si>
  <si>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</si>
  <si>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</si>
  <si>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</si>
  <si>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</si>
  <si>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</si>
  <si>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</si>
  <si>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</si>
  <si>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</si>
  <si>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</si>
  <si>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</si>
  <si>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</si>
  <si>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</si>
  <si>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</si>
  <si>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</si>
  <si>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</si>
  <si>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</si>
  <si>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</si>
  <si>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www.infostock.bg</t>
  </si>
  <si>
    <t>+ 359 887 83 66 17</t>
  </si>
  <si>
    <t>+359 52 60 38 30</t>
  </si>
  <si>
    <t>Гергана Русева Иванова</t>
  </si>
  <si>
    <t>гр. Несебър, к.к. Слънчев бряг хотел Кукс Клуб</t>
  </si>
  <si>
    <t>Счетоводител</t>
  </si>
  <si>
    <t>Красимир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</si>
</sst>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44104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44134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Красимир Стоянов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44104</v>
      </c>
    </row>
    <row r="11" spans="1:2" ht="15.75">
      <c r="A11" s="7" t="s">
        <v>640</v>
      </c>
      <c r="B11" s="316">
        <v>44134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661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662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656</v>
      </c>
    </row>
    <row r="24" spans="1:2" ht="15.75">
      <c r="A24" s="10" t="s">
        <v>584</v>
      </c>
      <c r="B24" s="426" t="s">
        <v>657</v>
      </c>
    </row>
    <row r="25" spans="1:2" ht="15.75">
      <c r="A25" s="7" t="s">
        <v>587</v>
      </c>
      <c r="B25" s="427" t="s">
        <v>658</v>
      </c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D91" sqref="D9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2634</v>
      </c>
      <c r="D12" s="118"/>
      <c r="E12" s="66" t="s">
        <v>25</v>
      </c>
      <c r="F12" s="69" t="s">
        <v>26</v>
      </c>
      <c r="G12" s="119">
        <v>23380</v>
      </c>
      <c r="H12" s="118">
        <v>23380</v>
      </c>
    </row>
    <row r="13" spans="1:8" ht="15.75">
      <c r="A13" s="66" t="s">
        <v>27</v>
      </c>
      <c r="B13" s="68" t="s">
        <v>28</v>
      </c>
      <c r="C13" s="119">
        <v>779</v>
      </c>
      <c r="D13" s="118"/>
      <c r="E13" s="66" t="s">
        <v>525</v>
      </c>
      <c r="F13" s="69" t="s">
        <v>29</v>
      </c>
      <c r="G13" s="119">
        <v>23380</v>
      </c>
      <c r="H13" s="118">
        <v>23380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23380</v>
      </c>
      <c r="H18" s="348">
        <f>H12+H15+H16+H17</f>
        <v>23380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3414</v>
      </c>
      <c r="D20" s="336">
        <f>SUM(D12:D19)</f>
        <v>0</v>
      </c>
      <c r="E20" s="66" t="s">
        <v>54</v>
      </c>
      <c r="F20" s="69" t="s">
        <v>55</v>
      </c>
      <c r="G20" s="119">
        <v>13668</v>
      </c>
      <c r="H20" s="118">
        <v>13668</v>
      </c>
    </row>
    <row r="21" spans="1:8" ht="15.75">
      <c r="A21" s="76" t="s">
        <v>56</v>
      </c>
      <c r="B21" s="72" t="s">
        <v>57</v>
      </c>
      <c r="C21" s="244">
        <v>76657</v>
      </c>
      <c r="D21" s="245">
        <v>75219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590</v>
      </c>
      <c r="H22" s="352">
        <f>SUM(H23:H25)</f>
        <v>590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590</v>
      </c>
      <c r="H25" s="118">
        <v>590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15130</v>
      </c>
      <c r="H26" s="336">
        <f>H20+H21+H22</f>
        <v>15130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5890</v>
      </c>
      <c r="H28" s="334">
        <f>SUM(H29:H31)</f>
        <v>4532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6560</v>
      </c>
      <c r="H29" s="118">
        <v>5202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-670</v>
      </c>
      <c r="H30" s="118">
        <v>-670</v>
      </c>
      <c r="M30" s="74"/>
    </row>
    <row r="31" spans="1:8" ht="15.75">
      <c r="A31" s="66" t="s">
        <v>91</v>
      </c>
      <c r="B31" s="68" t="s">
        <v>92</v>
      </c>
      <c r="C31" s="119">
        <v>7746</v>
      </c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24</v>
      </c>
      <c r="H32" s="118">
        <v>1358</v>
      </c>
      <c r="M32" s="74"/>
    </row>
    <row r="33" spans="1:8" ht="15.75">
      <c r="A33" s="250" t="s">
        <v>99</v>
      </c>
      <c r="B33" s="73" t="s">
        <v>100</v>
      </c>
      <c r="C33" s="335">
        <f>C31+C32</f>
        <v>7746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5914</v>
      </c>
      <c r="H34" s="336">
        <f>H28+H32+H33</f>
        <v>5890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44424</v>
      </c>
      <c r="H37" s="338">
        <f>H26+H18+H34</f>
        <v>44400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21669</v>
      </c>
      <c r="H45" s="118">
        <v>21658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15646</v>
      </c>
      <c r="H47" s="118">
        <v>19558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0</v>
      </c>
      <c r="H49" s="118">
        <v>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37315</v>
      </c>
      <c r="H50" s="334">
        <f>SUM(H44:H49)</f>
        <v>41216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87817</v>
      </c>
      <c r="D56" s="340">
        <f>D20+D21+D22+D28+D33+D46+D52+D54+D55</f>
        <v>75219</v>
      </c>
      <c r="E56" s="76" t="s">
        <v>529</v>
      </c>
      <c r="F56" s="75" t="s">
        <v>172</v>
      </c>
      <c r="G56" s="337">
        <f>G50+G52+G53+G54+G55</f>
        <v>37315</v>
      </c>
      <c r="H56" s="338">
        <f>H50+H52+H53+H54+H55</f>
        <v>41216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v>1961</v>
      </c>
      <c r="H59" s="118">
        <v>120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3979</v>
      </c>
      <c r="H60" s="118">
        <v>2060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3394</v>
      </c>
      <c r="H61" s="334">
        <f>SUM(H62:H68)</f>
        <v>1766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360</v>
      </c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2659</v>
      </c>
      <c r="H64" s="118">
        <v>1715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199</v>
      </c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116</v>
      </c>
      <c r="H66" s="118">
        <v>33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</v>
      </c>
      <c r="H67" s="118">
        <v>14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56</v>
      </c>
      <c r="H68" s="118">
        <v>4</v>
      </c>
    </row>
    <row r="69" spans="1:8" ht="15.75">
      <c r="A69" s="66" t="s">
        <v>210</v>
      </c>
      <c r="B69" s="68" t="s">
        <v>211</v>
      </c>
      <c r="C69" s="119">
        <v>720</v>
      </c>
      <c r="D69" s="118">
        <v>952</v>
      </c>
      <c r="E69" s="123" t="s">
        <v>79</v>
      </c>
      <c r="F69" s="69" t="s">
        <v>216</v>
      </c>
      <c r="G69" s="119">
        <v>537</v>
      </c>
      <c r="H69" s="118">
        <v>72</v>
      </c>
    </row>
    <row r="70" spans="1:8" ht="15.75">
      <c r="A70" s="66" t="s">
        <v>214</v>
      </c>
      <c r="B70" s="68" t="s">
        <v>215</v>
      </c>
      <c r="C70" s="119">
        <v>2735</v>
      </c>
      <c r="D70" s="118">
        <v>13100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9871</v>
      </c>
      <c r="H71" s="336">
        <f>H59+H60+H61+H69+H70</f>
        <v>4018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74</v>
      </c>
      <c r="D75" s="118">
        <v>14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3529</v>
      </c>
      <c r="D76" s="336">
        <f>SUM(D68:D75)</f>
        <v>14066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9871</v>
      </c>
      <c r="H79" s="338">
        <f>H71+H73+H75+H77</f>
        <v>4018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19</v>
      </c>
      <c r="D88" s="118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63</v>
      </c>
      <c r="D89" s="118">
        <v>348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182</v>
      </c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264</v>
      </c>
      <c r="D92" s="336">
        <f>SUM(D88:D91)</f>
        <v>349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3793</v>
      </c>
      <c r="D94" s="340">
        <f>D65+D76+D85+D92+D93</f>
        <v>14415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91610</v>
      </c>
      <c r="D95" s="342">
        <f>D94+D56</f>
        <v>89634</v>
      </c>
      <c r="E95" s="150" t="s">
        <v>607</v>
      </c>
      <c r="F95" s="257" t="s">
        <v>268</v>
      </c>
      <c r="G95" s="341">
        <f>G37+G40+G56+G79</f>
        <v>91610</v>
      </c>
      <c r="H95" s="342">
        <f>H37+H40+H56+H79</f>
        <v>89634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44134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Красимир Стоянов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tr">
        <f>Начална!B17</f>
        <v>Гергана Русева Иванова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31" sqref="C3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351</v>
      </c>
      <c r="D12" s="238">
        <v>1063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394</v>
      </c>
      <c r="D13" s="238">
        <v>770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>
        <v>1412</v>
      </c>
      <c r="H14" s="238">
        <v>3524</v>
      </c>
    </row>
    <row r="15" spans="1:8" ht="15.75">
      <c r="A15" s="116" t="s">
        <v>287</v>
      </c>
      <c r="B15" s="112" t="s">
        <v>288</v>
      </c>
      <c r="C15" s="237">
        <v>672</v>
      </c>
      <c r="D15" s="238">
        <v>1116</v>
      </c>
      <c r="E15" s="166" t="s">
        <v>79</v>
      </c>
      <c r="F15" s="161" t="s">
        <v>289</v>
      </c>
      <c r="G15" s="237">
        <v>1244</v>
      </c>
      <c r="H15" s="238">
        <v>20</v>
      </c>
    </row>
    <row r="16" spans="1:8" ht="15.75">
      <c r="A16" s="116" t="s">
        <v>290</v>
      </c>
      <c r="B16" s="112" t="s">
        <v>291</v>
      </c>
      <c r="C16" s="237">
        <v>36</v>
      </c>
      <c r="D16" s="238">
        <v>200</v>
      </c>
      <c r="E16" s="157" t="s">
        <v>52</v>
      </c>
      <c r="F16" s="185" t="s">
        <v>292</v>
      </c>
      <c r="G16" s="366">
        <f>SUM(G12:G15)</f>
        <v>2656</v>
      </c>
      <c r="H16" s="367">
        <f>SUM(H12:H15)</f>
        <v>3544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192</v>
      </c>
      <c r="D19" s="238">
        <v>255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1645</v>
      </c>
      <c r="D22" s="367">
        <f>SUM(D12:D18)+D19</f>
        <v>3404</v>
      </c>
      <c r="E22" s="116" t="s">
        <v>309</v>
      </c>
      <c r="F22" s="158" t="s">
        <v>310</v>
      </c>
      <c r="G22" s="237">
        <v>11</v>
      </c>
      <c r="H22" s="238">
        <v>14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2026</v>
      </c>
    </row>
    <row r="25" spans="1:8" ht="31.5">
      <c r="A25" s="116" t="s">
        <v>316</v>
      </c>
      <c r="B25" s="158" t="s">
        <v>317</v>
      </c>
      <c r="C25" s="237">
        <v>867</v>
      </c>
      <c r="D25" s="238">
        <v>1352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11</v>
      </c>
      <c r="H27" s="367">
        <f>SUM(H22:H26)</f>
        <v>2040</v>
      </c>
    </row>
    <row r="28" spans="1:8" ht="15.75">
      <c r="A28" s="116" t="s">
        <v>79</v>
      </c>
      <c r="B28" s="158" t="s">
        <v>327</v>
      </c>
      <c r="C28" s="237">
        <v>131</v>
      </c>
      <c r="D28" s="238">
        <v>172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998</v>
      </c>
      <c r="D29" s="367">
        <f>SUM(D25:D28)</f>
        <v>1524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2643</v>
      </c>
      <c r="D31" s="373">
        <f>D29+D22</f>
        <v>4928</v>
      </c>
      <c r="E31" s="172" t="s">
        <v>521</v>
      </c>
      <c r="F31" s="187" t="s">
        <v>331</v>
      </c>
      <c r="G31" s="174">
        <f>G16+G18+G27</f>
        <v>2667</v>
      </c>
      <c r="H31" s="175">
        <f>H16+H18+H27</f>
        <v>5584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24</v>
      </c>
      <c r="D33" s="165">
        <f>IF((H31-D31)&gt;0,H31-D31,0)</f>
        <v>656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2643</v>
      </c>
      <c r="D36" s="375">
        <f>D31-D34+D35</f>
        <v>4928</v>
      </c>
      <c r="E36" s="183" t="s">
        <v>346</v>
      </c>
      <c r="F36" s="177" t="s">
        <v>347</v>
      </c>
      <c r="G36" s="188">
        <f>G35-G34+G31</f>
        <v>2667</v>
      </c>
      <c r="H36" s="189">
        <f>H35-H34+H31</f>
        <v>5584</v>
      </c>
    </row>
    <row r="37" spans="1:8" ht="15.75">
      <c r="A37" s="182" t="s">
        <v>348</v>
      </c>
      <c r="B37" s="152" t="s">
        <v>349</v>
      </c>
      <c r="C37" s="372">
        <f>IF((G36-C36)&gt;0,G36-C36,0)</f>
        <v>24</v>
      </c>
      <c r="D37" s="373">
        <f>IF((H36-D36)&gt;0,H36-D36,0)</f>
        <v>656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24</v>
      </c>
      <c r="D42" s="165">
        <f>+IF((H36-D36-D38)&gt;0,H36-D36-D38,0)</f>
        <v>648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24</v>
      </c>
      <c r="D44" s="189">
        <f>IF(H42=0,IF(D42-D43&gt;0,D42-D43+H43,0),IF(H42-H43&lt;0,H43-H42+D42,0))</f>
        <v>648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2667</v>
      </c>
      <c r="D45" s="369">
        <f>D36+D38+D42</f>
        <v>5584</v>
      </c>
      <c r="E45" s="191" t="s">
        <v>373</v>
      </c>
      <c r="F45" s="193" t="s">
        <v>374</v>
      </c>
      <c r="G45" s="368">
        <f>G42+G36</f>
        <v>2667</v>
      </c>
      <c r="H45" s="369">
        <f>H42+H36</f>
        <v>5584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641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44134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Красимир Стоянов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tr">
        <f>Начална!B17</f>
        <v>Гергана Русева Иванова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6" sqref="D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2300</v>
      </c>
      <c r="D11" s="118">
        <v>3978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-1266</v>
      </c>
      <c r="D12" s="118">
        <v>-3876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-605</v>
      </c>
      <c r="D14" s="118">
        <v>-1042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-174</v>
      </c>
      <c r="D15" s="118">
        <v>1032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-37</v>
      </c>
      <c r="D16" s="118">
        <v>-7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0</v>
      </c>
      <c r="D18" s="118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0</v>
      </c>
      <c r="D19" s="118">
        <v>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393</v>
      </c>
      <c r="D20" s="118">
        <v>5475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611</v>
      </c>
      <c r="D21" s="397">
        <f>SUM(D11:D20)</f>
        <v>5560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0</v>
      </c>
      <c r="D23" s="118">
        <v>-4954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0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-50</v>
      </c>
      <c r="D25" s="118">
        <v>-1680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83</v>
      </c>
      <c r="D26" s="118">
        <v>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12</v>
      </c>
      <c r="D27" s="118">
        <v>11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0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0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10</v>
      </c>
      <c r="D32" s="118">
        <v>1684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55</v>
      </c>
      <c r="D33" s="397">
        <f>SUM(D23:D32)</f>
        <v>-4935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50</v>
      </c>
      <c r="D37" s="118">
        <v>22311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-149</v>
      </c>
      <c r="D38" s="118">
        <v>-19785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-652</v>
      </c>
      <c r="D40" s="118">
        <v>-1176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-2031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-751</v>
      </c>
      <c r="D43" s="399">
        <f>SUM(D35:D42)</f>
        <v>-681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-85</v>
      </c>
      <c r="D44" s="228">
        <f>D43+D33+D21</f>
        <v>-56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349</v>
      </c>
      <c r="D45" s="230">
        <v>437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264</v>
      </c>
      <c r="D46" s="232">
        <f>D45+D44</f>
        <v>381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3" t="s">
        <v>637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44134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Красимир Стоянов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41" t="str">
        <f>Начална!B17</f>
        <v>Гергана Русева Иванова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23380</v>
      </c>
      <c r="D13" s="322">
        <f>'1-Баланс'!H20</f>
        <v>13668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>
        <v>590</v>
      </c>
      <c r="I13" s="322">
        <f>'1-Баланс'!H29+'1-Баланс'!H32</f>
        <v>6560</v>
      </c>
      <c r="J13" s="322">
        <f>'1-Баланс'!H30+'1-Баланс'!H33</f>
        <v>-670</v>
      </c>
      <c r="K13" s="323"/>
      <c r="L13" s="322">
        <f>SUM(C13:K13)</f>
        <v>44400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23380</v>
      </c>
      <c r="D17" s="391">
        <f aca="true" t="shared" si="2" ref="D17:M17">D13+D14</f>
        <v>13668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590</v>
      </c>
      <c r="I17" s="391">
        <f t="shared" si="2"/>
        <v>6560</v>
      </c>
      <c r="J17" s="391">
        <f t="shared" si="2"/>
        <v>-670</v>
      </c>
      <c r="K17" s="391">
        <f t="shared" si="2"/>
        <v>0</v>
      </c>
      <c r="L17" s="322">
        <f t="shared" si="1"/>
        <v>44400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24</v>
      </c>
      <c r="J18" s="322">
        <f>+'1-Баланс'!G33</f>
        <v>0</v>
      </c>
      <c r="K18" s="323"/>
      <c r="L18" s="322">
        <f t="shared" si="1"/>
        <v>24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23380</v>
      </c>
      <c r="D31" s="391">
        <f aca="true" t="shared" si="6" ref="D31:M31">D19+D22+D23+D26+D30+D29+D17+D18</f>
        <v>13668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590</v>
      </c>
      <c r="I31" s="391">
        <f t="shared" si="6"/>
        <v>6584</v>
      </c>
      <c r="J31" s="391">
        <f t="shared" si="6"/>
        <v>-670</v>
      </c>
      <c r="K31" s="391">
        <f t="shared" si="6"/>
        <v>0</v>
      </c>
      <c r="L31" s="322">
        <f t="shared" si="1"/>
        <v>44424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23380</v>
      </c>
      <c r="D34" s="325">
        <f t="shared" si="7"/>
        <v>13668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590</v>
      </c>
      <c r="I34" s="325">
        <f t="shared" si="7"/>
        <v>6584</v>
      </c>
      <c r="J34" s="325">
        <f t="shared" si="7"/>
        <v>-670</v>
      </c>
      <c r="K34" s="325">
        <f t="shared" si="7"/>
        <v>0</v>
      </c>
      <c r="L34" s="389">
        <f t="shared" si="1"/>
        <v>44424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44134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Красимир Стоянов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41" t="str">
        <f>Начална!B17</f>
        <v>Гергана Русева Иванова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30.09.2020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91610</v>
      </c>
      <c r="D6" s="413">
        <f aca="true" t="shared" si="0" ref="D6:D15">C6-E6</f>
        <v>0</v>
      </c>
      <c r="E6" s="412">
        <f>'1-Баланс'!G95</f>
        <v>91610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44424</v>
      </c>
      <c r="D7" s="413">
        <f t="shared" si="0"/>
        <v>21044</v>
      </c>
      <c r="E7" s="412">
        <f>'1-Баланс'!G18</f>
        <v>23380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24</v>
      </c>
      <c r="D8" s="413">
        <f t="shared" si="0"/>
        <v>0</v>
      </c>
      <c r="E8" s="412">
        <f>ABS('2-Отчет за доходите'!C44)-ABS('2-Отчет за доходите'!G44)</f>
        <v>24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349</v>
      </c>
      <c r="D9" s="413">
        <f t="shared" si="0"/>
        <v>0</v>
      </c>
      <c r="E9" s="412">
        <f>'3-Отчет за паричния поток'!C45</f>
        <v>349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264</v>
      </c>
      <c r="D10" s="413">
        <f t="shared" si="0"/>
        <v>0</v>
      </c>
      <c r="E10" s="412">
        <f>'3-Отчет за паричния поток'!C46</f>
        <v>264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44424</v>
      </c>
      <c r="D11" s="413">
        <f t="shared" si="0"/>
        <v>0</v>
      </c>
      <c r="E11" s="412">
        <f>'4-Отчет за собствения капитал'!L34</f>
        <v>44424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0.009036144578313253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0.0005402485143165856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0.0005086254397490782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0.00026198013317323436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1.0090805902383655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0.3842569141930909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0.3842569141930909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0.02674501063722014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0.02674501063722014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0.03317056112699979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0.02899246807117127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0.4565140263521697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1.0621735998559336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0.5150747734963431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891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0.020056726094003243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0.3340832395950506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52.95847362514029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2634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779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3414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76657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7746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7746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87817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720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2735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74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3529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19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63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182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264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3793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91610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23380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23380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23380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13668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590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590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15130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5890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6560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-670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24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5914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44424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21669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15646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37315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37315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1961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3979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3394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360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2659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199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116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56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537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9871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9871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91610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351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394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672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36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192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1645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867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131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998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2643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24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2643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24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24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24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2667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1412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1244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2656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11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2667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2667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2667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2300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-1266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-605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-174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-37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393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611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-50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83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12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10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55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50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-149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-652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-751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-85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349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264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23380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23380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23380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23380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13668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13668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13668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13668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590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590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590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590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6560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6560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24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6584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6584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-670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-670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-670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-670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44400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44400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24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44424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44424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2019-05-28T13:54:50Z</cp:lastPrinted>
  <dcterms:created xsi:type="dcterms:W3CDTF">2006-09-16T00:00:00Z</dcterms:created>
  <dcterms:modified xsi:type="dcterms:W3CDTF">2020-11-30T14:56:48Z</dcterms:modified>
  <cp:category/>
  <cp:version/>
  <cp:contentType/>
  <cp:contentStatus/>
</cp:coreProperties>
</file>