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320" windowHeight="565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<sst xmlns="http://schemas.openxmlformats.org/spreadsheetml/2006/main" count="4312" uniqueCount="1001">
  <si>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</si>
  <si>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</si>
  <si>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</si>
  <si>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</si>
  <si>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</si>
  <si>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</si>
  <si>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</si>
  <si>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</si>
  <si>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</si>
  <si>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</si>
  <si>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</si>
  <si>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</si>
  <si>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</si>
  <si>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</si>
  <si>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</si>
  <si>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</si>
  <si>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</si>
  <si>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</si>
  <si>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</si>
  <si>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</si>
  <si>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</si>
  <si>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</si>
  <si>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</si>
  <si>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</si>
  <si>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</si>
  <si>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</si>
  <si>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</si>
  <si>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</si>
  <si>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</si>
  <si>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</si>
  <si>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</si>
  <si>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</si>
  <si>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</si>
  <si>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</si>
  <si>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</si>
  <si>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</si>
  <si>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</si>
  <si>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</si>
  <si>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</si>
  <si>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</si>
  <si>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</si>
  <si>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</si>
  <si>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</si>
  <si>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</si>
  <si>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</si>
  <si>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</si>
  <si>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</si>
  <si>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</si>
  <si>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</si>
  <si>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</si>
  <si>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</si>
  <si>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</si>
  <si>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</si>
  <si>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</si>
  <si>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</si>
  <si>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</si>
  <si>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</si>
  <si>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</si>
  <si>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</si>
  <si>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</si>
  <si>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</si>
  <si>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</si>
  <si>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</si>
  <si>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</si>
  <si>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</si>
  <si>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</si>
  <si>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</si>
  <si>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</si>
  <si>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</si>
  <si>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</si>
  <si>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</si>
  <si>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</si>
  <si>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</si>
  <si>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</si>
  <si>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</si>
  <si>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</si>
  <si>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</si>
  <si>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</si>
  <si>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</si>
  <si>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</si>
  <si>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</si>
  <si>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</si>
  <si>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</si>
  <si>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</si>
  <si>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</si>
  <si>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</si>
  <si>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</si>
  <si>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</si>
  <si>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</si>
  <si>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</si>
  <si>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</si>
  <si>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</si>
  <si>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</si>
  <si>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</si>
  <si>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</si>
  <si>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</si>
  <si>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</si>
  <si>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</si>
  <si>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</si>
  <si>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</si>
  <si>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</si>
  <si>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</si>
  <si>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</si>
  <si>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</si>
  <si>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</si>
  <si>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</si>
  <si>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</si>
  <si>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</si>
  <si>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</si>
  <si>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</si>
  <si>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</si>
  <si>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</si>
  <si>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</si>
  <si>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</si>
  <si>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</si>
  <si>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</si>
  <si>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</si>
  <si>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</si>
  <si>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</si>
  <si>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</si>
  <si>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</si>
  <si>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</si>
  <si>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</si>
  <si>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</si>
  <si>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</si>
  <si>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</si>
  <si>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</si>
  <si>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</si>
  <si>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</si>
  <si>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</si>
  <si>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</si>
  <si>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</si>
  <si>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</si>
  <si>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</si>
  <si>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</si>
  <si>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</si>
  <si>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</si>
  <si>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</si>
  <si>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</si>
  <si>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</si>
  <si>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</si>
  <si>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</si>
  <si>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</si>
  <si>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</si>
  <si>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</si>
  <si>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</si>
  <si>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</si>
  <si>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</si>
  <si>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</si>
  <si>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</si>
  <si>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</si>
  <si>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</si>
  <si>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</si>
  <si>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</si>
  <si>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</si>
  <si>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</si>
  <si>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</si>
  <si>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</si>
  <si>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</si>
  <si>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</si>
  <si>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</si>
  <si>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</si>
  <si>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</si>
  <si>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</si>
  <si>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</si>
  <si>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</si>
  <si>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</si>
  <si>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</si>
  <si>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</si>
  <si>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</si>
  <si>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</si>
  <si>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</si>
  <si>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</si>
  <si>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</si>
  <si>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</si>
  <si>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</si>
  <si>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</si>
  <si>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</si>
  <si>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</si>
  <si>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</si>
  <si>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</si>
  <si>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</si>
  <si>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</si>
  <si>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</si>
  <si>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</si>
  <si>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</si>
  <si>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</si>
  <si>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</si>
  <si>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</si>
  <si>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</si>
  <si>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</si>
  <si>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</si>
  <si>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</si>
  <si>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</si>
  <si>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</si>
  <si>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</si>
  <si>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</si>
  <si>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</si>
  <si>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</si>
  <si>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</si>
  <si>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</si>
  <si>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</si>
  <si>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</si>
  <si>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</si>
  <si>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</si>
  <si>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</si>
  <si>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</si>
  <si>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</si>
  <si>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</si>
  <si>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</si>
  <si>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</si>
  <si>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</si>
  <si>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</si>
  <si>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</si>
  <si>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</si>
  <si>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</si>
  <si>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</si>
  <si>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</si>
  <si>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</si>
  <si>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</si>
  <si>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</si>
  <si>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</si>
  <si>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</si>
  <si>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</si>
  <si>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</si>
  <si>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</si>
  <si>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</si>
  <si>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</si>
  <si>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</si>
  <si>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</si>
  <si>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</si>
  <si>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</si>
  <si>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</si>
  <si>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</si>
  <si>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</si>
  <si>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</si>
  <si>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</si>
  <si>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</si>
  <si>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</si>
  <si>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</si>
  <si>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</si>
  <si>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</si>
  <si>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</si>
  <si>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</si>
  <si>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</si>
  <si>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</si>
  <si>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</si>
  <si>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</si>
  <si>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</si>
  <si>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</si>
  <si>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</si>
  <si>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</si>
  <si>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</si>
  <si>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</si>
  <si>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</si>
  <si>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</si>
  <si>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</si>
  <si>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</si>
  <si>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</si>
  <si>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</si>
  <si>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</si>
  <si>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</si>
  <si>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</si>
  <si>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</si>
  <si>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</si>
  <si>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</si>
  <si>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</si>
  <si>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</si>
  <si>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</si>
  <si>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</si>
  <si>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</si>
  <si>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</si>
  <si>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</si>
  <si>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</si>
  <si>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</si>
  <si>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</si>
  <si>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</si>
  <si>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</si>
  <si>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</si>
  <si>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</si>
  <si>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</si>
  <si>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</si>
  <si>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</si>
  <si>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</si>
  <si>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</si>
  <si>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</si>
  <si>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</si>
  <si>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</si>
  <si>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</si>
  <si>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</si>
  <si>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</si>
  <si>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</si>
  <si>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</si>
  <si>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</si>
  <si>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</si>
  <si>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</si>
  <si>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</si>
  <si>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</si>
  <si>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</si>
  <si>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</si>
  <si>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</si>
  <si>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</si>
  <si>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</si>
  <si>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</si>
  <si>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</si>
  <si>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</si>
  <si>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</si>
  <si>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</si>
  <si>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</si>
  <si>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</si>
  <si>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</si>
  <si>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</si>
  <si>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</si>
  <si>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</si>
  <si>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</si>
  <si>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</si>
  <si>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</si>
  <si>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</si>
  <si>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</si>
  <si>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</si>
  <si>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</si>
  <si>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</si>
  <si>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</si>
  <si>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</si>
  <si>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</si>
  <si>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</si>
  <si>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</si>
  <si>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</si>
  <si>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</si>
  <si>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</si>
  <si>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</si>
  <si>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</si>
  <si>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</si>
  <si>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</si>
  <si>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</si>
  <si>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</si>
  <si>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</si>
  <si>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</si>
  <si>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</si>
  <si>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</si>
  <si>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</si>
  <si>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</si>
  <si>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</si>
  <si>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</si>
  <si>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</si>
  <si>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</si>
  <si>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</si>
  <si>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</si>
  <si>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</si>
  <si>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</si>
  <si>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</si>
  <si>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</si>
  <si>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</si>
  <si>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</si>
  <si>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</si>
  <si>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</si>
  <si>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</si>
  <si>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</si>
  <si>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</si>
  <si>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</si>
  <si>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</si>
  <si>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</si>
  <si>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</si>
  <si>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</si>
  <si>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</si>
  <si>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</si>
  <si>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</si>
  <si>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</si>
  <si>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</si>
  <si>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</si>
  <si>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</si>
  <si>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</si>
  <si>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</si>
  <si>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</si>
  <si>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</si>
  <si>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</si>
  <si>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</si>
  <si>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</si>
  <si>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</si>
  <si>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</si>
  <si>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</si>
  <si>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</si>
  <si>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</si>
  <si>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</si>
  <si>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</si>
  <si>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</si>
  <si>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</si>
  <si>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</si>
  <si>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</si>
  <si>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</si>
  <si>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</si>
  <si>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</si>
  <si>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</si>
  <si>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</si>
  <si>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</si>
  <si>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</si>
  <si>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</si>
  <si>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</si>
  <si>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</si>
  <si>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</si>
  <si>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</si>
  <si>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</si>
  <si>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</si>
  <si>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</si>
  <si>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</si>
  <si>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</si>
  <si>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</si>
  <si>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</si>
  <si>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</si>
  <si>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</si>
  <si>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</si>
  <si>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</si>
  <si>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</si>
  <si>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</si>
  <si>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</si>
  <si>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</si>
  <si>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</si>
  <si>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</si>
  <si>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</si>
  <si>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</si>
  <si>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</si>
  <si>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</si>
  <si>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</si>
  <si>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</si>
  <si>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</si>
  <si>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</si>
  <si>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</si>
  <si>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</si>
  <si>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</si>
  <si>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</si>
  <si>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</si>
  <si>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</si>
  <si>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</si>
  <si>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</si>
  <si>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</si>
  <si>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</si>
  <si>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</si>
  <si>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</si>
  <si>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</si>
  <si>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</si>
  <si>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</si>
  <si>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</si>
  <si>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</si>
  <si>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</si>
  <si>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</si>
  <si>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</si>
  <si>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</si>
  <si>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</si>
  <si>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</si>
  <si>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</si>
  <si>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</si>
  <si>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</si>
  <si>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</si>
  <si>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</si>
  <si>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</si>
  <si>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</si>
  <si>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</si>
  <si>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</si>
  <si>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</si>
  <si>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</si>
  <si>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</si>
  <si>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</si>
  <si>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</si>
  <si>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</si>
  <si>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</si>
  <si>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</si>
  <si>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</si>
  <si>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</si>
  <si>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</si>
  <si>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</si>
  <si>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</si>
  <si>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</si>
  <si>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</si>
  <si>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</si>
  <si>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</si>
  <si>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</si>
  <si>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</si>
  <si>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</si>
  <si>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</si>
  <si>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</si>
  <si>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</si>
  <si>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</si>
  <si>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</si>
  <si>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</si>
  <si>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</si>
  <si>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</si>
  <si>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</si>
  <si>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</si>
  <si>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</si>
  <si>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</si>
  <si>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</si>
  <si>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</si>
  <si>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</si>
  <si>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</si>
  <si>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</si>
  <si>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</si>
  <si>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</si>
  <si>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</si>
  <si>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</si>
  <si>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</si>
  <si>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</si>
  <si>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</si>
  <si>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</si>
  <si>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</si>
  <si>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</si>
  <si>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</si>
  <si>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</si>
  <si>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</si>
  <si>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</si>
  <si>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</si>
  <si>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</si>
  <si>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</si>
  <si>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</si>
  <si>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</si>
  <si>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</si>
  <si>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</si>
  <si>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</si>
  <si>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</si>
  <si>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</si>
  <si>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</si>
  <si>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</si>
  <si>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</si>
  <si>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</si>
  <si>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</si>
  <si>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</si>
  <si>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</si>
  <si>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</si>
  <si>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</si>
  <si>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</si>
  <si>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</si>
  <si>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</si>
  <si>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</si>
  <si>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</si>
  <si>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</si>
  <si>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</si>
  <si>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</si>
  <si>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</si>
  <si>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</si>
  <si>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</si>
  <si>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</si>
  <si>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</si>
  <si>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</si>
  <si>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</si>
  <si>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</si>
  <si>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</si>
  <si>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</si>
  <si>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</si>
  <si>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</si>
  <si>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</si>
  <si>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</si>
  <si>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</si>
  <si>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</si>
  <si>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</si>
  <si>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</si>
  <si>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</si>
  <si>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</si>
  <si>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</si>
  <si>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</si>
  <si>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</si>
  <si>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</si>
  <si>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</si>
  <si>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</si>
  <si>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</si>
  <si>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</si>
  <si>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</si>
  <si>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</si>
  <si>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</si>
  <si>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</si>
  <si>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</si>
  <si>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</si>
  <si>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</si>
  <si>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</si>
  <si>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</si>
  <si>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</si>
  <si>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</si>
  <si>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</si>
  <si>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</si>
  <si>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</si>
  <si>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</si>
  <si>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</si>
  <si>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</si>
  <si>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</si>
  <si>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</si>
  <si>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</si>
  <si>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</si>
  <si>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</si>
  <si>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</si>
  <si>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</si>
  <si>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</si>
  <si>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</si>
  <si>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</si>
  <si>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</si>
  <si>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</si>
  <si>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</si>
  <si>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</si>
  <si>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</si>
  <si>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</si>
  <si>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</si>
  <si>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</si>
  <si>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</si>
  <si>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</si>
  <si>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</si>
  <si>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</si>
  <si>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</si>
  <si>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</si>
  <si>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</si>
  <si>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</si>
  <si>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</si>
  <si>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</si>
  <si>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</si>
  <si>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</si>
  <si>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</si>
  <si>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</si>
  <si>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</si>
  <si>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</si>
  <si>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</si>
  <si>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</si>
  <si>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</si>
  <si>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</si>
  <si>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</si>
  <si>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</si>
  <si>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</si>
  <si>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</si>
  <si>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</si>
  <si>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</si>
  <si>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</si>
  <si>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</si>
  <si>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</si>
  <si>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</si>
  <si>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</si>
  <si>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</si>
  <si>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</si>
  <si>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</si>
  <si>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</si>
  <si>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</si>
  <si>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</si>
  <si>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</si>
  <si>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</si>
  <si>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</si>
  <si>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</si>
  <si>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</si>
  <si>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</si>
  <si>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</si>
  <si>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</si>
  <si>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</si>
  <si>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</si>
  <si>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</si>
  <si>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</si>
  <si>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</si>
  <si>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</si>
  <si>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</si>
  <si>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</si>
  <si>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</si>
  <si>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</si>
  <si>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</si>
  <si>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</si>
  <si>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</si>
  <si>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</si>
  <si>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</si>
  <si>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</si>
  <si>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</si>
  <si>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</si>
  <si>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</si>
  <si>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</si>
  <si>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</si>
  <si>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</si>
  <si>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</si>
  <si>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</si>
  <si>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</si>
  <si>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</si>
  <si>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</si>
  <si>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</si>
  <si>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</si>
  <si>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</si>
  <si>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</si>
  <si>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</si>
  <si>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</si>
  <si>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</si>
  <si>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</si>
  <si>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</si>
  <si>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</si>
  <si>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</si>
  <si>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</si>
  <si>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</si>
  <si>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</si>
  <si>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</si>
  <si>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</si>
  <si>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</si>
  <si>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</si>
  <si>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</si>
  <si>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</si>
  <si>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</si>
  <si>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</si>
  <si>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</si>
  <si>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</si>
  <si>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</si>
  <si>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</si>
  <si>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</si>
  <si>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</si>
  <si>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</si>
  <si>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</si>
  <si>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</si>
  <si>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</si>
  <si>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</si>
  <si>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</si>
  <si>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</si>
  <si>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</si>
  <si>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</si>
  <si>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</si>
  <si>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</si>
  <si>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</si>
  <si>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</si>
  <si>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</si>
  <si>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</si>
  <si>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</si>
  <si>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</si>
  <si>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</si>
  <si>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</si>
  <si>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</si>
  <si>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</si>
  <si>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</si>
  <si>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</si>
  <si>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</si>
  <si>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</si>
  <si>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</si>
  <si>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</si>
  <si>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</si>
  <si>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</si>
  <si>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</si>
  <si>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</si>
  <si>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</si>
  <si>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</si>
  <si>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</si>
  <si>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</si>
  <si>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</si>
  <si>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</si>
  <si>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</si>
  <si>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</si>
  <si>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</si>
  <si>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</si>
  <si>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</si>
  <si>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</si>
  <si>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</si>
  <si>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</si>
  <si>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</si>
  <si>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</si>
  <si>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</si>
  <si>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</si>
  <si>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</si>
  <si>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</si>
  <si>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</si>
  <si>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</si>
  <si>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</si>
  <si>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</si>
  <si>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</si>
  <si>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</si>
  <si>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</si>
  <si>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</si>
  <si>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</si>
  <si>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</si>
  <si>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</si>
  <si>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</si>
  <si>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</si>
  <si>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</si>
  <si>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</si>
  <si>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</si>
  <si>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</si>
  <si>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</si>
  <si>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</si>
  <si>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</si>
  <si>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</si>
  <si>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</si>
  <si>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</si>
  <si>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</si>
  <si>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</si>
  <si>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</si>
  <si>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</si>
  <si>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</si>
  <si>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</si>
  <si>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</si>
  <si>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</si>
  <si>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</si>
  <si>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</si>
  <si>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</si>
  <si>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</si>
  <si>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</si>
  <si>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</si>
  <si>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</si>
  <si>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</si>
  <si>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</si>
  <si>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</si>
  <si>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</si>
  <si>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</si>
  <si>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</si>
  <si>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</si>
  <si>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</si>
  <si>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</si>
  <si>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</si>
  <si>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</si>
  <si>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</si>
  <si>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</si>
  <si>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</si>
  <si>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</si>
  <si>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</si>
  <si>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</si>
  <si>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</si>
  <si>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</si>
  <si>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</si>
  <si>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</si>
  <si>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</si>
  <si>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</si>
  <si>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</si>
  <si>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</si>
  <si>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</si>
  <si>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</si>
  <si>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</si>
  <si>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</si>
  <si>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</si>
  <si>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</si>
  <si>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</si>
  <si>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</si>
  <si>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</si>
  <si>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</si>
  <si>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</si>
  <si>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</si>
  <si>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</si>
  <si>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</si>
  <si>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</si>
  <si>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</si>
  <si>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</si>
  <si>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</si>
  <si>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</si>
  <si>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</si>
  <si>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</si>
  <si>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</si>
  <si>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</si>
  <si>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</si>
  <si>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</si>
  <si>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</si>
  <si>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</si>
  <si>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</si>
  <si>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</si>
  <si>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</si>
  <si>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</si>
  <si>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</si>
  <si>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</si>
  <si>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</si>
  <si>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</si>
  <si>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</si>
  <si>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</si>
  <si>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</si>
  <si>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</si>
  <si>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</si>
  <si>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</si>
  <si>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</si>
  <si>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</si>
  <si>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</si>
  <si>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</si>
  <si>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</si>
  <si>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</si>
  <si>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</si>
  <si>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</si>
  <si>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</si>
  <si>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</si>
  <si>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</si>
  <si>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</si>
  <si>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</si>
  <si>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</si>
  <si>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</si>
  <si>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</si>
  <si>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</si>
  <si>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</si>
  <si>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</si>
  <si>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</si>
  <si>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</si>
  <si>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</si>
  <si>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</si>
  <si>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</si>
  <si>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</si>
  <si>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</si>
  <si>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</si>
  <si>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</si>
  <si>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</si>
  <si>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</si>
  <si>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</si>
  <si>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</si>
  <si>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</si>
  <si>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</si>
  <si>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</si>
  <si>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</si>
  <si>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</si>
  <si>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</si>
  <si>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</si>
  <si>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</si>
  <si>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</si>
  <si>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</si>
  <si>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</si>
  <si>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</si>
  <si>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</si>
  <si>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</si>
  <si>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</si>
  <si>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</si>
  <si>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</si>
  <si>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</si>
  <si>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</si>
  <si>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</si>
  <si>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</si>
  <si>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</si>
  <si>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</si>
  <si>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</si>
  <si>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</si>
  <si>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</si>
  <si>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</si>
  <si>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</si>
  <si>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</si>
  <si>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</si>
  <si>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</si>
  <si>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</si>
  <si>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</si>
  <si>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</si>
  <si>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</si>
  <si>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</si>
  <si>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</si>
  <si>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</si>
  <si>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</si>
  <si>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</si>
  <si>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</si>
  <si>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</si>
  <si>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</si>
  <si>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</si>
  <si>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</si>
  <si>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</si>
  <si>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</si>
  <si>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</si>
  <si>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</si>
  <si>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</si>
  <si>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</si>
  <si>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</si>
  <si>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</si>
  <si>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</si>
  <si>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</si>
  <si>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</si>
  <si>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</si>
  <si>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</si>
  <si>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</si>
  <si>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</si>
  <si>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</si>
  <si>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</si>
  <si>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</si>
  <si>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</si>
  <si>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</si>
  <si>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</si>
  <si>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</si>
  <si>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</si>
  <si>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</si>
  <si>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</si>
  <si>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</si>
  <si>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</si>
  <si>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</si>
  <si>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</si>
  <si>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</si>
  <si>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</si>
  <si>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</si>
  <si>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</si>
  <si>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</si>
  <si>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</si>
  <si>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</si>
  <si>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</si>
  <si>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</si>
  <si>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</si>
  <si>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</si>
  <si>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</si>
  <si>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</si>
  <si>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</si>
  <si>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</si>
  <si>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</si>
  <si>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</si>
  <si>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</si>
  <si>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</si>
  <si>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</si>
  <si>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</si>
  <si>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</si>
  <si>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</si>
  <si>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</si>
  <si>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</si>
  <si>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</si>
  <si>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</si>
  <si>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</si>
  <si>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</si>
  <si>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www.infostock.bg</t>
  </si>
  <si>
    <t>Супер Боровец пропърти фонд АДСИЦ</t>
  </si>
  <si>
    <t>148031273</t>
  </si>
  <si>
    <t>Изпълнителен директор</t>
  </si>
  <si>
    <t>гр. Варна, ул. Александър Пушкин N 24</t>
  </si>
  <si>
    <t>office@sbpf.biz</t>
  </si>
  <si>
    <t>www.sbpf.biz</t>
  </si>
  <si>
    <t>Мария Илиева</t>
  </si>
  <si>
    <t>1. Супер Боровец пропърти инвестмънт ЕАД</t>
  </si>
  <si>
    <t>Председател на СД</t>
  </si>
  <si>
    <t>Деан Дечев</t>
  </si>
  <si>
    <t>+ 359 887 83 66 17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</si>
</sst>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0" fontId="3" fillId="0" borderId="14" xfId="64" applyFont="1" applyFill="1" applyBorder="1" applyAlignment="1" applyProtection="1">
      <alignment horizontal="left" vertical="center"/>
      <protection/>
    </xf>
    <xf numFmtId="0" fontId="3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vertical="center"/>
      <protection/>
    </xf>
    <xf numFmtId="0" fontId="4" fillId="0" borderId="14" xfId="64" applyFont="1" applyFill="1" applyBorder="1" applyAlignment="1" applyProtection="1">
      <alignment vertical="center" wrapText="1"/>
      <protection/>
    </xf>
    <xf numFmtId="0" fontId="4" fillId="0" borderId="14" xfId="64" applyFont="1" applyFill="1" applyBorder="1" applyAlignment="1" applyProtection="1">
      <alignment horizontal="left" vertical="center" wrapText="1"/>
      <protection/>
    </xf>
    <xf numFmtId="0" fontId="11" fillId="0" borderId="14" xfId="64" applyFont="1" applyFill="1" applyBorder="1" applyAlignment="1" applyProtection="1">
      <alignment horizontal="right" vertical="center"/>
      <protection/>
    </xf>
    <xf numFmtId="0" fontId="3" fillId="0" borderId="19" xfId="64" applyFont="1" applyFill="1" applyBorder="1" applyAlignment="1" applyProtection="1">
      <alignment vertical="center" wrapText="1"/>
      <protection/>
    </xf>
    <xf numFmtId="0" fontId="6" fillId="0" borderId="14" xfId="64" applyFont="1" applyFill="1" applyBorder="1" applyAlignment="1" applyProtection="1">
      <alignment vertical="center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43830</v>
      </c>
    </row>
    <row r="2" spans="1:27" ht="15.75">
      <c r="A2" s="683" t="s">
        <v>964</v>
      </c>
      <c r="B2" s="678"/>
      <c r="Z2" s="695">
        <v>2</v>
      </c>
      <c r="AA2" s="696">
        <f>IF(ISBLANK(_pdeReportingDate),"",_pdeReportingDate)</f>
        <v>43860</v>
      </c>
    </row>
    <row r="3" spans="1:27" ht="15.75">
      <c r="A3" s="679" t="s">
        <v>962</v>
      </c>
      <c r="B3" s="680"/>
      <c r="Z3" s="695">
        <v>3</v>
      </c>
      <c r="AA3" s="696" t="str">
        <f>IF(ISBLANK(_authorName),"",_authorName)</f>
        <v>Мария Илиева</v>
      </c>
    </row>
    <row r="4" spans="1:2" ht="15.75">
      <c r="A4" s="677" t="s">
        <v>965</v>
      </c>
      <c r="B4" s="678"/>
    </row>
    <row r="5" spans="1:2" ht="47.25">
      <c r="A5" s="681" t="s">
        <v>929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4">
        <v>43466</v>
      </c>
    </row>
    <row r="10" spans="1:2" ht="15.75">
      <c r="A10" s="7" t="s">
        <v>2</v>
      </c>
      <c r="B10" s="574">
        <v>43830</v>
      </c>
    </row>
    <row r="11" spans="1:2" ht="15.75">
      <c r="A11" s="7" t="s">
        <v>977</v>
      </c>
      <c r="B11" s="574">
        <v>43860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3" t="s">
        <v>990</v>
      </c>
    </row>
    <row r="15" spans="1:2" ht="15.75">
      <c r="A15" s="10" t="s">
        <v>969</v>
      </c>
      <c r="B15" s="575" t="s">
        <v>930</v>
      </c>
    </row>
    <row r="16" spans="1:2" ht="15.75">
      <c r="A16" s="7" t="s">
        <v>3</v>
      </c>
      <c r="B16" s="573" t="s">
        <v>991</v>
      </c>
    </row>
    <row r="17" spans="1:2" ht="15.75">
      <c r="A17" s="7" t="s">
        <v>920</v>
      </c>
      <c r="B17" s="573" t="s">
        <v>999</v>
      </c>
    </row>
    <row r="18" spans="1:2" ht="15.75">
      <c r="A18" s="7" t="s">
        <v>919</v>
      </c>
      <c r="B18" s="573" t="s">
        <v>992</v>
      </c>
    </row>
    <row r="19" spans="1:2" ht="15.75">
      <c r="A19" s="7" t="s">
        <v>4</v>
      </c>
      <c r="B19" s="573" t="s">
        <v>993</v>
      </c>
    </row>
    <row r="20" spans="1:2" ht="15.75">
      <c r="A20" s="7" t="s">
        <v>5</v>
      </c>
      <c r="B20" s="573" t="s">
        <v>993</v>
      </c>
    </row>
    <row r="21" spans="1:2" ht="15.75">
      <c r="A21" s="10" t="s">
        <v>6</v>
      </c>
      <c r="B21" s="575" t="s">
        <v>1000</v>
      </c>
    </row>
    <row r="22" spans="1:2" ht="15.75">
      <c r="A22" s="10" t="s">
        <v>917</v>
      </c>
      <c r="B22" s="575"/>
    </row>
    <row r="23" spans="1:2" ht="15.75">
      <c r="A23" s="10" t="s">
        <v>7</v>
      </c>
      <c r="B23" s="685" t="s">
        <v>994</v>
      </c>
    </row>
    <row r="24" spans="1:2" ht="15.75">
      <c r="A24" s="10" t="s">
        <v>918</v>
      </c>
      <c r="B24" s="686" t="s">
        <v>995</v>
      </c>
    </row>
    <row r="25" spans="1:2" ht="15.75">
      <c r="A25" s="7" t="s">
        <v>921</v>
      </c>
      <c r="B25" s="687" t="s">
        <v>989</v>
      </c>
    </row>
    <row r="26" spans="1:2" ht="15.75">
      <c r="A26" s="10" t="s">
        <v>970</v>
      </c>
      <c r="B26" s="575" t="s">
        <v>996</v>
      </c>
    </row>
    <row r="27" spans="1:2" ht="15.75">
      <c r="A27" s="10" t="s">
        <v>971</v>
      </c>
      <c r="B27" s="575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934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01.01.2019 г. до 31.12.2019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935</v>
      </c>
      <c r="B5" s="667" t="s">
        <v>937</v>
      </c>
      <c r="C5" s="668" t="s">
        <v>939</v>
      </c>
      <c r="D5" s="669" t="s">
        <v>941</v>
      </c>
      <c r="E5" s="668" t="s">
        <v>940</v>
      </c>
      <c r="F5" s="667" t="s">
        <v>938</v>
      </c>
      <c r="G5" s="666" t="s">
        <v>936</v>
      </c>
    </row>
    <row r="6" spans="1:7" ht="18.75" customHeight="1">
      <c r="A6" s="672" t="s">
        <v>984</v>
      </c>
      <c r="B6" s="663" t="s">
        <v>946</v>
      </c>
      <c r="C6" s="670">
        <f>'1-Баланс'!C95</f>
        <v>92593</v>
      </c>
      <c r="D6" s="671">
        <f aca="true" t="shared" si="0" ref="D6:D15">C6-E6</f>
        <v>0</v>
      </c>
      <c r="E6" s="670">
        <f>'1-Баланс'!G95</f>
        <v>92593</v>
      </c>
      <c r="F6" s="664" t="s">
        <v>947</v>
      </c>
      <c r="G6" s="672" t="s">
        <v>984</v>
      </c>
    </row>
    <row r="7" spans="1:7" ht="18.75" customHeight="1">
      <c r="A7" s="672" t="s">
        <v>984</v>
      </c>
      <c r="B7" s="663" t="s">
        <v>945</v>
      </c>
      <c r="C7" s="670">
        <f>'1-Баланс'!G37</f>
        <v>44901</v>
      </c>
      <c r="D7" s="671">
        <f t="shared" si="0"/>
        <v>21521</v>
      </c>
      <c r="E7" s="670">
        <f>'1-Баланс'!G18</f>
        <v>23380</v>
      </c>
      <c r="F7" s="664" t="s">
        <v>455</v>
      </c>
      <c r="G7" s="672" t="s">
        <v>984</v>
      </c>
    </row>
    <row r="8" spans="1:7" ht="18.75" customHeight="1">
      <c r="A8" s="672" t="s">
        <v>984</v>
      </c>
      <c r="B8" s="663" t="s">
        <v>943</v>
      </c>
      <c r="C8" s="670">
        <f>ABS('1-Баланс'!G32)-ABS('1-Баланс'!G33)</f>
        <v>2085</v>
      </c>
      <c r="D8" s="671">
        <f t="shared" si="0"/>
        <v>0</v>
      </c>
      <c r="E8" s="670">
        <f>ABS('2-Отчет за доходите'!C44)-ABS('2-Отчет за доходите'!G44)</f>
        <v>2085</v>
      </c>
      <c r="F8" s="664" t="s">
        <v>944</v>
      </c>
      <c r="G8" s="673" t="s">
        <v>986</v>
      </c>
    </row>
    <row r="9" spans="1:7" ht="18.75" customHeight="1">
      <c r="A9" s="672" t="s">
        <v>984</v>
      </c>
      <c r="B9" s="663" t="s">
        <v>949</v>
      </c>
      <c r="C9" s="670">
        <f>'1-Баланс'!D92</f>
        <v>429</v>
      </c>
      <c r="D9" s="671">
        <f t="shared" si="0"/>
        <v>0</v>
      </c>
      <c r="E9" s="670">
        <f>'3-Отчет за паричния поток'!C45</f>
        <v>429</v>
      </c>
      <c r="F9" s="664" t="s">
        <v>948</v>
      </c>
      <c r="G9" s="673" t="s">
        <v>985</v>
      </c>
    </row>
    <row r="10" spans="1:7" ht="18.75" customHeight="1">
      <c r="A10" s="672" t="s">
        <v>984</v>
      </c>
      <c r="B10" s="663" t="s">
        <v>950</v>
      </c>
      <c r="C10" s="670">
        <f>'1-Баланс'!C92</f>
        <v>348</v>
      </c>
      <c r="D10" s="671">
        <f t="shared" si="0"/>
        <v>0</v>
      </c>
      <c r="E10" s="670">
        <f>'3-Отчет за паричния поток'!C46</f>
        <v>348</v>
      </c>
      <c r="F10" s="664" t="s">
        <v>951</v>
      </c>
      <c r="G10" s="673" t="s">
        <v>985</v>
      </c>
    </row>
    <row r="11" spans="1:7" ht="18.75" customHeight="1">
      <c r="A11" s="672" t="s">
        <v>984</v>
      </c>
      <c r="B11" s="663" t="s">
        <v>945</v>
      </c>
      <c r="C11" s="670">
        <f>'1-Баланс'!G37</f>
        <v>44901</v>
      </c>
      <c r="D11" s="671">
        <f t="shared" si="0"/>
        <v>0</v>
      </c>
      <c r="E11" s="670">
        <f>'4-Отчет за собствения капитал'!L34</f>
        <v>44901</v>
      </c>
      <c r="F11" s="664" t="s">
        <v>952</v>
      </c>
      <c r="G11" s="673" t="s">
        <v>987</v>
      </c>
    </row>
    <row r="12" spans="1:7" ht="18.75" customHeight="1">
      <c r="A12" s="672" t="s">
        <v>984</v>
      </c>
      <c r="B12" s="663" t="s">
        <v>953</v>
      </c>
      <c r="C12" s="670">
        <f>'1-Баланс'!C36</f>
        <v>2294</v>
      </c>
      <c r="D12" s="671">
        <f t="shared" si="0"/>
        <v>-2291706</v>
      </c>
      <c r="E12" s="670">
        <f>'Справка 5'!C27+'Справка 5'!C97</f>
        <v>2294000</v>
      </c>
      <c r="F12" s="664" t="s">
        <v>957</v>
      </c>
      <c r="G12" s="673" t="s">
        <v>988</v>
      </c>
    </row>
    <row r="13" spans="1:7" ht="18.75" customHeight="1">
      <c r="A13" s="672" t="s">
        <v>984</v>
      </c>
      <c r="B13" s="663" t="s">
        <v>954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958</v>
      </c>
      <c r="G13" s="673" t="s">
        <v>988</v>
      </c>
    </row>
    <row r="14" spans="1:7" ht="18.75" customHeight="1">
      <c r="A14" s="672" t="s">
        <v>984</v>
      </c>
      <c r="B14" s="663" t="s">
        <v>955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959</v>
      </c>
      <c r="G14" s="673" t="s">
        <v>988</v>
      </c>
    </row>
    <row r="15" spans="1:7" ht="18.75" customHeight="1">
      <c r="A15" s="672" t="s">
        <v>984</v>
      </c>
      <c r="B15" s="663" t="s">
        <v>956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960</v>
      </c>
      <c r="G15" s="673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0.3577556623198353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0.04643549141444511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0.04371802398725153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0.022517900921235946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1.3613518197573657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2.672160198475988</v>
      </c>
    </row>
    <row r="11" spans="1:4" ht="63">
      <c r="A11" s="588">
        <v>7</v>
      </c>
      <c r="B11" s="586" t="s">
        <v>898</v>
      </c>
      <c r="C11" s="587" t="s">
        <v>966</v>
      </c>
      <c r="D11" s="637">
        <f>('1-Баланс'!C76+'1-Баланс'!C85+'1-Баланс'!C92)/'1-Баланс'!G79</f>
        <v>2.672160198475988</v>
      </c>
    </row>
    <row r="12" spans="1:4" ht="47.25">
      <c r="A12" s="588">
        <v>8</v>
      </c>
      <c r="B12" s="586" t="s">
        <v>899</v>
      </c>
      <c r="C12" s="587" t="s">
        <v>967</v>
      </c>
      <c r="D12" s="637">
        <f>('1-Баланс'!C85+'1-Баланс'!C92)/'1-Баланс'!G79</f>
        <v>0.06166932482721956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0.06166932482721956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0.07747939377825047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0.06294212305465856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932</v>
      </c>
      <c r="C18" s="587" t="s">
        <v>904</v>
      </c>
      <c r="D18" s="637">
        <f>'1-Баланс'!G56/('1-Баланс'!G37+'1-Баланс'!G56)</f>
        <v>0.48359976998274873</v>
      </c>
    </row>
    <row r="19" spans="1:4" ht="31.5">
      <c r="A19" s="588">
        <v>13</v>
      </c>
      <c r="B19" s="586" t="s">
        <v>933</v>
      </c>
      <c r="C19" s="587" t="s">
        <v>906</v>
      </c>
      <c r="D19" s="637">
        <f>D4/D5</f>
        <v>1.0621589719605353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0.5150713336861318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3860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0.08596690496870894</v>
      </c>
    </row>
    <row r="23" spans="1:4" ht="31.5">
      <c r="A23" s="588">
        <v>17</v>
      </c>
      <c r="B23" s="586" t="s">
        <v>980</v>
      </c>
      <c r="C23" s="587" t="s">
        <v>981</v>
      </c>
      <c r="D23" s="643">
        <f>(D21+'2-Отчет за доходите'!C14)/'2-Отчет за доходите'!G31</f>
        <v>0.49140674729471673</v>
      </c>
    </row>
    <row r="24" spans="1:4" ht="31.5">
      <c r="A24" s="588">
        <v>18</v>
      </c>
      <c r="B24" s="586" t="s">
        <v>982</v>
      </c>
      <c r="C24" s="587" t="s">
        <v>983</v>
      </c>
      <c r="D24" s="643">
        <f>('1-Баланс'!G56+'1-Баланс'!G79)/(D21+'2-Отчет за доходите'!C14)</f>
        <v>12.355440414507772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6"/>
      <c r="F2" s="497" t="s">
        <v>851</v>
      </c>
    </row>
    <row r="3" spans="1:8" ht="15.75">
      <c r="A3" s="105" t="str">
        <f aca="true" t="shared" si="0" ref="A3:A34">pdeName</f>
        <v>Супер Боровец пропърти фонд АДСИЦ</v>
      </c>
      <c r="B3" s="105" t="str">
        <f aca="true" t="shared" si="1" ref="B3:B34">pdeBulstat</f>
        <v>148031273</v>
      </c>
      <c r="C3" s="577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Супер Боровец пропърти фонд АДСИЦ</v>
      </c>
      <c r="B4" s="105" t="str">
        <f t="shared" si="1"/>
        <v>148031273</v>
      </c>
      <c r="C4" s="577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Супер Боровец пропърти фонд АДСИЦ</v>
      </c>
      <c r="B5" s="105" t="str">
        <f t="shared" si="1"/>
        <v>148031273</v>
      </c>
      <c r="C5" s="577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Супер Боровец пропърти фонд АДСИЦ</v>
      </c>
      <c r="B6" s="105" t="str">
        <f t="shared" si="1"/>
        <v>148031273</v>
      </c>
      <c r="C6" s="577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Супер Боровец пропърти фонд АДСИЦ</v>
      </c>
      <c r="B7" s="105" t="str">
        <f t="shared" si="1"/>
        <v>148031273</v>
      </c>
      <c r="C7" s="577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Супер Боровец пропърти фонд АДСИЦ</v>
      </c>
      <c r="B8" s="105" t="str">
        <f t="shared" si="1"/>
        <v>148031273</v>
      </c>
      <c r="C8" s="577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Супер Боровец пропърти фонд АДСИЦ</v>
      </c>
      <c r="B9" s="105" t="str">
        <f t="shared" si="1"/>
        <v>148031273</v>
      </c>
      <c r="C9" s="577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Супер Боровец пропърти фонд АДСИЦ</v>
      </c>
      <c r="B10" s="105" t="str">
        <f t="shared" si="1"/>
        <v>148031273</v>
      </c>
      <c r="C10" s="577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Супер Боровец пропърти фонд АДСИЦ</v>
      </c>
      <c r="B11" s="105" t="str">
        <f t="shared" si="1"/>
        <v>148031273</v>
      </c>
      <c r="C11" s="577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Супер Боровец пропърти фонд АДСИЦ</v>
      </c>
      <c r="B12" s="105" t="str">
        <f t="shared" si="1"/>
        <v>148031273</v>
      </c>
      <c r="C12" s="577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75220</v>
      </c>
    </row>
    <row r="13" spans="1:8" ht="15.75">
      <c r="A13" s="105" t="str">
        <f t="shared" si="0"/>
        <v>Супер Боровец пропърти фонд АДСИЦ</v>
      </c>
      <c r="B13" s="105" t="str">
        <f t="shared" si="1"/>
        <v>148031273</v>
      </c>
      <c r="C13" s="577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Супер Боровец пропърти фонд АДСИЦ</v>
      </c>
      <c r="B14" s="105" t="str">
        <f t="shared" si="1"/>
        <v>148031273</v>
      </c>
      <c r="C14" s="577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Супер Боровец пропърти фонд АДСИЦ</v>
      </c>
      <c r="B15" s="105" t="str">
        <f t="shared" si="1"/>
        <v>148031273</v>
      </c>
      <c r="C15" s="577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Супер Боровец пропърти фонд АДСИЦ</v>
      </c>
      <c r="B16" s="105" t="str">
        <f t="shared" si="1"/>
        <v>148031273</v>
      </c>
      <c r="C16" s="577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Супер Боровец пропърти фонд АДСИЦ</v>
      </c>
      <c r="B17" s="105" t="str">
        <f t="shared" si="1"/>
        <v>148031273</v>
      </c>
      <c r="C17" s="577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Супер Боровец пропърти фонд АДСИЦ</v>
      </c>
      <c r="B18" s="105" t="str">
        <f t="shared" si="1"/>
        <v>148031273</v>
      </c>
      <c r="C18" s="577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Супер Боровец пропърти фонд АДСИЦ</v>
      </c>
      <c r="B19" s="105" t="str">
        <f t="shared" si="1"/>
        <v>148031273</v>
      </c>
      <c r="C19" s="577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Супер Боровец пропърти фонд АДСИЦ</v>
      </c>
      <c r="B20" s="105" t="str">
        <f t="shared" si="1"/>
        <v>148031273</v>
      </c>
      <c r="C20" s="577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Супер Боровец пропърти фонд АДСИЦ</v>
      </c>
      <c r="B21" s="105" t="str">
        <f t="shared" si="1"/>
        <v>148031273</v>
      </c>
      <c r="C21" s="577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Супер Боровец пропърти фонд АДСИЦ</v>
      </c>
      <c r="B22" s="105" t="str">
        <f t="shared" si="1"/>
        <v>148031273</v>
      </c>
      <c r="C22" s="577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2294</v>
      </c>
    </row>
    <row r="23" spans="1:8" ht="15.75">
      <c r="A23" s="105" t="str">
        <f t="shared" si="0"/>
        <v>Супер Боровец пропърти фонд АДСИЦ</v>
      </c>
      <c r="B23" s="105" t="str">
        <f t="shared" si="1"/>
        <v>148031273</v>
      </c>
      <c r="C23" s="577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2294</v>
      </c>
    </row>
    <row r="24" spans="1:8" ht="15.75">
      <c r="A24" s="105" t="str">
        <f t="shared" si="0"/>
        <v>Супер Боровец пропърти фонд АДСИЦ</v>
      </c>
      <c r="B24" s="105" t="str">
        <f t="shared" si="1"/>
        <v>148031273</v>
      </c>
      <c r="C24" s="577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Супер Боровец пропърти фонд АДСИЦ</v>
      </c>
      <c r="B25" s="105" t="str">
        <f t="shared" si="1"/>
        <v>148031273</v>
      </c>
      <c r="C25" s="577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Супер Боровец пропърти фонд АДСИЦ</v>
      </c>
      <c r="B26" s="105" t="str">
        <f t="shared" si="1"/>
        <v>148031273</v>
      </c>
      <c r="C26" s="577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Супер Боровец пропърти фонд АДСИЦ</v>
      </c>
      <c r="B27" s="105" t="str">
        <f t="shared" si="1"/>
        <v>148031273</v>
      </c>
      <c r="C27" s="577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Супер Боровец пропърти фонд АДСИЦ</v>
      </c>
      <c r="B28" s="105" t="str">
        <f t="shared" si="1"/>
        <v>148031273</v>
      </c>
      <c r="C28" s="577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Супер Боровец пропърти фонд АДСИЦ</v>
      </c>
      <c r="B29" s="105" t="str">
        <f t="shared" si="1"/>
        <v>148031273</v>
      </c>
      <c r="C29" s="577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Супер Боровец пропърти фонд АДСИЦ</v>
      </c>
      <c r="B30" s="105" t="str">
        <f t="shared" si="1"/>
        <v>148031273</v>
      </c>
      <c r="C30" s="577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Супер Боровец пропърти фонд АДСИЦ</v>
      </c>
      <c r="B31" s="105" t="str">
        <f t="shared" si="1"/>
        <v>148031273</v>
      </c>
      <c r="C31" s="577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Супер Боровец пропърти фонд АДСИЦ</v>
      </c>
      <c r="B32" s="105" t="str">
        <f t="shared" si="1"/>
        <v>148031273</v>
      </c>
      <c r="C32" s="577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Супер Боровец пропърти фонд АДСИЦ</v>
      </c>
      <c r="B33" s="105" t="str">
        <f t="shared" si="1"/>
        <v>148031273</v>
      </c>
      <c r="C33" s="577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2294</v>
      </c>
    </row>
    <row r="34" spans="1:8" ht="15.75">
      <c r="A34" s="105" t="str">
        <f t="shared" si="0"/>
        <v>Супер Боровец пропърти фонд АДСИЦ</v>
      </c>
      <c r="B34" s="105" t="str">
        <f t="shared" si="1"/>
        <v>148031273</v>
      </c>
      <c r="C34" s="577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Супер Боровец пропърти фонд АДСИЦ</v>
      </c>
      <c r="B35" s="105" t="str">
        <f aca="true" t="shared" si="4" ref="B35:B66">pdeBulstat</f>
        <v>148031273</v>
      </c>
      <c r="C35" s="577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Супер Боровец пропърти фонд АДСИЦ</v>
      </c>
      <c r="B36" s="105" t="str">
        <f t="shared" si="4"/>
        <v>148031273</v>
      </c>
      <c r="C36" s="577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Супер Боровец пропърти фонд АДСИЦ</v>
      </c>
      <c r="B37" s="105" t="str">
        <f t="shared" si="4"/>
        <v>148031273</v>
      </c>
      <c r="C37" s="577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Супер Боровец пропърти фонд АДСИЦ</v>
      </c>
      <c r="B38" s="105" t="str">
        <f t="shared" si="4"/>
        <v>148031273</v>
      </c>
      <c r="C38" s="577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Супер Боровец пропърти фонд АДСИЦ</v>
      </c>
      <c r="B39" s="105" t="str">
        <f t="shared" si="4"/>
        <v>148031273</v>
      </c>
      <c r="C39" s="577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Супер Боровец пропърти фонд АДСИЦ</v>
      </c>
      <c r="B40" s="105" t="str">
        <f t="shared" si="4"/>
        <v>148031273</v>
      </c>
      <c r="C40" s="577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Супер Боровец пропърти фонд АДСИЦ</v>
      </c>
      <c r="B41" s="105" t="str">
        <f t="shared" si="4"/>
        <v>148031273</v>
      </c>
      <c r="C41" s="577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77514</v>
      </c>
    </row>
    <row r="42" spans="1:8" ht="15.75">
      <c r="A42" s="105" t="str">
        <f t="shared" si="3"/>
        <v>Супер Боровец пропърти фонд АДСИЦ</v>
      </c>
      <c r="B42" s="105" t="str">
        <f t="shared" si="4"/>
        <v>148031273</v>
      </c>
      <c r="C42" s="577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Супер Боровец пропърти фонд АДСИЦ</v>
      </c>
      <c r="B43" s="105" t="str">
        <f t="shared" si="4"/>
        <v>148031273</v>
      </c>
      <c r="C43" s="577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Супер Боровец пропърти фонд АДСИЦ</v>
      </c>
      <c r="B44" s="105" t="str">
        <f t="shared" si="4"/>
        <v>148031273</v>
      </c>
      <c r="C44" s="577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Супер Боровец пропърти фонд АДСИЦ</v>
      </c>
      <c r="B45" s="105" t="str">
        <f t="shared" si="4"/>
        <v>148031273</v>
      </c>
      <c r="C45" s="577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Супер Боровец пропърти фонд АДСИЦ</v>
      </c>
      <c r="B46" s="105" t="str">
        <f t="shared" si="4"/>
        <v>148031273</v>
      </c>
      <c r="C46" s="577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Супер Боровец пропърти фонд АДСИЦ</v>
      </c>
      <c r="B47" s="105" t="str">
        <f t="shared" si="4"/>
        <v>148031273</v>
      </c>
      <c r="C47" s="577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Супер Боровец пропърти фонд АДСИЦ</v>
      </c>
      <c r="B48" s="105" t="str">
        <f t="shared" si="4"/>
        <v>148031273</v>
      </c>
      <c r="C48" s="577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Супер Боровец пропърти фонд АДСИЦ</v>
      </c>
      <c r="B49" s="105" t="str">
        <f t="shared" si="4"/>
        <v>148031273</v>
      </c>
      <c r="C49" s="577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Супер Боровец пропърти фонд АДСИЦ</v>
      </c>
      <c r="B50" s="105" t="str">
        <f t="shared" si="4"/>
        <v>148031273</v>
      </c>
      <c r="C50" s="577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1617</v>
      </c>
    </row>
    <row r="51" spans="1:8" ht="15.75">
      <c r="A51" s="105" t="str">
        <f t="shared" si="3"/>
        <v>Супер Боровец пропърти фонд АДСИЦ</v>
      </c>
      <c r="B51" s="105" t="str">
        <f t="shared" si="4"/>
        <v>148031273</v>
      </c>
      <c r="C51" s="577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13100</v>
      </c>
    </row>
    <row r="52" spans="1:8" ht="15.75">
      <c r="A52" s="105" t="str">
        <f t="shared" si="3"/>
        <v>Супер Боровец пропърти фонд АДСИЦ</v>
      </c>
      <c r="B52" s="105" t="str">
        <f t="shared" si="4"/>
        <v>148031273</v>
      </c>
      <c r="C52" s="577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Супер Боровец пропърти фонд АДСИЦ</v>
      </c>
      <c r="B53" s="105" t="str">
        <f t="shared" si="4"/>
        <v>148031273</v>
      </c>
      <c r="C53" s="577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Супер Боровец пропърти фонд АДСИЦ</v>
      </c>
      <c r="B54" s="105" t="str">
        <f t="shared" si="4"/>
        <v>148031273</v>
      </c>
      <c r="C54" s="577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14</v>
      </c>
    </row>
    <row r="55" spans="1:8" ht="15.75">
      <c r="A55" s="105" t="str">
        <f t="shared" si="3"/>
        <v>Супер Боровец пропърти фонд АДСИЦ</v>
      </c>
      <c r="B55" s="105" t="str">
        <f t="shared" si="4"/>
        <v>148031273</v>
      </c>
      <c r="C55" s="577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Супер Боровец пропърти фонд АДСИЦ</v>
      </c>
      <c r="B56" s="105" t="str">
        <f t="shared" si="4"/>
        <v>148031273</v>
      </c>
      <c r="C56" s="577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Супер Боровец пропърти фонд АДСИЦ</v>
      </c>
      <c r="B57" s="105" t="str">
        <f t="shared" si="4"/>
        <v>148031273</v>
      </c>
      <c r="C57" s="577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14731</v>
      </c>
    </row>
    <row r="58" spans="1:8" ht="15.75">
      <c r="A58" s="105" t="str">
        <f t="shared" si="3"/>
        <v>Супер Боровец пропърти фонд АДСИЦ</v>
      </c>
      <c r="B58" s="105" t="str">
        <f t="shared" si="4"/>
        <v>148031273</v>
      </c>
      <c r="C58" s="577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Супер Боровец пропърти фонд АДСИЦ</v>
      </c>
      <c r="B59" s="105" t="str">
        <f t="shared" si="4"/>
        <v>148031273</v>
      </c>
      <c r="C59" s="577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Супер Боровец пропърти фонд АДСИЦ</v>
      </c>
      <c r="B60" s="105" t="str">
        <f t="shared" si="4"/>
        <v>148031273</v>
      </c>
      <c r="C60" s="577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Супер Боровец пропърти фонд АДСИЦ</v>
      </c>
      <c r="B61" s="105" t="str">
        <f t="shared" si="4"/>
        <v>148031273</v>
      </c>
      <c r="C61" s="577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Супер Боровец пропърти фонд АДСИЦ</v>
      </c>
      <c r="B62" s="105" t="str">
        <f t="shared" si="4"/>
        <v>148031273</v>
      </c>
      <c r="C62" s="577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Супер Боровец пропърти фонд АДСИЦ</v>
      </c>
      <c r="B63" s="105" t="str">
        <f t="shared" si="4"/>
        <v>148031273</v>
      </c>
      <c r="C63" s="577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Супер Боровец пропърти фонд АДСИЦ</v>
      </c>
      <c r="B64" s="105" t="str">
        <f t="shared" si="4"/>
        <v>148031273</v>
      </c>
      <c r="C64" s="577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Супер Боровец пропърти фонд АДСИЦ</v>
      </c>
      <c r="B65" s="105" t="str">
        <f t="shared" si="4"/>
        <v>148031273</v>
      </c>
      <c r="C65" s="577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Супер Боровец пропърти фонд АДСИЦ</v>
      </c>
      <c r="B66" s="105" t="str">
        <f t="shared" si="4"/>
        <v>148031273</v>
      </c>
      <c r="C66" s="577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348</v>
      </c>
    </row>
    <row r="67" spans="1:8" ht="15.75">
      <c r="A67" s="105" t="str">
        <f aca="true" t="shared" si="6" ref="A67:A98">pdeName</f>
        <v>Супер Боровец пропърти фонд АДСИЦ</v>
      </c>
      <c r="B67" s="105" t="str">
        <f aca="true" t="shared" si="7" ref="B67:B98">pdeBulstat</f>
        <v>148031273</v>
      </c>
      <c r="C67" s="577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Супер Боровец пропърти фонд АДСИЦ</v>
      </c>
      <c r="B68" s="105" t="str">
        <f t="shared" si="7"/>
        <v>148031273</v>
      </c>
      <c r="C68" s="577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Супер Боровец пропърти фонд АДСИЦ</v>
      </c>
      <c r="B69" s="105" t="str">
        <f t="shared" si="7"/>
        <v>148031273</v>
      </c>
      <c r="C69" s="577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348</v>
      </c>
    </row>
    <row r="70" spans="1:8" ht="15.75">
      <c r="A70" s="105" t="str">
        <f t="shared" si="6"/>
        <v>Супер Боровец пропърти фонд АДСИЦ</v>
      </c>
      <c r="B70" s="105" t="str">
        <f t="shared" si="7"/>
        <v>148031273</v>
      </c>
      <c r="C70" s="577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Супер Боровец пропърти фонд АДСИЦ</v>
      </c>
      <c r="B71" s="105" t="str">
        <f t="shared" si="7"/>
        <v>148031273</v>
      </c>
      <c r="C71" s="577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15079</v>
      </c>
    </row>
    <row r="72" spans="1:8" ht="15.75">
      <c r="A72" s="105" t="str">
        <f t="shared" si="6"/>
        <v>Супер Боровец пропърти фонд АДСИЦ</v>
      </c>
      <c r="B72" s="105" t="str">
        <f t="shared" si="7"/>
        <v>148031273</v>
      </c>
      <c r="C72" s="577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92593</v>
      </c>
    </row>
    <row r="73" spans="1:8" ht="15.75">
      <c r="A73" s="105" t="str">
        <f t="shared" si="6"/>
        <v>Супер Боровец пропърти фонд АДСИЦ</v>
      </c>
      <c r="B73" s="105" t="str">
        <f t="shared" si="7"/>
        <v>148031273</v>
      </c>
      <c r="C73" s="577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23380</v>
      </c>
    </row>
    <row r="74" spans="1:8" ht="15.75">
      <c r="A74" s="105" t="str">
        <f t="shared" si="6"/>
        <v>Супер Боровец пропърти фонд АДСИЦ</v>
      </c>
      <c r="B74" s="105" t="str">
        <f t="shared" si="7"/>
        <v>148031273</v>
      </c>
      <c r="C74" s="577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23380</v>
      </c>
    </row>
    <row r="75" spans="1:8" ht="15.75">
      <c r="A75" s="105" t="str">
        <f t="shared" si="6"/>
        <v>Супер Боровец пропърти фонд АДСИЦ</v>
      </c>
      <c r="B75" s="105" t="str">
        <f t="shared" si="7"/>
        <v>148031273</v>
      </c>
      <c r="C75" s="577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Супер Боровец пропърти фонд АДСИЦ</v>
      </c>
      <c r="B76" s="105" t="str">
        <f t="shared" si="7"/>
        <v>148031273</v>
      </c>
      <c r="C76" s="577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Супер Боровец пропърти фонд АДСИЦ</v>
      </c>
      <c r="B77" s="105" t="str">
        <f t="shared" si="7"/>
        <v>148031273</v>
      </c>
      <c r="C77" s="577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Супер Боровец пропърти фонд АДСИЦ</v>
      </c>
      <c r="B78" s="105" t="str">
        <f t="shared" si="7"/>
        <v>148031273</v>
      </c>
      <c r="C78" s="577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Супер Боровец пропърти фонд АДСИЦ</v>
      </c>
      <c r="B79" s="105" t="str">
        <f t="shared" si="7"/>
        <v>148031273</v>
      </c>
      <c r="C79" s="577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23380</v>
      </c>
    </row>
    <row r="80" spans="1:8" ht="15.75">
      <c r="A80" s="105" t="str">
        <f t="shared" si="6"/>
        <v>Супер Боровец пропърти фонд АДСИЦ</v>
      </c>
      <c r="B80" s="105" t="str">
        <f t="shared" si="7"/>
        <v>148031273</v>
      </c>
      <c r="C80" s="577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13668</v>
      </c>
    </row>
    <row r="81" spans="1:8" ht="15.75">
      <c r="A81" s="105" t="str">
        <f t="shared" si="6"/>
        <v>Супер Боровец пропърти фонд АДСИЦ</v>
      </c>
      <c r="B81" s="105" t="str">
        <f t="shared" si="7"/>
        <v>148031273</v>
      </c>
      <c r="C81" s="577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872</v>
      </c>
    </row>
    <row r="82" spans="1:8" ht="15.75">
      <c r="A82" s="105" t="str">
        <f t="shared" si="6"/>
        <v>Супер Боровец пропърти фонд АДСИЦ</v>
      </c>
      <c r="B82" s="105" t="str">
        <f t="shared" si="7"/>
        <v>148031273</v>
      </c>
      <c r="C82" s="577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Супер Боровец пропърти фонд АДСИЦ</v>
      </c>
      <c r="B83" s="105" t="str">
        <f t="shared" si="7"/>
        <v>148031273</v>
      </c>
      <c r="C83" s="577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Супер Боровец пропърти фонд АДСИЦ</v>
      </c>
      <c r="B84" s="105" t="str">
        <f t="shared" si="7"/>
        <v>148031273</v>
      </c>
      <c r="C84" s="577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Супер Боровец пропърти фонд АДСИЦ</v>
      </c>
      <c r="B85" s="105" t="str">
        <f t="shared" si="7"/>
        <v>148031273</v>
      </c>
      <c r="C85" s="577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Супер Боровец пропърти фонд АДСИЦ</v>
      </c>
      <c r="B86" s="105" t="str">
        <f t="shared" si="7"/>
        <v>148031273</v>
      </c>
      <c r="C86" s="577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14540</v>
      </c>
    </row>
    <row r="87" spans="1:8" ht="15.75">
      <c r="A87" s="105" t="str">
        <f t="shared" si="6"/>
        <v>Супер Боровец пропърти фонд АДСИЦ</v>
      </c>
      <c r="B87" s="105" t="str">
        <f t="shared" si="7"/>
        <v>148031273</v>
      </c>
      <c r="C87" s="577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4896</v>
      </c>
    </row>
    <row r="88" spans="1:8" ht="15.75">
      <c r="A88" s="105" t="str">
        <f t="shared" si="6"/>
        <v>Супер Боровец пропърти фонд АДСИЦ</v>
      </c>
      <c r="B88" s="105" t="str">
        <f t="shared" si="7"/>
        <v>148031273</v>
      </c>
      <c r="C88" s="577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4896</v>
      </c>
    </row>
    <row r="89" spans="1:8" ht="15.75">
      <c r="A89" s="105" t="str">
        <f t="shared" si="6"/>
        <v>Супер Боровец пропърти фонд АДСИЦ</v>
      </c>
      <c r="B89" s="105" t="str">
        <f t="shared" si="7"/>
        <v>148031273</v>
      </c>
      <c r="C89" s="577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Супер Боровец пропърти фонд АДСИЦ</v>
      </c>
      <c r="B90" s="105" t="str">
        <f t="shared" si="7"/>
        <v>148031273</v>
      </c>
      <c r="C90" s="577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Супер Боровец пропърти фонд АДСИЦ</v>
      </c>
      <c r="B91" s="105" t="str">
        <f t="shared" si="7"/>
        <v>148031273</v>
      </c>
      <c r="C91" s="577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2085</v>
      </c>
    </row>
    <row r="92" spans="1:8" ht="15.75">
      <c r="A92" s="105" t="str">
        <f t="shared" si="6"/>
        <v>Супер Боровец пропърти фонд АДСИЦ</v>
      </c>
      <c r="B92" s="105" t="str">
        <f t="shared" si="7"/>
        <v>148031273</v>
      </c>
      <c r="C92" s="577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Супер Боровец пропърти фонд АДСИЦ</v>
      </c>
      <c r="B93" s="105" t="str">
        <f t="shared" si="7"/>
        <v>148031273</v>
      </c>
      <c r="C93" s="577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6981</v>
      </c>
    </row>
    <row r="94" spans="1:8" ht="15.75">
      <c r="A94" s="105" t="str">
        <f t="shared" si="6"/>
        <v>Супер Боровец пропърти фонд АДСИЦ</v>
      </c>
      <c r="B94" s="105" t="str">
        <f t="shared" si="7"/>
        <v>148031273</v>
      </c>
      <c r="C94" s="577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44901</v>
      </c>
    </row>
    <row r="95" spans="1:8" ht="15.75">
      <c r="A95" s="105" t="str">
        <f t="shared" si="6"/>
        <v>Супер Боровец пропърти фонд АДСИЦ</v>
      </c>
      <c r="B95" s="105" t="str">
        <f t="shared" si="7"/>
        <v>148031273</v>
      </c>
      <c r="C95" s="577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Супер Боровец пропърти фонд АДСИЦ</v>
      </c>
      <c r="B96" s="105" t="str">
        <f t="shared" si="7"/>
        <v>148031273</v>
      </c>
      <c r="C96" s="577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2433</v>
      </c>
    </row>
    <row r="97" spans="1:8" ht="15.75">
      <c r="A97" s="105" t="str">
        <f t="shared" si="6"/>
        <v>Супер Боровец пропърти фонд АДСИЦ</v>
      </c>
      <c r="B97" s="105" t="str">
        <f t="shared" si="7"/>
        <v>148031273</v>
      </c>
      <c r="C97" s="577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39616</v>
      </c>
    </row>
    <row r="98" spans="1:8" ht="15.75">
      <c r="A98" s="105" t="str">
        <f t="shared" si="6"/>
        <v>Супер Боровец пропърти фонд АДСИЦ</v>
      </c>
      <c r="B98" s="105" t="str">
        <f t="shared" si="7"/>
        <v>148031273</v>
      </c>
      <c r="C98" s="577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Супер Боровец пропърти фонд АДСИЦ</v>
      </c>
      <c r="B99" s="105" t="str">
        <f aca="true" t="shared" si="10" ref="B99:B125">pdeBulstat</f>
        <v>148031273</v>
      </c>
      <c r="C99" s="577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Супер Боровец пропърти фонд АДСИЦ</v>
      </c>
      <c r="B100" s="105" t="str">
        <f t="shared" si="10"/>
        <v>148031273</v>
      </c>
      <c r="C100" s="577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Супер Боровец пропърти фонд АДСИЦ</v>
      </c>
      <c r="B101" s="105" t="str">
        <f t="shared" si="10"/>
        <v>148031273</v>
      </c>
      <c r="C101" s="577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Супер Боровец пропърти фонд АДСИЦ</v>
      </c>
      <c r="B102" s="105" t="str">
        <f t="shared" si="10"/>
        <v>148031273</v>
      </c>
      <c r="C102" s="577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42049</v>
      </c>
    </row>
    <row r="103" spans="1:8" ht="15.75">
      <c r="A103" s="105" t="str">
        <f t="shared" si="9"/>
        <v>Супер Боровец пропърти фонд АДСИЦ</v>
      </c>
      <c r="B103" s="105" t="str">
        <f t="shared" si="10"/>
        <v>148031273</v>
      </c>
      <c r="C103" s="577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Супер Боровец пропърти фонд АДСИЦ</v>
      </c>
      <c r="B104" s="105" t="str">
        <f t="shared" si="10"/>
        <v>148031273</v>
      </c>
      <c r="C104" s="577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Супер Боровец пропърти фонд АДСИЦ</v>
      </c>
      <c r="B105" s="105" t="str">
        <f t="shared" si="10"/>
        <v>148031273</v>
      </c>
      <c r="C105" s="577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Супер Боровец пропърти фонд АДСИЦ</v>
      </c>
      <c r="B106" s="105" t="str">
        <f t="shared" si="10"/>
        <v>148031273</v>
      </c>
      <c r="C106" s="577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Супер Боровец пропърти фонд АДСИЦ</v>
      </c>
      <c r="B107" s="105" t="str">
        <f t="shared" si="10"/>
        <v>148031273</v>
      </c>
      <c r="C107" s="577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42049</v>
      </c>
    </row>
    <row r="108" spans="1:8" ht="15.75">
      <c r="A108" s="105" t="str">
        <f t="shared" si="9"/>
        <v>Супер Боровец пропърти фонд АДСИЦ</v>
      </c>
      <c r="B108" s="105" t="str">
        <f t="shared" si="10"/>
        <v>148031273</v>
      </c>
      <c r="C108" s="577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122</v>
      </c>
    </row>
    <row r="109" spans="1:8" ht="15.75">
      <c r="A109" s="105" t="str">
        <f t="shared" si="9"/>
        <v>Супер Боровец пропърти фонд АДСИЦ</v>
      </c>
      <c r="B109" s="105" t="str">
        <f t="shared" si="10"/>
        <v>148031273</v>
      </c>
      <c r="C109" s="577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3651</v>
      </c>
    </row>
    <row r="110" spans="1:8" ht="15.75">
      <c r="A110" s="105" t="str">
        <f t="shared" si="9"/>
        <v>Супер Боровец пропърти фонд АДСИЦ</v>
      </c>
      <c r="B110" s="105" t="str">
        <f t="shared" si="10"/>
        <v>148031273</v>
      </c>
      <c r="C110" s="577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1667</v>
      </c>
    </row>
    <row r="111" spans="1:8" ht="15.75">
      <c r="A111" s="105" t="str">
        <f t="shared" si="9"/>
        <v>Супер Боровец пропърти фонд АДСИЦ</v>
      </c>
      <c r="B111" s="105" t="str">
        <f t="shared" si="10"/>
        <v>148031273</v>
      </c>
      <c r="C111" s="577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Супер Боровец пропърти фонд АДСИЦ</v>
      </c>
      <c r="B112" s="105" t="str">
        <f t="shared" si="10"/>
        <v>148031273</v>
      </c>
      <c r="C112" s="577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Супер Боровец пропърти фонд АДСИЦ</v>
      </c>
      <c r="B113" s="105" t="str">
        <f t="shared" si="10"/>
        <v>148031273</v>
      </c>
      <c r="C113" s="577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1616</v>
      </c>
    </row>
    <row r="114" spans="1:8" ht="15.75">
      <c r="A114" s="105" t="str">
        <f t="shared" si="9"/>
        <v>Супер Боровец пропърти фонд АДСИЦ</v>
      </c>
      <c r="B114" s="105" t="str">
        <f t="shared" si="10"/>
        <v>148031273</v>
      </c>
      <c r="C114" s="577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Супер Боровец пропърти фонд АДСИЦ</v>
      </c>
      <c r="B115" s="105" t="str">
        <f t="shared" si="10"/>
        <v>148031273</v>
      </c>
      <c r="C115" s="577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31</v>
      </c>
    </row>
    <row r="116" spans="1:8" ht="15.75">
      <c r="A116" s="105" t="str">
        <f t="shared" si="9"/>
        <v>Супер Боровец пропърти фонд АДСИЦ</v>
      </c>
      <c r="B116" s="105" t="str">
        <f t="shared" si="10"/>
        <v>148031273</v>
      </c>
      <c r="C116" s="577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</v>
      </c>
    </row>
    <row r="117" spans="1:8" ht="15.75">
      <c r="A117" s="105" t="str">
        <f t="shared" si="9"/>
        <v>Супер Боровец пропърти фонд АДСИЦ</v>
      </c>
      <c r="B117" s="105" t="str">
        <f t="shared" si="10"/>
        <v>148031273</v>
      </c>
      <c r="C117" s="577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Супер Боровец пропърти фонд АДСИЦ</v>
      </c>
      <c r="B118" s="105" t="str">
        <f t="shared" si="10"/>
        <v>148031273</v>
      </c>
      <c r="C118" s="577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203</v>
      </c>
    </row>
    <row r="119" spans="1:8" ht="15.75">
      <c r="A119" s="105" t="str">
        <f t="shared" si="9"/>
        <v>Супер Боровец пропърти фонд АДСИЦ</v>
      </c>
      <c r="B119" s="105" t="str">
        <f t="shared" si="10"/>
        <v>148031273</v>
      </c>
      <c r="C119" s="577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Супер Боровец пропърти фонд АДСИЦ</v>
      </c>
      <c r="B120" s="105" t="str">
        <f t="shared" si="10"/>
        <v>148031273</v>
      </c>
      <c r="C120" s="577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5643</v>
      </c>
    </row>
    <row r="121" spans="1:8" ht="15.75">
      <c r="A121" s="105" t="str">
        <f t="shared" si="9"/>
        <v>Супер Боровец пропърти фонд АДСИЦ</v>
      </c>
      <c r="B121" s="105" t="str">
        <f t="shared" si="10"/>
        <v>148031273</v>
      </c>
      <c r="C121" s="577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Супер Боровец пропърти фонд АДСИЦ</v>
      </c>
      <c r="B122" s="105" t="str">
        <f t="shared" si="10"/>
        <v>148031273</v>
      </c>
      <c r="C122" s="577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Супер Боровец пропърти фонд АДСИЦ</v>
      </c>
      <c r="B123" s="105" t="str">
        <f t="shared" si="10"/>
        <v>148031273</v>
      </c>
      <c r="C123" s="577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Супер Боровец пропърти фонд АДСИЦ</v>
      </c>
      <c r="B124" s="105" t="str">
        <f t="shared" si="10"/>
        <v>148031273</v>
      </c>
      <c r="C124" s="577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5643</v>
      </c>
    </row>
    <row r="125" spans="1:8" ht="15.75">
      <c r="A125" s="105" t="str">
        <f t="shared" si="9"/>
        <v>Супер Боровец пропърти фонд АДСИЦ</v>
      </c>
      <c r="B125" s="105" t="str">
        <f t="shared" si="10"/>
        <v>148031273</v>
      </c>
      <c r="C125" s="577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92593</v>
      </c>
    </row>
    <row r="126" spans="3:6" s="493" customFormat="1" ht="15.75">
      <c r="C126" s="576"/>
      <c r="F126" s="497" t="s">
        <v>852</v>
      </c>
    </row>
    <row r="127" spans="1:8" ht="15.75">
      <c r="A127" s="105" t="str">
        <f aca="true" t="shared" si="12" ref="A127:A158">pdeName</f>
        <v>Супер Боровец пропърти фонд АДСИЦ</v>
      </c>
      <c r="B127" s="105" t="str">
        <f aca="true" t="shared" si="13" ref="B127:B158">pdeBulstat</f>
        <v>148031273</v>
      </c>
      <c r="C127" s="577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1088</v>
      </c>
    </row>
    <row r="128" spans="1:8" ht="15.75">
      <c r="A128" s="105" t="str">
        <f t="shared" si="12"/>
        <v>Супер Боровец пропърти фонд АДСИЦ</v>
      </c>
      <c r="B128" s="105" t="str">
        <f t="shared" si="13"/>
        <v>148031273</v>
      </c>
      <c r="C128" s="577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915</v>
      </c>
    </row>
    <row r="129" spans="1:8" ht="15.75">
      <c r="A129" s="105" t="str">
        <f t="shared" si="12"/>
        <v>Супер Боровец пропърти фонд АДСИЦ</v>
      </c>
      <c r="B129" s="105" t="str">
        <f t="shared" si="13"/>
        <v>148031273</v>
      </c>
      <c r="C129" s="577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0</v>
      </c>
    </row>
    <row r="130" spans="1:8" ht="15.75">
      <c r="A130" s="105" t="str">
        <f t="shared" si="12"/>
        <v>Супер Боровец пропърти фонд АДСИЦ</v>
      </c>
      <c r="B130" s="105" t="str">
        <f t="shared" si="13"/>
        <v>148031273</v>
      </c>
      <c r="C130" s="577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1239</v>
      </c>
    </row>
    <row r="131" spans="1:8" ht="15.75">
      <c r="A131" s="105" t="str">
        <f t="shared" si="12"/>
        <v>Супер Боровец пропърти фонд АДСИЦ</v>
      </c>
      <c r="B131" s="105" t="str">
        <f t="shared" si="13"/>
        <v>148031273</v>
      </c>
      <c r="C131" s="577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228</v>
      </c>
    </row>
    <row r="132" spans="1:8" ht="15.75">
      <c r="A132" s="105" t="str">
        <f t="shared" si="12"/>
        <v>Супер Боровец пропърти фонд АДСИЦ</v>
      </c>
      <c r="B132" s="105" t="str">
        <f t="shared" si="13"/>
        <v>148031273</v>
      </c>
      <c r="C132" s="577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0</v>
      </c>
    </row>
    <row r="133" spans="1:8" ht="15.75">
      <c r="A133" s="105" t="str">
        <f t="shared" si="12"/>
        <v>Супер Боровец пропърти фонд АДСИЦ</v>
      </c>
      <c r="B133" s="105" t="str">
        <f t="shared" si="13"/>
        <v>148031273</v>
      </c>
      <c r="C133" s="577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Супер Боровец пропърти фонд АДСИЦ</v>
      </c>
      <c r="B134" s="105" t="str">
        <f t="shared" si="13"/>
        <v>148031273</v>
      </c>
      <c r="C134" s="577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320</v>
      </c>
    </row>
    <row r="135" spans="1:8" ht="15.75">
      <c r="A135" s="105" t="str">
        <f t="shared" si="12"/>
        <v>Супер Боровец пропърти фонд АДСИЦ</v>
      </c>
      <c r="B135" s="105" t="str">
        <f t="shared" si="13"/>
        <v>148031273</v>
      </c>
      <c r="C135" s="577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0</v>
      </c>
    </row>
    <row r="136" spans="1:8" ht="15.75">
      <c r="A136" s="105" t="str">
        <f t="shared" si="12"/>
        <v>Супер Боровец пропърти фонд АДСИЦ</v>
      </c>
      <c r="B136" s="105" t="str">
        <f t="shared" si="13"/>
        <v>148031273</v>
      </c>
      <c r="C136" s="577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Супер Боровец пропърти фонд АДСИЦ</v>
      </c>
      <c r="B137" s="105" t="str">
        <f t="shared" si="13"/>
        <v>148031273</v>
      </c>
      <c r="C137" s="577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3790</v>
      </c>
    </row>
    <row r="138" spans="1:8" ht="15.75">
      <c r="A138" s="105" t="str">
        <f t="shared" si="12"/>
        <v>Супер Боровец пропърти фонд АДСИЦ</v>
      </c>
      <c r="B138" s="105" t="str">
        <f t="shared" si="13"/>
        <v>148031273</v>
      </c>
      <c r="C138" s="577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1775</v>
      </c>
    </row>
    <row r="139" spans="1:8" ht="15.75">
      <c r="A139" s="105" t="str">
        <f t="shared" si="12"/>
        <v>Супер Боровец пропърти фонд АДСИЦ</v>
      </c>
      <c r="B139" s="105" t="str">
        <f t="shared" si="13"/>
        <v>148031273</v>
      </c>
      <c r="C139" s="577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0</v>
      </c>
    </row>
    <row r="140" spans="1:8" ht="15.75">
      <c r="A140" s="105" t="str">
        <f t="shared" si="12"/>
        <v>Супер Боровец пропърти фонд АДСИЦ</v>
      </c>
      <c r="B140" s="105" t="str">
        <f t="shared" si="13"/>
        <v>148031273</v>
      </c>
      <c r="C140" s="577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0</v>
      </c>
    </row>
    <row r="141" spans="1:8" ht="15.75">
      <c r="A141" s="105" t="str">
        <f t="shared" si="12"/>
        <v>Супер Боровец пропърти фонд АДСИЦ</v>
      </c>
      <c r="B141" s="105" t="str">
        <f t="shared" si="13"/>
        <v>148031273</v>
      </c>
      <c r="C141" s="577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205</v>
      </c>
    </row>
    <row r="142" spans="1:8" ht="15.75">
      <c r="A142" s="105" t="str">
        <f t="shared" si="12"/>
        <v>Супер Боровец пропърти фонд АДСИЦ</v>
      </c>
      <c r="B142" s="105" t="str">
        <f t="shared" si="13"/>
        <v>148031273</v>
      </c>
      <c r="C142" s="577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1980</v>
      </c>
    </row>
    <row r="143" spans="1:8" ht="15.75">
      <c r="A143" s="105" t="str">
        <f t="shared" si="12"/>
        <v>Супер Боровец пропърти фонд АДСИЦ</v>
      </c>
      <c r="B143" s="105" t="str">
        <f t="shared" si="13"/>
        <v>148031273</v>
      </c>
      <c r="C143" s="577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5770</v>
      </c>
    </row>
    <row r="144" spans="1:8" ht="15.75">
      <c r="A144" s="105" t="str">
        <f t="shared" si="12"/>
        <v>Супер Боровец пропърти фонд АДСИЦ</v>
      </c>
      <c r="B144" s="105" t="str">
        <f t="shared" si="13"/>
        <v>148031273</v>
      </c>
      <c r="C144" s="577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2085</v>
      </c>
    </row>
    <row r="145" spans="1:8" ht="15.75">
      <c r="A145" s="105" t="str">
        <f t="shared" si="12"/>
        <v>Супер Боровец пропърти фонд АДСИЦ</v>
      </c>
      <c r="B145" s="105" t="str">
        <f t="shared" si="13"/>
        <v>148031273</v>
      </c>
      <c r="C145" s="577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Супер Боровец пропърти фонд АДСИЦ</v>
      </c>
      <c r="B146" s="105" t="str">
        <f t="shared" si="13"/>
        <v>148031273</v>
      </c>
      <c r="C146" s="577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Супер Боровец пропърти фонд АДСИЦ</v>
      </c>
      <c r="B147" s="105" t="str">
        <f t="shared" si="13"/>
        <v>148031273</v>
      </c>
      <c r="C147" s="577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5770</v>
      </c>
    </row>
    <row r="148" spans="1:8" ht="15.75">
      <c r="A148" s="105" t="str">
        <f t="shared" si="12"/>
        <v>Супер Боровец пропърти фонд АДСИЦ</v>
      </c>
      <c r="B148" s="105" t="str">
        <f t="shared" si="13"/>
        <v>148031273</v>
      </c>
      <c r="C148" s="577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2085</v>
      </c>
    </row>
    <row r="149" spans="1:8" ht="15.75">
      <c r="A149" s="105" t="str">
        <f t="shared" si="12"/>
        <v>Супер Боровец пропърти фонд АДСИЦ</v>
      </c>
      <c r="B149" s="105" t="str">
        <f t="shared" si="13"/>
        <v>148031273</v>
      </c>
      <c r="C149" s="577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Супер Боровец пропърти фонд АДСИЦ</v>
      </c>
      <c r="B150" s="105" t="str">
        <f t="shared" si="13"/>
        <v>148031273</v>
      </c>
      <c r="C150" s="577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Супер Боровец пропърти фонд АДСИЦ</v>
      </c>
      <c r="B151" s="105" t="str">
        <f t="shared" si="13"/>
        <v>148031273</v>
      </c>
      <c r="C151" s="577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Супер Боровец пропърти фонд АДСИЦ</v>
      </c>
      <c r="B152" s="105" t="str">
        <f t="shared" si="13"/>
        <v>148031273</v>
      </c>
      <c r="C152" s="577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Супер Боровец пропърти фонд АДСИЦ</v>
      </c>
      <c r="B153" s="105" t="str">
        <f t="shared" si="13"/>
        <v>148031273</v>
      </c>
      <c r="C153" s="577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2085</v>
      </c>
    </row>
    <row r="154" spans="1:8" ht="15.75">
      <c r="A154" s="105" t="str">
        <f t="shared" si="12"/>
        <v>Супер Боровец пропърти фонд АДСИЦ</v>
      </c>
      <c r="B154" s="105" t="str">
        <f t="shared" si="13"/>
        <v>148031273</v>
      </c>
      <c r="C154" s="577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Супер Боровец пропърти фонд АДСИЦ</v>
      </c>
      <c r="B155" s="105" t="str">
        <f t="shared" si="13"/>
        <v>148031273</v>
      </c>
      <c r="C155" s="577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2085</v>
      </c>
    </row>
    <row r="156" spans="1:8" ht="15.75">
      <c r="A156" s="105" t="str">
        <f t="shared" si="12"/>
        <v>Супер Боровец пропърти фонд АДСИЦ</v>
      </c>
      <c r="B156" s="105" t="str">
        <f t="shared" si="13"/>
        <v>148031273</v>
      </c>
      <c r="C156" s="577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7855</v>
      </c>
    </row>
    <row r="157" spans="1:8" ht="15.75">
      <c r="A157" s="105" t="str">
        <f t="shared" si="12"/>
        <v>Супер Боровец пропърти фонд АДСИЦ</v>
      </c>
      <c r="B157" s="105" t="str">
        <f t="shared" si="13"/>
        <v>148031273</v>
      </c>
      <c r="C157" s="577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Супер Боровец пропърти фонд АДСИЦ</v>
      </c>
      <c r="B158" s="105" t="str">
        <f t="shared" si="13"/>
        <v>148031273</v>
      </c>
      <c r="C158" s="577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Супер Боровец пропърти фонд АДСИЦ</v>
      </c>
      <c r="B159" s="105" t="str">
        <f aca="true" t="shared" si="16" ref="B159:B179">pdeBulstat</f>
        <v>148031273</v>
      </c>
      <c r="C159" s="577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3536</v>
      </c>
    </row>
    <row r="160" spans="1:8" ht="15.75">
      <c r="A160" s="105" t="str">
        <f t="shared" si="15"/>
        <v>Супер Боровец пропърти фонд АДСИЦ</v>
      </c>
      <c r="B160" s="105" t="str">
        <f t="shared" si="16"/>
        <v>148031273</v>
      </c>
      <c r="C160" s="577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2292</v>
      </c>
    </row>
    <row r="161" spans="1:8" ht="15.75">
      <c r="A161" s="105" t="str">
        <f t="shared" si="15"/>
        <v>Супер Боровец пропърти фонд АДСИЦ</v>
      </c>
      <c r="B161" s="105" t="str">
        <f t="shared" si="16"/>
        <v>148031273</v>
      </c>
      <c r="C161" s="577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5828</v>
      </c>
    </row>
    <row r="162" spans="1:8" ht="15.75">
      <c r="A162" s="105" t="str">
        <f t="shared" si="15"/>
        <v>Супер Боровец пропърти фонд АДСИЦ</v>
      </c>
      <c r="B162" s="105" t="str">
        <f t="shared" si="16"/>
        <v>148031273</v>
      </c>
      <c r="C162" s="577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Супер Боровец пропърти фонд АДСИЦ</v>
      </c>
      <c r="B163" s="105" t="str">
        <f t="shared" si="16"/>
        <v>148031273</v>
      </c>
      <c r="C163" s="577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Супер Боровец пропърти фонд АДСИЦ</v>
      </c>
      <c r="B164" s="105" t="str">
        <f t="shared" si="16"/>
        <v>148031273</v>
      </c>
      <c r="C164" s="577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Супер Боровец пропърти фонд АДСИЦ</v>
      </c>
      <c r="B165" s="105" t="str">
        <f t="shared" si="16"/>
        <v>148031273</v>
      </c>
      <c r="C165" s="577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Супер Боровец пропърти фонд АДСИЦ</v>
      </c>
      <c r="B166" s="105" t="str">
        <f t="shared" si="16"/>
        <v>148031273</v>
      </c>
      <c r="C166" s="577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2027</v>
      </c>
    </row>
    <row r="167" spans="1:8" ht="15.75">
      <c r="A167" s="105" t="str">
        <f t="shared" si="15"/>
        <v>Супер Боровец пропърти фонд АДСИЦ</v>
      </c>
      <c r="B167" s="105" t="str">
        <f t="shared" si="16"/>
        <v>148031273</v>
      </c>
      <c r="C167" s="577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Супер Боровец пропърти фонд АДСИЦ</v>
      </c>
      <c r="B168" s="105" t="str">
        <f t="shared" si="16"/>
        <v>148031273</v>
      </c>
      <c r="C168" s="577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Супер Боровец пропърти фонд АДСИЦ</v>
      </c>
      <c r="B169" s="105" t="str">
        <f t="shared" si="16"/>
        <v>148031273</v>
      </c>
      <c r="C169" s="577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2027</v>
      </c>
    </row>
    <row r="170" spans="1:8" ht="15.75">
      <c r="A170" s="105" t="str">
        <f t="shared" si="15"/>
        <v>Супер Боровец пропърти фонд АДСИЦ</v>
      </c>
      <c r="B170" s="105" t="str">
        <f t="shared" si="16"/>
        <v>148031273</v>
      </c>
      <c r="C170" s="577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7855</v>
      </c>
    </row>
    <row r="171" spans="1:8" ht="15.75">
      <c r="A171" s="105" t="str">
        <f t="shared" si="15"/>
        <v>Супер Боровец пропърти фонд АДСИЦ</v>
      </c>
      <c r="B171" s="105" t="str">
        <f t="shared" si="16"/>
        <v>148031273</v>
      </c>
      <c r="C171" s="577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Супер Боровец пропърти фонд АДСИЦ</v>
      </c>
      <c r="B172" s="105" t="str">
        <f t="shared" si="16"/>
        <v>148031273</v>
      </c>
      <c r="C172" s="577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Супер Боровец пропърти фонд АДСИЦ</v>
      </c>
      <c r="B173" s="105" t="str">
        <f t="shared" si="16"/>
        <v>148031273</v>
      </c>
      <c r="C173" s="577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Супер Боровец пропърти фонд АДСИЦ</v>
      </c>
      <c r="B174" s="105" t="str">
        <f t="shared" si="16"/>
        <v>148031273</v>
      </c>
      <c r="C174" s="577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7855</v>
      </c>
    </row>
    <row r="175" spans="1:8" ht="15.75">
      <c r="A175" s="105" t="str">
        <f t="shared" si="15"/>
        <v>Супер Боровец пропърти фонд АДСИЦ</v>
      </c>
      <c r="B175" s="105" t="str">
        <f t="shared" si="16"/>
        <v>148031273</v>
      </c>
      <c r="C175" s="577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Супер Боровец пропърти фонд АДСИЦ</v>
      </c>
      <c r="B176" s="105" t="str">
        <f t="shared" si="16"/>
        <v>148031273</v>
      </c>
      <c r="C176" s="577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Супер Боровец пропърти фонд АДСИЦ</v>
      </c>
      <c r="B177" s="105" t="str">
        <f t="shared" si="16"/>
        <v>148031273</v>
      </c>
      <c r="C177" s="577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Супер Боровец пропърти фонд АДСИЦ</v>
      </c>
      <c r="B178" s="105" t="str">
        <f t="shared" si="16"/>
        <v>148031273</v>
      </c>
      <c r="C178" s="577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Супер Боровец пропърти фонд АДСИЦ</v>
      </c>
      <c r="B179" s="105" t="str">
        <f t="shared" si="16"/>
        <v>148031273</v>
      </c>
      <c r="C179" s="577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7855</v>
      </c>
    </row>
    <row r="180" spans="3:6" s="493" customFormat="1" ht="15.75">
      <c r="C180" s="576"/>
      <c r="F180" s="497" t="s">
        <v>856</v>
      </c>
    </row>
    <row r="181" spans="1:8" ht="15.75">
      <c r="A181" s="105" t="str">
        <f aca="true" t="shared" si="18" ref="A181:A216">pdeName</f>
        <v>Супер Боровец пропърти фонд АДСИЦ</v>
      </c>
      <c r="B181" s="105" t="str">
        <f aca="true" t="shared" si="19" ref="B181:B216">pdeBulstat</f>
        <v>148031273</v>
      </c>
      <c r="C181" s="577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4433</v>
      </c>
    </row>
    <row r="182" spans="1:8" ht="15.75">
      <c r="A182" s="105" t="str">
        <f t="shared" si="18"/>
        <v>Супер Боровец пропърти фонд АДСИЦ</v>
      </c>
      <c r="B182" s="105" t="str">
        <f t="shared" si="19"/>
        <v>148031273</v>
      </c>
      <c r="C182" s="577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-10244</v>
      </c>
    </row>
    <row r="183" spans="1:8" ht="15.75">
      <c r="A183" s="105" t="str">
        <f t="shared" si="18"/>
        <v>Супер Боровец пропърти фонд АДСИЦ</v>
      </c>
      <c r="B183" s="105" t="str">
        <f t="shared" si="19"/>
        <v>148031273</v>
      </c>
      <c r="C183" s="577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Супер Боровец пропърти фонд АДСИЦ</v>
      </c>
      <c r="B184" s="105" t="str">
        <f t="shared" si="19"/>
        <v>148031273</v>
      </c>
      <c r="C184" s="577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-1383</v>
      </c>
    </row>
    <row r="185" spans="1:8" ht="15.75">
      <c r="A185" s="105" t="str">
        <f t="shared" si="18"/>
        <v>Супер Боровец пропърти фонд АДСИЦ</v>
      </c>
      <c r="B185" s="105" t="str">
        <f t="shared" si="19"/>
        <v>148031273</v>
      </c>
      <c r="C185" s="577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983</v>
      </c>
    </row>
    <row r="186" spans="1:8" ht="15.75">
      <c r="A186" s="105" t="str">
        <f t="shared" si="18"/>
        <v>Супер Боровец пропърти фонд АДСИЦ</v>
      </c>
      <c r="B186" s="105" t="str">
        <f t="shared" si="19"/>
        <v>148031273</v>
      </c>
      <c r="C186" s="577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0</v>
      </c>
    </row>
    <row r="187" spans="1:8" ht="15.75">
      <c r="A187" s="105" t="str">
        <f t="shared" si="18"/>
        <v>Супер Боровец пропърти фонд АДСИЦ</v>
      </c>
      <c r="B187" s="105" t="str">
        <f t="shared" si="19"/>
        <v>148031273</v>
      </c>
      <c r="C187" s="577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Супер Боровец пропърти фонд АДСИЦ</v>
      </c>
      <c r="B188" s="105" t="str">
        <f t="shared" si="19"/>
        <v>148031273</v>
      </c>
      <c r="C188" s="577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0</v>
      </c>
    </row>
    <row r="189" spans="1:8" ht="15.75">
      <c r="A189" s="105" t="str">
        <f t="shared" si="18"/>
        <v>Супер Боровец пропърти фонд АДСИЦ</v>
      </c>
      <c r="B189" s="105" t="str">
        <f t="shared" si="19"/>
        <v>148031273</v>
      </c>
      <c r="C189" s="577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0</v>
      </c>
    </row>
    <row r="190" spans="1:8" ht="15.75">
      <c r="A190" s="105" t="str">
        <f t="shared" si="18"/>
        <v>Супер Боровец пропърти фонд АДСИЦ</v>
      </c>
      <c r="B190" s="105" t="str">
        <f t="shared" si="19"/>
        <v>148031273</v>
      </c>
      <c r="C190" s="577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-7736</v>
      </c>
    </row>
    <row r="191" spans="1:8" ht="15.75">
      <c r="A191" s="105" t="str">
        <f t="shared" si="18"/>
        <v>Супер Боровец пропърти фонд АДСИЦ</v>
      </c>
      <c r="B191" s="105" t="str">
        <f t="shared" si="19"/>
        <v>148031273</v>
      </c>
      <c r="C191" s="577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-13947</v>
      </c>
    </row>
    <row r="192" spans="1:8" ht="15.75">
      <c r="A192" s="105" t="str">
        <f t="shared" si="18"/>
        <v>Супер Боровец пропърти фонд АДСИЦ</v>
      </c>
      <c r="B192" s="105" t="str">
        <f t="shared" si="19"/>
        <v>148031273</v>
      </c>
      <c r="C192" s="577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0</v>
      </c>
    </row>
    <row r="193" spans="1:8" ht="15.75">
      <c r="A193" s="105" t="str">
        <f t="shared" si="18"/>
        <v>Супер Боровец пропърти фонд АДСИЦ</v>
      </c>
      <c r="B193" s="105" t="str">
        <f t="shared" si="19"/>
        <v>148031273</v>
      </c>
      <c r="C193" s="577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Супер Боровец пропърти фонд АДСИЦ</v>
      </c>
      <c r="B194" s="105" t="str">
        <f t="shared" si="19"/>
        <v>148031273</v>
      </c>
      <c r="C194" s="577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0</v>
      </c>
    </row>
    <row r="195" spans="1:8" ht="15.75">
      <c r="A195" s="105" t="str">
        <f t="shared" si="18"/>
        <v>Супер Боровец пропърти фонд АДСИЦ</v>
      </c>
      <c r="B195" s="105" t="str">
        <f t="shared" si="19"/>
        <v>148031273</v>
      </c>
      <c r="C195" s="577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0</v>
      </c>
    </row>
    <row r="196" spans="1:8" ht="15.75">
      <c r="A196" s="105" t="str">
        <f t="shared" si="18"/>
        <v>Супер Боровец пропърти фонд АДСИЦ</v>
      </c>
      <c r="B196" s="105" t="str">
        <f t="shared" si="19"/>
        <v>148031273</v>
      </c>
      <c r="C196" s="577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Супер Боровец пропърти фонд АДСИЦ</v>
      </c>
      <c r="B197" s="105" t="str">
        <f t="shared" si="19"/>
        <v>148031273</v>
      </c>
      <c r="C197" s="577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Супер Боровец пропърти фонд АДСИЦ</v>
      </c>
      <c r="B198" s="105" t="str">
        <f t="shared" si="19"/>
        <v>148031273</v>
      </c>
      <c r="C198" s="577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0</v>
      </c>
    </row>
    <row r="199" spans="1:8" ht="15.75">
      <c r="A199" s="105" t="str">
        <f t="shared" si="18"/>
        <v>Супер Боровец пропърти фонд АДСИЦ</v>
      </c>
      <c r="B199" s="105" t="str">
        <f t="shared" si="19"/>
        <v>148031273</v>
      </c>
      <c r="C199" s="577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0</v>
      </c>
    </row>
    <row r="200" spans="1:8" ht="15.75">
      <c r="A200" s="105" t="str">
        <f t="shared" si="18"/>
        <v>Супер Боровец пропърти фонд АДСИЦ</v>
      </c>
      <c r="B200" s="105" t="str">
        <f t="shared" si="19"/>
        <v>148031273</v>
      </c>
      <c r="C200" s="577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Супер Боровец пропърти фонд АДСИЦ</v>
      </c>
      <c r="B201" s="105" t="str">
        <f t="shared" si="19"/>
        <v>148031273</v>
      </c>
      <c r="C201" s="577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0</v>
      </c>
    </row>
    <row r="202" spans="1:8" ht="15.75">
      <c r="A202" s="105" t="str">
        <f t="shared" si="18"/>
        <v>Супер Боровец пропърти фонд АДСИЦ</v>
      </c>
      <c r="B202" s="105" t="str">
        <f t="shared" si="19"/>
        <v>148031273</v>
      </c>
      <c r="C202" s="577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0</v>
      </c>
    </row>
    <row r="203" spans="1:8" ht="15.75">
      <c r="A203" s="105" t="str">
        <f t="shared" si="18"/>
        <v>Супер Боровец пропърти фонд АДСИЦ</v>
      </c>
      <c r="B203" s="105" t="str">
        <f t="shared" si="19"/>
        <v>148031273</v>
      </c>
      <c r="C203" s="577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15984</v>
      </c>
    </row>
    <row r="204" spans="1:8" ht="15.75">
      <c r="A204" s="105" t="str">
        <f t="shared" si="18"/>
        <v>Супер Боровец пропърти фонд АДСИЦ</v>
      </c>
      <c r="B204" s="105" t="str">
        <f t="shared" si="19"/>
        <v>148031273</v>
      </c>
      <c r="C204" s="577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0</v>
      </c>
    </row>
    <row r="205" spans="1:8" ht="15.75">
      <c r="A205" s="105" t="str">
        <f t="shared" si="18"/>
        <v>Супер Боровец пропърти фонд АДСИЦ</v>
      </c>
      <c r="B205" s="105" t="str">
        <f t="shared" si="19"/>
        <v>148031273</v>
      </c>
      <c r="C205" s="577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22458</v>
      </c>
    </row>
    <row r="206" spans="1:8" ht="15.75">
      <c r="A206" s="105" t="str">
        <f t="shared" si="18"/>
        <v>Супер Боровец пропърти фонд АДСИЦ</v>
      </c>
      <c r="B206" s="105" t="str">
        <f t="shared" si="19"/>
        <v>148031273</v>
      </c>
      <c r="C206" s="577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-20292</v>
      </c>
    </row>
    <row r="207" spans="1:8" ht="15.75">
      <c r="A207" s="105" t="str">
        <f t="shared" si="18"/>
        <v>Супер Боровец пропърти фонд АДСИЦ</v>
      </c>
      <c r="B207" s="105" t="str">
        <f t="shared" si="19"/>
        <v>148031273</v>
      </c>
      <c r="C207" s="577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0</v>
      </c>
    </row>
    <row r="208" spans="1:8" ht="15.75">
      <c r="A208" s="105" t="str">
        <f t="shared" si="18"/>
        <v>Супер Боровец пропърти фонд АДСИЦ</v>
      </c>
      <c r="B208" s="105" t="str">
        <f t="shared" si="19"/>
        <v>148031273</v>
      </c>
      <c r="C208" s="577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-2251</v>
      </c>
    </row>
    <row r="209" spans="1:8" ht="15.75">
      <c r="A209" s="105" t="str">
        <f t="shared" si="18"/>
        <v>Супер Боровец пропърти фонд АДСИЦ</v>
      </c>
      <c r="B209" s="105" t="str">
        <f t="shared" si="19"/>
        <v>148031273</v>
      </c>
      <c r="C209" s="577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-2031</v>
      </c>
    </row>
    <row r="210" spans="1:8" ht="15.75">
      <c r="A210" s="105" t="str">
        <f t="shared" si="18"/>
        <v>Супер Боровец пропърти фонд АДСИЦ</v>
      </c>
      <c r="B210" s="105" t="str">
        <f t="shared" si="19"/>
        <v>148031273</v>
      </c>
      <c r="C210" s="577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-2</v>
      </c>
    </row>
    <row r="211" spans="1:8" ht="15.75">
      <c r="A211" s="105" t="str">
        <f t="shared" si="18"/>
        <v>Супер Боровец пропърти фонд АДСИЦ</v>
      </c>
      <c r="B211" s="105" t="str">
        <f t="shared" si="19"/>
        <v>148031273</v>
      </c>
      <c r="C211" s="577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13866</v>
      </c>
    </row>
    <row r="212" spans="1:8" ht="15.75">
      <c r="A212" s="105" t="str">
        <f t="shared" si="18"/>
        <v>Супер Боровец пропърти фонд АДСИЦ</v>
      </c>
      <c r="B212" s="105" t="str">
        <f t="shared" si="19"/>
        <v>148031273</v>
      </c>
      <c r="C212" s="577">
        <f t="shared" si="20"/>
        <v>43830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-81</v>
      </c>
    </row>
    <row r="213" spans="1:8" ht="15.75">
      <c r="A213" s="105" t="str">
        <f t="shared" si="18"/>
        <v>Супер Боровец пропърти фонд АДСИЦ</v>
      </c>
      <c r="B213" s="105" t="str">
        <f t="shared" si="19"/>
        <v>148031273</v>
      </c>
      <c r="C213" s="577">
        <f t="shared" si="20"/>
        <v>43830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429</v>
      </c>
    </row>
    <row r="214" spans="1:8" ht="15.75">
      <c r="A214" s="105" t="str">
        <f t="shared" si="18"/>
        <v>Супер Боровец пропърти фонд АДСИЦ</v>
      </c>
      <c r="B214" s="105" t="str">
        <f t="shared" si="19"/>
        <v>148031273</v>
      </c>
      <c r="C214" s="577">
        <f t="shared" si="20"/>
        <v>43830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348</v>
      </c>
    </row>
    <row r="215" spans="1:8" ht="15.75">
      <c r="A215" s="105" t="str">
        <f t="shared" si="18"/>
        <v>Супер Боровец пропърти фонд АДСИЦ</v>
      </c>
      <c r="B215" s="105" t="str">
        <f t="shared" si="19"/>
        <v>148031273</v>
      </c>
      <c r="C215" s="577">
        <f t="shared" si="20"/>
        <v>43830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348</v>
      </c>
    </row>
    <row r="216" spans="1:8" ht="15.75">
      <c r="A216" s="105" t="str">
        <f t="shared" si="18"/>
        <v>Супер Боровец пропърти фонд АДСИЦ</v>
      </c>
      <c r="B216" s="105" t="str">
        <f t="shared" si="19"/>
        <v>148031273</v>
      </c>
      <c r="C216" s="577">
        <f t="shared" si="20"/>
        <v>43830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0</v>
      </c>
    </row>
    <row r="217" spans="3:6" s="493" customFormat="1" ht="15.75">
      <c r="C217" s="576"/>
      <c r="F217" s="497" t="s">
        <v>860</v>
      </c>
    </row>
    <row r="218" spans="1:8" ht="15.75">
      <c r="A218" s="105" t="str">
        <f aca="true" t="shared" si="21" ref="A218:A281">pdeName</f>
        <v>Супер Боровец пропърти фонд АДСИЦ</v>
      </c>
      <c r="B218" s="105" t="str">
        <f aca="true" t="shared" si="22" ref="B218:B281">pdeBulstat</f>
        <v>148031273</v>
      </c>
      <c r="C218" s="577">
        <f aca="true" t="shared" si="23" ref="C218:C281">endDate</f>
        <v>43830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16180</v>
      </c>
    </row>
    <row r="219" spans="1:8" ht="15.75">
      <c r="A219" s="105" t="str">
        <f t="shared" si="21"/>
        <v>Супер Боровец пропърти фонд АДСИЦ</v>
      </c>
      <c r="B219" s="105" t="str">
        <f t="shared" si="22"/>
        <v>148031273</v>
      </c>
      <c r="C219" s="577">
        <f t="shared" si="23"/>
        <v>43830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Супер Боровец пропърти фонд АДСИЦ</v>
      </c>
      <c r="B220" s="105" t="str">
        <f t="shared" si="22"/>
        <v>148031273</v>
      </c>
      <c r="C220" s="577">
        <f t="shared" si="23"/>
        <v>43830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Супер Боровец пропърти фонд АДСИЦ</v>
      </c>
      <c r="B221" s="105" t="str">
        <f t="shared" si="22"/>
        <v>148031273</v>
      </c>
      <c r="C221" s="577">
        <f t="shared" si="23"/>
        <v>43830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Супер Боровец пропърти фонд АДСИЦ</v>
      </c>
      <c r="B222" s="105" t="str">
        <f t="shared" si="22"/>
        <v>148031273</v>
      </c>
      <c r="C222" s="577">
        <f t="shared" si="23"/>
        <v>43830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16180</v>
      </c>
    </row>
    <row r="223" spans="1:8" ht="15.75">
      <c r="A223" s="105" t="str">
        <f t="shared" si="21"/>
        <v>Супер Боровец пропърти фонд АДСИЦ</v>
      </c>
      <c r="B223" s="105" t="str">
        <f t="shared" si="22"/>
        <v>148031273</v>
      </c>
      <c r="C223" s="577">
        <f t="shared" si="23"/>
        <v>43830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Супер Боровец пропърти фонд АДСИЦ</v>
      </c>
      <c r="B224" s="105" t="str">
        <f t="shared" si="22"/>
        <v>148031273</v>
      </c>
      <c r="C224" s="577">
        <f t="shared" si="23"/>
        <v>43830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Супер Боровец пропърти фонд АДСИЦ</v>
      </c>
      <c r="B225" s="105" t="str">
        <f t="shared" si="22"/>
        <v>148031273</v>
      </c>
      <c r="C225" s="577">
        <f t="shared" si="23"/>
        <v>43830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Супер Боровец пропърти фонд АДСИЦ</v>
      </c>
      <c r="B226" s="105" t="str">
        <f t="shared" si="22"/>
        <v>148031273</v>
      </c>
      <c r="C226" s="577">
        <f t="shared" si="23"/>
        <v>43830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Супер Боровец пропърти фонд АДСИЦ</v>
      </c>
      <c r="B227" s="105" t="str">
        <f t="shared" si="22"/>
        <v>148031273</v>
      </c>
      <c r="C227" s="577">
        <f t="shared" si="23"/>
        <v>43830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Супер Боровец пропърти фонд АДСИЦ</v>
      </c>
      <c r="B228" s="105" t="str">
        <f t="shared" si="22"/>
        <v>148031273</v>
      </c>
      <c r="C228" s="577">
        <f t="shared" si="23"/>
        <v>43830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Супер Боровец пропърти фонд АДСИЦ</v>
      </c>
      <c r="B229" s="105" t="str">
        <f t="shared" si="22"/>
        <v>148031273</v>
      </c>
      <c r="C229" s="577">
        <f t="shared" si="23"/>
        <v>43830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Супер Боровец пропърти фонд АДСИЦ</v>
      </c>
      <c r="B230" s="105" t="str">
        <f t="shared" si="22"/>
        <v>148031273</v>
      </c>
      <c r="C230" s="577">
        <f t="shared" si="23"/>
        <v>43830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Супер Боровец пропърти фонд АДСИЦ</v>
      </c>
      <c r="B231" s="105" t="str">
        <f t="shared" si="22"/>
        <v>148031273</v>
      </c>
      <c r="C231" s="577">
        <f t="shared" si="23"/>
        <v>43830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Супер Боровец пропърти фонд АДСИЦ</v>
      </c>
      <c r="B232" s="105" t="str">
        <f t="shared" si="22"/>
        <v>148031273</v>
      </c>
      <c r="C232" s="577">
        <f t="shared" si="23"/>
        <v>43830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Супер Боровец пропърти фонд АДСИЦ</v>
      </c>
      <c r="B233" s="105" t="str">
        <f t="shared" si="22"/>
        <v>148031273</v>
      </c>
      <c r="C233" s="577">
        <f t="shared" si="23"/>
        <v>43830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Супер Боровец пропърти фонд АДСИЦ</v>
      </c>
      <c r="B234" s="105" t="str">
        <f t="shared" si="22"/>
        <v>148031273</v>
      </c>
      <c r="C234" s="577">
        <f t="shared" si="23"/>
        <v>43830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Супер Боровец пропърти фонд АДСИЦ</v>
      </c>
      <c r="B235" s="105" t="str">
        <f t="shared" si="22"/>
        <v>148031273</v>
      </c>
      <c r="C235" s="577">
        <f t="shared" si="23"/>
        <v>43830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7200</v>
      </c>
    </row>
    <row r="236" spans="1:8" ht="15.75">
      <c r="A236" s="105" t="str">
        <f t="shared" si="21"/>
        <v>Супер Боровец пропърти фонд АДСИЦ</v>
      </c>
      <c r="B236" s="105" t="str">
        <f t="shared" si="22"/>
        <v>148031273</v>
      </c>
      <c r="C236" s="577">
        <f t="shared" si="23"/>
        <v>43830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23380</v>
      </c>
    </row>
    <row r="237" spans="1:8" ht="15.75">
      <c r="A237" s="105" t="str">
        <f t="shared" si="21"/>
        <v>Супер Боровец пропърти фонд АДСИЦ</v>
      </c>
      <c r="B237" s="105" t="str">
        <f t="shared" si="22"/>
        <v>148031273</v>
      </c>
      <c r="C237" s="577">
        <f t="shared" si="23"/>
        <v>43830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Супер Боровец пропърти фонд АДСИЦ</v>
      </c>
      <c r="B238" s="105" t="str">
        <f t="shared" si="22"/>
        <v>148031273</v>
      </c>
      <c r="C238" s="577">
        <f t="shared" si="23"/>
        <v>43830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Супер Боровец пропърти фонд АДСИЦ</v>
      </c>
      <c r="B239" s="105" t="str">
        <f t="shared" si="22"/>
        <v>148031273</v>
      </c>
      <c r="C239" s="577">
        <f t="shared" si="23"/>
        <v>43830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23380</v>
      </c>
    </row>
    <row r="240" spans="1:8" ht="15.75">
      <c r="A240" s="105" t="str">
        <f t="shared" si="21"/>
        <v>Супер Боровец пропърти фонд АДСИЦ</v>
      </c>
      <c r="B240" s="105" t="str">
        <f t="shared" si="22"/>
        <v>148031273</v>
      </c>
      <c r="C240" s="577">
        <f t="shared" si="23"/>
        <v>43830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4901</v>
      </c>
    </row>
    <row r="241" spans="1:8" ht="15.75">
      <c r="A241" s="105" t="str">
        <f t="shared" si="21"/>
        <v>Супер Боровец пропърти фонд АДСИЦ</v>
      </c>
      <c r="B241" s="105" t="str">
        <f t="shared" si="22"/>
        <v>148031273</v>
      </c>
      <c r="C241" s="577">
        <f t="shared" si="23"/>
        <v>43830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Супер Боровец пропърти фонд АДСИЦ</v>
      </c>
      <c r="B242" s="105" t="str">
        <f t="shared" si="22"/>
        <v>148031273</v>
      </c>
      <c r="C242" s="577">
        <f t="shared" si="23"/>
        <v>43830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Супер Боровец пропърти фонд АДСИЦ</v>
      </c>
      <c r="B243" s="105" t="str">
        <f t="shared" si="22"/>
        <v>148031273</v>
      </c>
      <c r="C243" s="577">
        <f t="shared" si="23"/>
        <v>43830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Супер Боровец пропърти фонд АДСИЦ</v>
      </c>
      <c r="B244" s="105" t="str">
        <f t="shared" si="22"/>
        <v>148031273</v>
      </c>
      <c r="C244" s="577">
        <f t="shared" si="23"/>
        <v>43830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4901</v>
      </c>
    </row>
    <row r="245" spans="1:8" ht="15.75">
      <c r="A245" s="105" t="str">
        <f t="shared" si="21"/>
        <v>Супер Боровец пропърти фонд АДСИЦ</v>
      </c>
      <c r="B245" s="105" t="str">
        <f t="shared" si="22"/>
        <v>148031273</v>
      </c>
      <c r="C245" s="577">
        <f t="shared" si="23"/>
        <v>43830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Супер Боровец пропърти фонд АДСИЦ</v>
      </c>
      <c r="B246" s="105" t="str">
        <f t="shared" si="22"/>
        <v>148031273</v>
      </c>
      <c r="C246" s="577">
        <f t="shared" si="23"/>
        <v>43830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Супер Боровец пропърти фонд АДСИЦ</v>
      </c>
      <c r="B247" s="105" t="str">
        <f t="shared" si="22"/>
        <v>148031273</v>
      </c>
      <c r="C247" s="577">
        <f t="shared" si="23"/>
        <v>43830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Супер Боровец пропърти фонд АДСИЦ</v>
      </c>
      <c r="B248" s="105" t="str">
        <f t="shared" si="22"/>
        <v>148031273</v>
      </c>
      <c r="C248" s="577">
        <f t="shared" si="23"/>
        <v>43830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Супер Боровец пропърти фонд АДСИЦ</v>
      </c>
      <c r="B249" s="105" t="str">
        <f t="shared" si="22"/>
        <v>148031273</v>
      </c>
      <c r="C249" s="577">
        <f t="shared" si="23"/>
        <v>43830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Супер Боровец пропърти фонд АДСИЦ</v>
      </c>
      <c r="B250" s="105" t="str">
        <f t="shared" si="22"/>
        <v>148031273</v>
      </c>
      <c r="C250" s="577">
        <f t="shared" si="23"/>
        <v>43830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Супер Боровец пропърти фонд АДСИЦ</v>
      </c>
      <c r="B251" s="105" t="str">
        <f t="shared" si="22"/>
        <v>148031273</v>
      </c>
      <c r="C251" s="577">
        <f t="shared" si="23"/>
        <v>43830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Супер Боровец пропърти фонд АДСИЦ</v>
      </c>
      <c r="B252" s="105" t="str">
        <f t="shared" si="22"/>
        <v>148031273</v>
      </c>
      <c r="C252" s="577">
        <f t="shared" si="23"/>
        <v>43830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Супер Боровец пропърти фонд АДСИЦ</v>
      </c>
      <c r="B253" s="105" t="str">
        <f t="shared" si="22"/>
        <v>148031273</v>
      </c>
      <c r="C253" s="577">
        <f t="shared" si="23"/>
        <v>43830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Супер Боровец пропърти фонд АДСИЦ</v>
      </c>
      <c r="B254" s="105" t="str">
        <f t="shared" si="22"/>
        <v>148031273</v>
      </c>
      <c r="C254" s="577">
        <f t="shared" si="23"/>
        <v>43830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Супер Боровец пропърти фонд АДСИЦ</v>
      </c>
      <c r="B255" s="105" t="str">
        <f t="shared" si="22"/>
        <v>148031273</v>
      </c>
      <c r="C255" s="577">
        <f t="shared" si="23"/>
        <v>43830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Супер Боровец пропърти фонд АДСИЦ</v>
      </c>
      <c r="B256" s="105" t="str">
        <f t="shared" si="22"/>
        <v>148031273</v>
      </c>
      <c r="C256" s="577">
        <f t="shared" si="23"/>
        <v>43830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Супер Боровец пропърти фонд АДСИЦ</v>
      </c>
      <c r="B257" s="105" t="str">
        <f t="shared" si="22"/>
        <v>148031273</v>
      </c>
      <c r="C257" s="577">
        <f t="shared" si="23"/>
        <v>43830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8767</v>
      </c>
    </row>
    <row r="258" spans="1:8" ht="15.75">
      <c r="A258" s="105" t="str">
        <f t="shared" si="21"/>
        <v>Супер Боровец пропърти фонд АДСИЦ</v>
      </c>
      <c r="B258" s="105" t="str">
        <f t="shared" si="22"/>
        <v>148031273</v>
      </c>
      <c r="C258" s="577">
        <f t="shared" si="23"/>
        <v>43830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13668</v>
      </c>
    </row>
    <row r="259" spans="1:8" ht="15.75">
      <c r="A259" s="105" t="str">
        <f t="shared" si="21"/>
        <v>Супер Боровец пропърти фонд АДСИЦ</v>
      </c>
      <c r="B259" s="105" t="str">
        <f t="shared" si="22"/>
        <v>148031273</v>
      </c>
      <c r="C259" s="577">
        <f t="shared" si="23"/>
        <v>43830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Супер Боровец пропърти фонд АДСИЦ</v>
      </c>
      <c r="B260" s="105" t="str">
        <f t="shared" si="22"/>
        <v>148031273</v>
      </c>
      <c r="C260" s="577">
        <f t="shared" si="23"/>
        <v>43830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Супер Боровец пропърти фонд АДСИЦ</v>
      </c>
      <c r="B261" s="105" t="str">
        <f t="shared" si="22"/>
        <v>148031273</v>
      </c>
      <c r="C261" s="577">
        <f t="shared" si="23"/>
        <v>43830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13668</v>
      </c>
    </row>
    <row r="262" spans="1:8" ht="15.75">
      <c r="A262" s="105" t="str">
        <f t="shared" si="21"/>
        <v>Супер Боровец пропърти фонд АДСИЦ</v>
      </c>
      <c r="B262" s="105" t="str">
        <f t="shared" si="22"/>
        <v>148031273</v>
      </c>
      <c r="C262" s="577">
        <f t="shared" si="23"/>
        <v>43830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872</v>
      </c>
    </row>
    <row r="263" spans="1:8" ht="15.75">
      <c r="A263" s="105" t="str">
        <f t="shared" si="21"/>
        <v>Супер Боровец пропърти фонд АДСИЦ</v>
      </c>
      <c r="B263" s="105" t="str">
        <f t="shared" si="22"/>
        <v>148031273</v>
      </c>
      <c r="C263" s="577">
        <f t="shared" si="23"/>
        <v>43830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Супер Боровец пропърти фонд АДСИЦ</v>
      </c>
      <c r="B264" s="105" t="str">
        <f t="shared" si="22"/>
        <v>148031273</v>
      </c>
      <c r="C264" s="577">
        <f t="shared" si="23"/>
        <v>43830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Супер Боровец пропърти фонд АДСИЦ</v>
      </c>
      <c r="B265" s="105" t="str">
        <f t="shared" si="22"/>
        <v>148031273</v>
      </c>
      <c r="C265" s="577">
        <f t="shared" si="23"/>
        <v>43830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Супер Боровец пропърти фонд АДСИЦ</v>
      </c>
      <c r="B266" s="105" t="str">
        <f t="shared" si="22"/>
        <v>148031273</v>
      </c>
      <c r="C266" s="577">
        <f t="shared" si="23"/>
        <v>43830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872</v>
      </c>
    </row>
    <row r="267" spans="1:8" ht="15.75">
      <c r="A267" s="105" t="str">
        <f t="shared" si="21"/>
        <v>Супер Боровец пропърти фонд АДСИЦ</v>
      </c>
      <c r="B267" s="105" t="str">
        <f t="shared" si="22"/>
        <v>148031273</v>
      </c>
      <c r="C267" s="577">
        <f t="shared" si="23"/>
        <v>43830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Супер Боровец пропърти фонд АДСИЦ</v>
      </c>
      <c r="B268" s="105" t="str">
        <f t="shared" si="22"/>
        <v>148031273</v>
      </c>
      <c r="C268" s="577">
        <f t="shared" si="23"/>
        <v>43830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Супер Боровец пропърти фонд АДСИЦ</v>
      </c>
      <c r="B269" s="105" t="str">
        <f t="shared" si="22"/>
        <v>148031273</v>
      </c>
      <c r="C269" s="577">
        <f t="shared" si="23"/>
        <v>43830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Супер Боровец пропърти фонд АДСИЦ</v>
      </c>
      <c r="B270" s="105" t="str">
        <f t="shared" si="22"/>
        <v>148031273</v>
      </c>
      <c r="C270" s="577">
        <f t="shared" si="23"/>
        <v>43830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Супер Боровец пропърти фонд АДСИЦ</v>
      </c>
      <c r="B271" s="105" t="str">
        <f t="shared" si="22"/>
        <v>148031273</v>
      </c>
      <c r="C271" s="577">
        <f t="shared" si="23"/>
        <v>43830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Супер Боровец пропърти фонд АДСИЦ</v>
      </c>
      <c r="B272" s="105" t="str">
        <f t="shared" si="22"/>
        <v>148031273</v>
      </c>
      <c r="C272" s="577">
        <f t="shared" si="23"/>
        <v>43830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Супер Боровец пропърти фонд АДСИЦ</v>
      </c>
      <c r="B273" s="105" t="str">
        <f t="shared" si="22"/>
        <v>148031273</v>
      </c>
      <c r="C273" s="577">
        <f t="shared" si="23"/>
        <v>43830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Супер Боровец пропърти фонд АДСИЦ</v>
      </c>
      <c r="B274" s="105" t="str">
        <f t="shared" si="22"/>
        <v>148031273</v>
      </c>
      <c r="C274" s="577">
        <f t="shared" si="23"/>
        <v>43830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Супер Боровец пропърти фонд АДСИЦ</v>
      </c>
      <c r="B275" s="105" t="str">
        <f t="shared" si="22"/>
        <v>148031273</v>
      </c>
      <c r="C275" s="577">
        <f t="shared" si="23"/>
        <v>43830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Супер Боровец пропърти фонд АДСИЦ</v>
      </c>
      <c r="B276" s="105" t="str">
        <f t="shared" si="22"/>
        <v>148031273</v>
      </c>
      <c r="C276" s="577">
        <f t="shared" si="23"/>
        <v>43830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Супер Боровец пропърти фонд АДСИЦ</v>
      </c>
      <c r="B277" s="105" t="str">
        <f t="shared" si="22"/>
        <v>148031273</v>
      </c>
      <c r="C277" s="577">
        <f t="shared" si="23"/>
        <v>43830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Супер Боровец пропърти фонд АДСИЦ</v>
      </c>
      <c r="B278" s="105" t="str">
        <f t="shared" si="22"/>
        <v>148031273</v>
      </c>
      <c r="C278" s="577">
        <f t="shared" si="23"/>
        <v>43830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Супер Боровец пропърти фонд АДСИЦ</v>
      </c>
      <c r="B279" s="105" t="str">
        <f t="shared" si="22"/>
        <v>148031273</v>
      </c>
      <c r="C279" s="577">
        <f t="shared" si="23"/>
        <v>43830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Супер Боровец пропърти фонд АДСИЦ</v>
      </c>
      <c r="B280" s="105" t="str">
        <f t="shared" si="22"/>
        <v>148031273</v>
      </c>
      <c r="C280" s="577">
        <f t="shared" si="23"/>
        <v>43830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872</v>
      </c>
    </row>
    <row r="281" spans="1:8" ht="15.75">
      <c r="A281" s="105" t="str">
        <f t="shared" si="21"/>
        <v>Супер Боровец пропърти фонд АДСИЦ</v>
      </c>
      <c r="B281" s="105" t="str">
        <f t="shared" si="22"/>
        <v>148031273</v>
      </c>
      <c r="C281" s="577">
        <f t="shared" si="23"/>
        <v>43830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Супер Боровец пропърти фонд АДСИЦ</v>
      </c>
      <c r="B282" s="105" t="str">
        <f aca="true" t="shared" si="25" ref="B282:B345">pdeBulstat</f>
        <v>148031273</v>
      </c>
      <c r="C282" s="577">
        <f aca="true" t="shared" si="26" ref="C282:C345">endDate</f>
        <v>43830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Супер Боровец пропърти фонд АДСИЦ</v>
      </c>
      <c r="B283" s="105" t="str">
        <f t="shared" si="25"/>
        <v>148031273</v>
      </c>
      <c r="C283" s="577">
        <f t="shared" si="26"/>
        <v>43830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872</v>
      </c>
    </row>
    <row r="284" spans="1:8" ht="15.75">
      <c r="A284" s="105" t="str">
        <f t="shared" si="24"/>
        <v>Супер Боровец пропърти фонд АДСИЦ</v>
      </c>
      <c r="B284" s="105" t="str">
        <f t="shared" si="25"/>
        <v>148031273</v>
      </c>
      <c r="C284" s="577">
        <f t="shared" si="26"/>
        <v>43830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0</v>
      </c>
    </row>
    <row r="285" spans="1:8" ht="15.75">
      <c r="A285" s="105" t="str">
        <f t="shared" si="24"/>
        <v>Супер Боровец пропърти фонд АДСИЦ</v>
      </c>
      <c r="B285" s="105" t="str">
        <f t="shared" si="25"/>
        <v>148031273</v>
      </c>
      <c r="C285" s="577">
        <f t="shared" si="26"/>
        <v>43830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Супер Боровец пропърти фонд АДСИЦ</v>
      </c>
      <c r="B286" s="105" t="str">
        <f t="shared" si="25"/>
        <v>148031273</v>
      </c>
      <c r="C286" s="577">
        <f t="shared" si="26"/>
        <v>43830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Супер Боровец пропърти фонд АДСИЦ</v>
      </c>
      <c r="B287" s="105" t="str">
        <f t="shared" si="25"/>
        <v>148031273</v>
      </c>
      <c r="C287" s="577">
        <f t="shared" si="26"/>
        <v>43830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Супер Боровец пропърти фонд АДСИЦ</v>
      </c>
      <c r="B288" s="105" t="str">
        <f t="shared" si="25"/>
        <v>148031273</v>
      </c>
      <c r="C288" s="577">
        <f t="shared" si="26"/>
        <v>43830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0</v>
      </c>
    </row>
    <row r="289" spans="1:8" ht="15.75">
      <c r="A289" s="105" t="str">
        <f t="shared" si="24"/>
        <v>Супер Боровец пропърти фонд АДСИЦ</v>
      </c>
      <c r="B289" s="105" t="str">
        <f t="shared" si="25"/>
        <v>148031273</v>
      </c>
      <c r="C289" s="577">
        <f t="shared" si="26"/>
        <v>43830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Супер Боровец пропърти фонд АДСИЦ</v>
      </c>
      <c r="B290" s="105" t="str">
        <f t="shared" si="25"/>
        <v>148031273</v>
      </c>
      <c r="C290" s="577">
        <f t="shared" si="26"/>
        <v>43830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Супер Боровец пропърти фонд АДСИЦ</v>
      </c>
      <c r="B291" s="105" t="str">
        <f t="shared" si="25"/>
        <v>148031273</v>
      </c>
      <c r="C291" s="577">
        <f t="shared" si="26"/>
        <v>43830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Супер Боровец пропърти фонд АДСИЦ</v>
      </c>
      <c r="B292" s="105" t="str">
        <f t="shared" si="25"/>
        <v>148031273</v>
      </c>
      <c r="C292" s="577">
        <f t="shared" si="26"/>
        <v>43830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Супер Боровец пропърти фонд АДСИЦ</v>
      </c>
      <c r="B293" s="105" t="str">
        <f t="shared" si="25"/>
        <v>148031273</v>
      </c>
      <c r="C293" s="577">
        <f t="shared" si="26"/>
        <v>43830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Супер Боровец пропърти фонд АДСИЦ</v>
      </c>
      <c r="B294" s="105" t="str">
        <f t="shared" si="25"/>
        <v>148031273</v>
      </c>
      <c r="C294" s="577">
        <f t="shared" si="26"/>
        <v>43830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Супер Боровец пропърти фонд АДСИЦ</v>
      </c>
      <c r="B295" s="105" t="str">
        <f t="shared" si="25"/>
        <v>148031273</v>
      </c>
      <c r="C295" s="577">
        <f t="shared" si="26"/>
        <v>43830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Супер Боровец пропърти фонд АДСИЦ</v>
      </c>
      <c r="B296" s="105" t="str">
        <f t="shared" si="25"/>
        <v>148031273</v>
      </c>
      <c r="C296" s="577">
        <f t="shared" si="26"/>
        <v>43830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Супер Боровец пропърти фонд АДСИЦ</v>
      </c>
      <c r="B297" s="105" t="str">
        <f t="shared" si="25"/>
        <v>148031273</v>
      </c>
      <c r="C297" s="577">
        <f t="shared" si="26"/>
        <v>43830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Супер Боровец пропърти фонд АДСИЦ</v>
      </c>
      <c r="B298" s="105" t="str">
        <f t="shared" si="25"/>
        <v>148031273</v>
      </c>
      <c r="C298" s="577">
        <f t="shared" si="26"/>
        <v>43830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Супер Боровец пропърти фонд АДСИЦ</v>
      </c>
      <c r="B299" s="105" t="str">
        <f t="shared" si="25"/>
        <v>148031273</v>
      </c>
      <c r="C299" s="577">
        <f t="shared" si="26"/>
        <v>43830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Супер Боровец пропърти фонд АДСИЦ</v>
      </c>
      <c r="B300" s="105" t="str">
        <f t="shared" si="25"/>
        <v>148031273</v>
      </c>
      <c r="C300" s="577">
        <f t="shared" si="26"/>
        <v>43830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Супер Боровец пропърти фонд АДСИЦ</v>
      </c>
      <c r="B301" s="105" t="str">
        <f t="shared" si="25"/>
        <v>148031273</v>
      </c>
      <c r="C301" s="577">
        <f t="shared" si="26"/>
        <v>43830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Супер Боровец пропърти фонд АДСИЦ</v>
      </c>
      <c r="B302" s="105" t="str">
        <f t="shared" si="25"/>
        <v>148031273</v>
      </c>
      <c r="C302" s="577">
        <f t="shared" si="26"/>
        <v>43830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0</v>
      </c>
    </row>
    <row r="303" spans="1:8" ht="15.75">
      <c r="A303" s="105" t="str">
        <f t="shared" si="24"/>
        <v>Супер Боровец пропърти фонд АДСИЦ</v>
      </c>
      <c r="B303" s="105" t="str">
        <f t="shared" si="25"/>
        <v>148031273</v>
      </c>
      <c r="C303" s="577">
        <f t="shared" si="26"/>
        <v>43830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Супер Боровец пропърти фонд АДСИЦ</v>
      </c>
      <c r="B304" s="105" t="str">
        <f t="shared" si="25"/>
        <v>148031273</v>
      </c>
      <c r="C304" s="577">
        <f t="shared" si="26"/>
        <v>43830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Супер Боровец пропърти фонд АДСИЦ</v>
      </c>
      <c r="B305" s="105" t="str">
        <f t="shared" si="25"/>
        <v>148031273</v>
      </c>
      <c r="C305" s="577">
        <f t="shared" si="26"/>
        <v>43830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0</v>
      </c>
    </row>
    <row r="306" spans="1:8" ht="15.75">
      <c r="A306" s="105" t="str">
        <f t="shared" si="24"/>
        <v>Супер Боровец пропърти фонд АДСИЦ</v>
      </c>
      <c r="B306" s="105" t="str">
        <f t="shared" si="25"/>
        <v>148031273</v>
      </c>
      <c r="C306" s="577">
        <f t="shared" si="26"/>
        <v>43830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Супер Боровец пропърти фонд АДСИЦ</v>
      </c>
      <c r="B307" s="105" t="str">
        <f t="shared" si="25"/>
        <v>148031273</v>
      </c>
      <c r="C307" s="577">
        <f t="shared" si="26"/>
        <v>43830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Супер Боровец пропърти фонд АДСИЦ</v>
      </c>
      <c r="B308" s="105" t="str">
        <f t="shared" si="25"/>
        <v>148031273</v>
      </c>
      <c r="C308" s="577">
        <f t="shared" si="26"/>
        <v>43830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Супер Боровец пропърти фонд АДСИЦ</v>
      </c>
      <c r="B309" s="105" t="str">
        <f t="shared" si="25"/>
        <v>148031273</v>
      </c>
      <c r="C309" s="577">
        <f t="shared" si="26"/>
        <v>43830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Супер Боровец пропърти фонд АДСИЦ</v>
      </c>
      <c r="B310" s="105" t="str">
        <f t="shared" si="25"/>
        <v>148031273</v>
      </c>
      <c r="C310" s="577">
        <f t="shared" si="26"/>
        <v>43830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Супер Боровец пропърти фонд АДСИЦ</v>
      </c>
      <c r="B311" s="105" t="str">
        <f t="shared" si="25"/>
        <v>148031273</v>
      </c>
      <c r="C311" s="577">
        <f t="shared" si="26"/>
        <v>43830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Супер Боровец пропърти фонд АДСИЦ</v>
      </c>
      <c r="B312" s="105" t="str">
        <f t="shared" si="25"/>
        <v>148031273</v>
      </c>
      <c r="C312" s="577">
        <f t="shared" si="26"/>
        <v>43830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Супер Боровец пропърти фонд АДСИЦ</v>
      </c>
      <c r="B313" s="105" t="str">
        <f t="shared" si="25"/>
        <v>148031273</v>
      </c>
      <c r="C313" s="577">
        <f t="shared" si="26"/>
        <v>43830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Супер Боровец пропърти фонд АДСИЦ</v>
      </c>
      <c r="B314" s="105" t="str">
        <f t="shared" si="25"/>
        <v>148031273</v>
      </c>
      <c r="C314" s="577">
        <f t="shared" si="26"/>
        <v>43830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Супер Боровец пропърти фонд АДСИЦ</v>
      </c>
      <c r="B315" s="105" t="str">
        <f t="shared" si="25"/>
        <v>148031273</v>
      </c>
      <c r="C315" s="577">
        <f t="shared" si="26"/>
        <v>43830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Супер Боровец пропърти фонд АДСИЦ</v>
      </c>
      <c r="B316" s="105" t="str">
        <f t="shared" si="25"/>
        <v>148031273</v>
      </c>
      <c r="C316" s="577">
        <f t="shared" si="26"/>
        <v>43830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Супер Боровец пропърти фонд АДСИЦ</v>
      </c>
      <c r="B317" s="105" t="str">
        <f t="shared" si="25"/>
        <v>148031273</v>
      </c>
      <c r="C317" s="577">
        <f t="shared" si="26"/>
        <v>43830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Супер Боровец пропърти фонд АДСИЦ</v>
      </c>
      <c r="B318" s="105" t="str">
        <f t="shared" si="25"/>
        <v>148031273</v>
      </c>
      <c r="C318" s="577">
        <f t="shared" si="26"/>
        <v>43830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Супер Боровец пропърти фонд АДСИЦ</v>
      </c>
      <c r="B319" s="105" t="str">
        <f t="shared" si="25"/>
        <v>148031273</v>
      </c>
      <c r="C319" s="577">
        <f t="shared" si="26"/>
        <v>43830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Супер Боровец пропърти фонд АДСИЦ</v>
      </c>
      <c r="B320" s="105" t="str">
        <f t="shared" si="25"/>
        <v>148031273</v>
      </c>
      <c r="C320" s="577">
        <f t="shared" si="26"/>
        <v>43830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Супер Боровец пропърти фонд АДСИЦ</v>
      </c>
      <c r="B321" s="105" t="str">
        <f t="shared" si="25"/>
        <v>148031273</v>
      </c>
      <c r="C321" s="577">
        <f t="shared" si="26"/>
        <v>43830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Супер Боровец пропърти фонд АДСИЦ</v>
      </c>
      <c r="B322" s="105" t="str">
        <f t="shared" si="25"/>
        <v>148031273</v>
      </c>
      <c r="C322" s="577">
        <f t="shared" si="26"/>
        <v>43830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Супер Боровец пропърти фонд АДСИЦ</v>
      </c>
      <c r="B323" s="105" t="str">
        <f t="shared" si="25"/>
        <v>148031273</v>
      </c>
      <c r="C323" s="577">
        <f t="shared" si="26"/>
        <v>43830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Супер Боровец пропърти фонд АДСИЦ</v>
      </c>
      <c r="B324" s="105" t="str">
        <f t="shared" si="25"/>
        <v>148031273</v>
      </c>
      <c r="C324" s="577">
        <f t="shared" si="26"/>
        <v>43830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Супер Боровец пропърти фонд АДСИЦ</v>
      </c>
      <c r="B325" s="105" t="str">
        <f t="shared" si="25"/>
        <v>148031273</v>
      </c>
      <c r="C325" s="577">
        <f t="shared" si="26"/>
        <v>43830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Супер Боровец пропърти фонд АДСИЦ</v>
      </c>
      <c r="B326" s="105" t="str">
        <f t="shared" si="25"/>
        <v>148031273</v>
      </c>
      <c r="C326" s="577">
        <f t="shared" si="26"/>
        <v>43830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Супер Боровец пропърти фонд АДСИЦ</v>
      </c>
      <c r="B327" s="105" t="str">
        <f t="shared" si="25"/>
        <v>148031273</v>
      </c>
      <c r="C327" s="577">
        <f t="shared" si="26"/>
        <v>43830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Супер Боровец пропърти фонд АДСИЦ</v>
      </c>
      <c r="B328" s="105" t="str">
        <f t="shared" si="25"/>
        <v>148031273</v>
      </c>
      <c r="C328" s="577">
        <f t="shared" si="26"/>
        <v>43830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0</v>
      </c>
    </row>
    <row r="329" spans="1:8" ht="15.75">
      <c r="A329" s="105" t="str">
        <f t="shared" si="24"/>
        <v>Супер Боровец пропърти фонд АДСИЦ</v>
      </c>
      <c r="B329" s="105" t="str">
        <f t="shared" si="25"/>
        <v>148031273</v>
      </c>
      <c r="C329" s="577">
        <f t="shared" si="26"/>
        <v>43830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Супер Боровец пропърти фонд АДСИЦ</v>
      </c>
      <c r="B330" s="105" t="str">
        <f t="shared" si="25"/>
        <v>148031273</v>
      </c>
      <c r="C330" s="577">
        <f t="shared" si="26"/>
        <v>43830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Супер Боровец пропърти фонд АДСИЦ</v>
      </c>
      <c r="B331" s="105" t="str">
        <f t="shared" si="25"/>
        <v>148031273</v>
      </c>
      <c r="C331" s="577">
        <f t="shared" si="26"/>
        <v>43830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Супер Боровец пропърти фонд АДСИЦ</v>
      </c>
      <c r="B332" s="105" t="str">
        <f t="shared" si="25"/>
        <v>148031273</v>
      </c>
      <c r="C332" s="577">
        <f t="shared" si="26"/>
        <v>43830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0</v>
      </c>
    </row>
    <row r="333" spans="1:8" ht="15.75">
      <c r="A333" s="105" t="str">
        <f t="shared" si="24"/>
        <v>Супер Боровец пропърти фонд АДСИЦ</v>
      </c>
      <c r="B333" s="105" t="str">
        <f t="shared" si="25"/>
        <v>148031273</v>
      </c>
      <c r="C333" s="577">
        <f t="shared" si="26"/>
        <v>43830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Супер Боровец пропърти фонд АДСИЦ</v>
      </c>
      <c r="B334" s="105" t="str">
        <f t="shared" si="25"/>
        <v>148031273</v>
      </c>
      <c r="C334" s="577">
        <f t="shared" si="26"/>
        <v>43830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Супер Боровец пропърти фонд АДСИЦ</v>
      </c>
      <c r="B335" s="105" t="str">
        <f t="shared" si="25"/>
        <v>148031273</v>
      </c>
      <c r="C335" s="577">
        <f t="shared" si="26"/>
        <v>43830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Супер Боровец пропърти фонд АДСИЦ</v>
      </c>
      <c r="B336" s="105" t="str">
        <f t="shared" si="25"/>
        <v>148031273</v>
      </c>
      <c r="C336" s="577">
        <f t="shared" si="26"/>
        <v>43830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Супер Боровец пропърти фонд АДСИЦ</v>
      </c>
      <c r="B337" s="105" t="str">
        <f t="shared" si="25"/>
        <v>148031273</v>
      </c>
      <c r="C337" s="577">
        <f t="shared" si="26"/>
        <v>43830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Супер Боровец пропърти фонд АДСИЦ</v>
      </c>
      <c r="B338" s="105" t="str">
        <f t="shared" si="25"/>
        <v>148031273</v>
      </c>
      <c r="C338" s="577">
        <f t="shared" si="26"/>
        <v>43830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Супер Боровец пропърти фонд АДСИЦ</v>
      </c>
      <c r="B339" s="105" t="str">
        <f t="shared" si="25"/>
        <v>148031273</v>
      </c>
      <c r="C339" s="577">
        <f t="shared" si="26"/>
        <v>43830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Супер Боровец пропърти фонд АДСИЦ</v>
      </c>
      <c r="B340" s="105" t="str">
        <f t="shared" si="25"/>
        <v>148031273</v>
      </c>
      <c r="C340" s="577">
        <f t="shared" si="26"/>
        <v>43830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Супер Боровец пропърти фонд АДСИЦ</v>
      </c>
      <c r="B341" s="105" t="str">
        <f t="shared" si="25"/>
        <v>148031273</v>
      </c>
      <c r="C341" s="577">
        <f t="shared" si="26"/>
        <v>43830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Супер Боровец пропърти фонд АДСИЦ</v>
      </c>
      <c r="B342" s="105" t="str">
        <f t="shared" si="25"/>
        <v>148031273</v>
      </c>
      <c r="C342" s="577">
        <f t="shared" si="26"/>
        <v>43830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Супер Боровец пропърти фонд АДСИЦ</v>
      </c>
      <c r="B343" s="105" t="str">
        <f t="shared" si="25"/>
        <v>148031273</v>
      </c>
      <c r="C343" s="577">
        <f t="shared" si="26"/>
        <v>43830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Супер Боровец пропърти фонд АДСИЦ</v>
      </c>
      <c r="B344" s="105" t="str">
        <f t="shared" si="25"/>
        <v>148031273</v>
      </c>
      <c r="C344" s="577">
        <f t="shared" si="26"/>
        <v>43830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Супер Боровец пропърти фонд АДСИЦ</v>
      </c>
      <c r="B345" s="105" t="str">
        <f t="shared" si="25"/>
        <v>148031273</v>
      </c>
      <c r="C345" s="577">
        <f t="shared" si="26"/>
        <v>43830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0</v>
      </c>
    </row>
    <row r="346" spans="1:8" ht="15.75">
      <c r="A346" s="105" t="str">
        <f aca="true" t="shared" si="27" ref="A346:A409">pdeName</f>
        <v>Супер Боровец пропърти фонд АДСИЦ</v>
      </c>
      <c r="B346" s="105" t="str">
        <f aca="true" t="shared" si="28" ref="B346:B409">pdeBulstat</f>
        <v>148031273</v>
      </c>
      <c r="C346" s="577">
        <f aca="true" t="shared" si="29" ref="C346:C409">endDate</f>
        <v>43830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0</v>
      </c>
    </row>
    <row r="347" spans="1:8" ht="15.75">
      <c r="A347" s="105" t="str">
        <f t="shared" si="27"/>
        <v>Супер Боровец пропърти фонд АДСИЦ</v>
      </c>
      <c r="B347" s="105" t="str">
        <f t="shared" si="28"/>
        <v>148031273</v>
      </c>
      <c r="C347" s="577">
        <f t="shared" si="29"/>
        <v>43830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Супер Боровец пропърти фонд АДСИЦ</v>
      </c>
      <c r="B348" s="105" t="str">
        <f t="shared" si="28"/>
        <v>148031273</v>
      </c>
      <c r="C348" s="577">
        <f t="shared" si="29"/>
        <v>43830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Супер Боровец пропърти фонд АДСИЦ</v>
      </c>
      <c r="B349" s="105" t="str">
        <f t="shared" si="28"/>
        <v>148031273</v>
      </c>
      <c r="C349" s="577">
        <f t="shared" si="29"/>
        <v>43830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0</v>
      </c>
    </row>
    <row r="350" spans="1:8" ht="15.75">
      <c r="A350" s="105" t="str">
        <f t="shared" si="27"/>
        <v>Супер Боровец пропърти фонд АДСИЦ</v>
      </c>
      <c r="B350" s="105" t="str">
        <f t="shared" si="28"/>
        <v>148031273</v>
      </c>
      <c r="C350" s="577">
        <f t="shared" si="29"/>
        <v>43830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4896</v>
      </c>
    </row>
    <row r="351" spans="1:8" ht="15.75">
      <c r="A351" s="105" t="str">
        <f t="shared" si="27"/>
        <v>Супер Боровец пропърти фонд АДСИЦ</v>
      </c>
      <c r="B351" s="105" t="str">
        <f t="shared" si="28"/>
        <v>148031273</v>
      </c>
      <c r="C351" s="577">
        <f t="shared" si="29"/>
        <v>43830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Супер Боровец пропърти фонд АДСИЦ</v>
      </c>
      <c r="B352" s="105" t="str">
        <f t="shared" si="28"/>
        <v>148031273</v>
      </c>
      <c r="C352" s="577">
        <f t="shared" si="29"/>
        <v>43830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Супер Боровец пропърти фонд АДСИЦ</v>
      </c>
      <c r="B353" s="105" t="str">
        <f t="shared" si="28"/>
        <v>148031273</v>
      </c>
      <c r="C353" s="577">
        <f t="shared" si="29"/>
        <v>43830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Супер Боровец пропърти фонд АДСИЦ</v>
      </c>
      <c r="B354" s="105" t="str">
        <f t="shared" si="28"/>
        <v>148031273</v>
      </c>
      <c r="C354" s="577">
        <f t="shared" si="29"/>
        <v>43830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4896</v>
      </c>
    </row>
    <row r="355" spans="1:8" ht="15.75">
      <c r="A355" s="105" t="str">
        <f t="shared" si="27"/>
        <v>Супер Боровец пропърти фонд АДСИЦ</v>
      </c>
      <c r="B355" s="105" t="str">
        <f t="shared" si="28"/>
        <v>148031273</v>
      </c>
      <c r="C355" s="577">
        <f t="shared" si="29"/>
        <v>43830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2085</v>
      </c>
    </row>
    <row r="356" spans="1:8" ht="15.75">
      <c r="A356" s="105" t="str">
        <f t="shared" si="27"/>
        <v>Супер Боровец пропърти фонд АДСИЦ</v>
      </c>
      <c r="B356" s="105" t="str">
        <f t="shared" si="28"/>
        <v>148031273</v>
      </c>
      <c r="C356" s="577">
        <f t="shared" si="29"/>
        <v>43830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0</v>
      </c>
    </row>
    <row r="357" spans="1:8" ht="15.75">
      <c r="A357" s="105" t="str">
        <f t="shared" si="27"/>
        <v>Супер Боровец пропърти фонд АДСИЦ</v>
      </c>
      <c r="B357" s="105" t="str">
        <f t="shared" si="28"/>
        <v>148031273</v>
      </c>
      <c r="C357" s="577">
        <f t="shared" si="29"/>
        <v>43830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0</v>
      </c>
    </row>
    <row r="358" spans="1:8" ht="15.75">
      <c r="A358" s="105" t="str">
        <f t="shared" si="27"/>
        <v>Супер Боровец пропърти фонд АДСИЦ</v>
      </c>
      <c r="B358" s="105" t="str">
        <f t="shared" si="28"/>
        <v>148031273</v>
      </c>
      <c r="C358" s="577">
        <f t="shared" si="29"/>
        <v>43830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Супер Боровец пропърти фонд АДСИЦ</v>
      </c>
      <c r="B359" s="105" t="str">
        <f t="shared" si="28"/>
        <v>148031273</v>
      </c>
      <c r="C359" s="577">
        <f t="shared" si="29"/>
        <v>43830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Супер Боровец пропърти фонд АДСИЦ</v>
      </c>
      <c r="B360" s="105" t="str">
        <f t="shared" si="28"/>
        <v>148031273</v>
      </c>
      <c r="C360" s="577">
        <f t="shared" si="29"/>
        <v>43830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Супер Боровец пропърти фонд АДСИЦ</v>
      </c>
      <c r="B361" s="105" t="str">
        <f t="shared" si="28"/>
        <v>148031273</v>
      </c>
      <c r="C361" s="577">
        <f t="shared" si="29"/>
        <v>43830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Супер Боровец пропърти фонд АДСИЦ</v>
      </c>
      <c r="B362" s="105" t="str">
        <f t="shared" si="28"/>
        <v>148031273</v>
      </c>
      <c r="C362" s="577">
        <f t="shared" si="29"/>
        <v>43830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Супер Боровец пропърти фонд АДСИЦ</v>
      </c>
      <c r="B363" s="105" t="str">
        <f t="shared" si="28"/>
        <v>148031273</v>
      </c>
      <c r="C363" s="577">
        <f t="shared" si="29"/>
        <v>43830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Супер Боровец пропърти фонд АДСИЦ</v>
      </c>
      <c r="B364" s="105" t="str">
        <f t="shared" si="28"/>
        <v>148031273</v>
      </c>
      <c r="C364" s="577">
        <f t="shared" si="29"/>
        <v>43830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Супер Боровец пропърти фонд АДСИЦ</v>
      </c>
      <c r="B365" s="105" t="str">
        <f t="shared" si="28"/>
        <v>148031273</v>
      </c>
      <c r="C365" s="577">
        <f t="shared" si="29"/>
        <v>43830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Супер Боровец пропърти фонд АДСИЦ</v>
      </c>
      <c r="B366" s="105" t="str">
        <f t="shared" si="28"/>
        <v>148031273</v>
      </c>
      <c r="C366" s="577">
        <f t="shared" si="29"/>
        <v>43830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Супер Боровец пропърти фонд АДСИЦ</v>
      </c>
      <c r="B367" s="105" t="str">
        <f t="shared" si="28"/>
        <v>148031273</v>
      </c>
      <c r="C367" s="577">
        <f t="shared" si="29"/>
        <v>43830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Супер Боровец пропърти фонд АДСИЦ</v>
      </c>
      <c r="B368" s="105" t="str">
        <f t="shared" si="28"/>
        <v>148031273</v>
      </c>
      <c r="C368" s="577">
        <f t="shared" si="29"/>
        <v>43830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6981</v>
      </c>
    </row>
    <row r="369" spans="1:8" ht="15.75">
      <c r="A369" s="105" t="str">
        <f t="shared" si="27"/>
        <v>Супер Боровец пропърти фонд АДСИЦ</v>
      </c>
      <c r="B369" s="105" t="str">
        <f t="shared" si="28"/>
        <v>148031273</v>
      </c>
      <c r="C369" s="577">
        <f t="shared" si="29"/>
        <v>43830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Супер Боровец пропърти фонд АДСИЦ</v>
      </c>
      <c r="B370" s="105" t="str">
        <f t="shared" si="28"/>
        <v>148031273</v>
      </c>
      <c r="C370" s="577">
        <f t="shared" si="29"/>
        <v>43830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Супер Боровец пропърти фонд АДСИЦ</v>
      </c>
      <c r="B371" s="105" t="str">
        <f t="shared" si="28"/>
        <v>148031273</v>
      </c>
      <c r="C371" s="577">
        <f t="shared" si="29"/>
        <v>43830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6981</v>
      </c>
    </row>
    <row r="372" spans="1:8" ht="15.75">
      <c r="A372" s="105" t="str">
        <f t="shared" si="27"/>
        <v>Супер Боровец пропърти фонд АДСИЦ</v>
      </c>
      <c r="B372" s="105" t="str">
        <f t="shared" si="28"/>
        <v>148031273</v>
      </c>
      <c r="C372" s="577">
        <f t="shared" si="29"/>
        <v>43830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0</v>
      </c>
    </row>
    <row r="373" spans="1:8" ht="15.75">
      <c r="A373" s="105" t="str">
        <f t="shared" si="27"/>
        <v>Супер Боровец пропърти фонд АДСИЦ</v>
      </c>
      <c r="B373" s="105" t="str">
        <f t="shared" si="28"/>
        <v>148031273</v>
      </c>
      <c r="C373" s="577">
        <f t="shared" si="29"/>
        <v>43830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Супер Боровец пропърти фонд АДСИЦ</v>
      </c>
      <c r="B374" s="105" t="str">
        <f t="shared" si="28"/>
        <v>148031273</v>
      </c>
      <c r="C374" s="577">
        <f t="shared" si="29"/>
        <v>43830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Супер Боровец пропърти фонд АДСИЦ</v>
      </c>
      <c r="B375" s="105" t="str">
        <f t="shared" si="28"/>
        <v>148031273</v>
      </c>
      <c r="C375" s="577">
        <f t="shared" si="29"/>
        <v>43830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Супер Боровец пропърти фонд АДСИЦ</v>
      </c>
      <c r="B376" s="105" t="str">
        <f t="shared" si="28"/>
        <v>148031273</v>
      </c>
      <c r="C376" s="577">
        <f t="shared" si="29"/>
        <v>43830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0</v>
      </c>
    </row>
    <row r="377" spans="1:8" ht="15.75">
      <c r="A377" s="105" t="str">
        <f t="shared" si="27"/>
        <v>Супер Боровец пропърти фонд АДСИЦ</v>
      </c>
      <c r="B377" s="105" t="str">
        <f t="shared" si="28"/>
        <v>148031273</v>
      </c>
      <c r="C377" s="577">
        <f t="shared" si="29"/>
        <v>43830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0</v>
      </c>
    </row>
    <row r="378" spans="1:8" ht="15.75">
      <c r="A378" s="105" t="str">
        <f t="shared" si="27"/>
        <v>Супер Боровец пропърти фонд АДСИЦ</v>
      </c>
      <c r="B378" s="105" t="str">
        <f t="shared" si="28"/>
        <v>148031273</v>
      </c>
      <c r="C378" s="577">
        <f t="shared" si="29"/>
        <v>43830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Супер Боровец пропърти фонд АДСИЦ</v>
      </c>
      <c r="B379" s="105" t="str">
        <f t="shared" si="28"/>
        <v>148031273</v>
      </c>
      <c r="C379" s="577">
        <f t="shared" si="29"/>
        <v>43830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Супер Боровец пропърти фонд АДСИЦ</v>
      </c>
      <c r="B380" s="105" t="str">
        <f t="shared" si="28"/>
        <v>148031273</v>
      </c>
      <c r="C380" s="577">
        <f t="shared" si="29"/>
        <v>43830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Супер Боровец пропърти фонд АДСИЦ</v>
      </c>
      <c r="B381" s="105" t="str">
        <f t="shared" si="28"/>
        <v>148031273</v>
      </c>
      <c r="C381" s="577">
        <f t="shared" si="29"/>
        <v>43830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Супер Боровец пропърти фонд АДСИЦ</v>
      </c>
      <c r="B382" s="105" t="str">
        <f t="shared" si="28"/>
        <v>148031273</v>
      </c>
      <c r="C382" s="577">
        <f t="shared" si="29"/>
        <v>43830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Супер Боровец пропърти фонд АДСИЦ</v>
      </c>
      <c r="B383" s="105" t="str">
        <f t="shared" si="28"/>
        <v>148031273</v>
      </c>
      <c r="C383" s="577">
        <f t="shared" si="29"/>
        <v>43830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Супер Боровец пропърти фонд АДСИЦ</v>
      </c>
      <c r="B384" s="105" t="str">
        <f t="shared" si="28"/>
        <v>148031273</v>
      </c>
      <c r="C384" s="577">
        <f t="shared" si="29"/>
        <v>43830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Супер Боровец пропърти фонд АДСИЦ</v>
      </c>
      <c r="B385" s="105" t="str">
        <f t="shared" si="28"/>
        <v>148031273</v>
      </c>
      <c r="C385" s="577">
        <f t="shared" si="29"/>
        <v>43830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Супер Боровец пропърти фонд АДСИЦ</v>
      </c>
      <c r="B386" s="105" t="str">
        <f t="shared" si="28"/>
        <v>148031273</v>
      </c>
      <c r="C386" s="577">
        <f t="shared" si="29"/>
        <v>43830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Супер Боровец пропърти фонд АДСИЦ</v>
      </c>
      <c r="B387" s="105" t="str">
        <f t="shared" si="28"/>
        <v>148031273</v>
      </c>
      <c r="C387" s="577">
        <f t="shared" si="29"/>
        <v>43830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Супер Боровец пропърти фонд АДСИЦ</v>
      </c>
      <c r="B388" s="105" t="str">
        <f t="shared" si="28"/>
        <v>148031273</v>
      </c>
      <c r="C388" s="577">
        <f t="shared" si="29"/>
        <v>43830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Супер Боровец пропърти фонд АДСИЦ</v>
      </c>
      <c r="B389" s="105" t="str">
        <f t="shared" si="28"/>
        <v>148031273</v>
      </c>
      <c r="C389" s="577">
        <f t="shared" si="29"/>
        <v>43830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Супер Боровец пропърти фонд АДСИЦ</v>
      </c>
      <c r="B390" s="105" t="str">
        <f t="shared" si="28"/>
        <v>148031273</v>
      </c>
      <c r="C390" s="577">
        <f t="shared" si="29"/>
        <v>43830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0</v>
      </c>
    </row>
    <row r="391" spans="1:8" ht="15.75">
      <c r="A391" s="105" t="str">
        <f t="shared" si="27"/>
        <v>Супер Боровец пропърти фонд АДСИЦ</v>
      </c>
      <c r="B391" s="105" t="str">
        <f t="shared" si="28"/>
        <v>148031273</v>
      </c>
      <c r="C391" s="577">
        <f t="shared" si="29"/>
        <v>43830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Супер Боровец пропърти фонд АДСИЦ</v>
      </c>
      <c r="B392" s="105" t="str">
        <f t="shared" si="28"/>
        <v>148031273</v>
      </c>
      <c r="C392" s="577">
        <f t="shared" si="29"/>
        <v>43830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Супер Боровец пропърти фонд АДСИЦ</v>
      </c>
      <c r="B393" s="105" t="str">
        <f t="shared" si="28"/>
        <v>148031273</v>
      </c>
      <c r="C393" s="577">
        <f t="shared" si="29"/>
        <v>43830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0</v>
      </c>
    </row>
    <row r="394" spans="1:8" ht="15.75">
      <c r="A394" s="105" t="str">
        <f t="shared" si="27"/>
        <v>Супер Боровец пропърти фонд АДСИЦ</v>
      </c>
      <c r="B394" s="105" t="str">
        <f t="shared" si="28"/>
        <v>148031273</v>
      </c>
      <c r="C394" s="577">
        <f t="shared" si="29"/>
        <v>43830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Супер Боровец пропърти фонд АДСИЦ</v>
      </c>
      <c r="B395" s="105" t="str">
        <f t="shared" si="28"/>
        <v>148031273</v>
      </c>
      <c r="C395" s="577">
        <f t="shared" si="29"/>
        <v>43830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Супер Боровец пропърти фонд АДСИЦ</v>
      </c>
      <c r="B396" s="105" t="str">
        <f t="shared" si="28"/>
        <v>148031273</v>
      </c>
      <c r="C396" s="577">
        <f t="shared" si="29"/>
        <v>43830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Супер Боровец пропърти фонд АДСИЦ</v>
      </c>
      <c r="B397" s="105" t="str">
        <f t="shared" si="28"/>
        <v>148031273</v>
      </c>
      <c r="C397" s="577">
        <f t="shared" si="29"/>
        <v>43830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Супер Боровец пропърти фонд АДСИЦ</v>
      </c>
      <c r="B398" s="105" t="str">
        <f t="shared" si="28"/>
        <v>148031273</v>
      </c>
      <c r="C398" s="577">
        <f t="shared" si="29"/>
        <v>43830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Супер Боровец пропърти фонд АДСИЦ</v>
      </c>
      <c r="B399" s="105" t="str">
        <f t="shared" si="28"/>
        <v>148031273</v>
      </c>
      <c r="C399" s="577">
        <f t="shared" si="29"/>
        <v>43830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Супер Боровец пропърти фонд АДСИЦ</v>
      </c>
      <c r="B400" s="105" t="str">
        <f t="shared" si="28"/>
        <v>148031273</v>
      </c>
      <c r="C400" s="577">
        <f t="shared" si="29"/>
        <v>43830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Супер Боровец пропърти фонд АДСИЦ</v>
      </c>
      <c r="B401" s="105" t="str">
        <f t="shared" si="28"/>
        <v>148031273</v>
      </c>
      <c r="C401" s="577">
        <f t="shared" si="29"/>
        <v>43830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Супер Боровец пропърти фонд АДСИЦ</v>
      </c>
      <c r="B402" s="105" t="str">
        <f t="shared" si="28"/>
        <v>148031273</v>
      </c>
      <c r="C402" s="577">
        <f t="shared" si="29"/>
        <v>43830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Супер Боровец пропърти фонд АДСИЦ</v>
      </c>
      <c r="B403" s="105" t="str">
        <f t="shared" si="28"/>
        <v>148031273</v>
      </c>
      <c r="C403" s="577">
        <f t="shared" si="29"/>
        <v>43830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Супер Боровец пропърти фонд АДСИЦ</v>
      </c>
      <c r="B404" s="105" t="str">
        <f t="shared" si="28"/>
        <v>148031273</v>
      </c>
      <c r="C404" s="577">
        <f t="shared" si="29"/>
        <v>43830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Супер Боровец пропърти фонд АДСИЦ</v>
      </c>
      <c r="B405" s="105" t="str">
        <f t="shared" si="28"/>
        <v>148031273</v>
      </c>
      <c r="C405" s="577">
        <f t="shared" si="29"/>
        <v>43830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Супер Боровец пропърти фонд АДСИЦ</v>
      </c>
      <c r="B406" s="105" t="str">
        <f t="shared" si="28"/>
        <v>148031273</v>
      </c>
      <c r="C406" s="577">
        <f t="shared" si="29"/>
        <v>43830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Супер Боровец пропърти фонд АДСИЦ</v>
      </c>
      <c r="B407" s="105" t="str">
        <f t="shared" si="28"/>
        <v>148031273</v>
      </c>
      <c r="C407" s="577">
        <f t="shared" si="29"/>
        <v>43830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Супер Боровец пропърти фонд АДСИЦ</v>
      </c>
      <c r="B408" s="105" t="str">
        <f t="shared" si="28"/>
        <v>148031273</v>
      </c>
      <c r="C408" s="577">
        <f t="shared" si="29"/>
        <v>43830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Супер Боровец пропърти фонд АДСИЦ</v>
      </c>
      <c r="B409" s="105" t="str">
        <f t="shared" si="28"/>
        <v>148031273</v>
      </c>
      <c r="C409" s="577">
        <f t="shared" si="29"/>
        <v>43830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Супер Боровец пропърти фонд АДСИЦ</v>
      </c>
      <c r="B410" s="105" t="str">
        <f aca="true" t="shared" si="31" ref="B410:B459">pdeBulstat</f>
        <v>148031273</v>
      </c>
      <c r="C410" s="577">
        <f aca="true" t="shared" si="32" ref="C410:C459">endDate</f>
        <v>43830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Супер Боровец пропърти фонд АДСИЦ</v>
      </c>
      <c r="B411" s="105" t="str">
        <f t="shared" si="31"/>
        <v>148031273</v>
      </c>
      <c r="C411" s="577">
        <f t="shared" si="32"/>
        <v>43830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Супер Боровец пропърти фонд АДСИЦ</v>
      </c>
      <c r="B412" s="105" t="str">
        <f t="shared" si="31"/>
        <v>148031273</v>
      </c>
      <c r="C412" s="577">
        <f t="shared" si="32"/>
        <v>43830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Супер Боровец пропърти фонд АДСИЦ</v>
      </c>
      <c r="B413" s="105" t="str">
        <f t="shared" si="31"/>
        <v>148031273</v>
      </c>
      <c r="C413" s="577">
        <f t="shared" si="32"/>
        <v>43830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Супер Боровец пропърти фонд АДСИЦ</v>
      </c>
      <c r="B414" s="105" t="str">
        <f t="shared" si="31"/>
        <v>148031273</v>
      </c>
      <c r="C414" s="577">
        <f t="shared" si="32"/>
        <v>43830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Супер Боровец пропърти фонд АДСИЦ</v>
      </c>
      <c r="B415" s="105" t="str">
        <f t="shared" si="31"/>
        <v>148031273</v>
      </c>
      <c r="C415" s="577">
        <f t="shared" si="32"/>
        <v>43830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Супер Боровец пропърти фонд АДСИЦ</v>
      </c>
      <c r="B416" s="105" t="str">
        <f t="shared" si="31"/>
        <v>148031273</v>
      </c>
      <c r="C416" s="577">
        <f t="shared" si="32"/>
        <v>43830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26849</v>
      </c>
    </row>
    <row r="417" spans="1:8" ht="15.75">
      <c r="A417" s="105" t="str">
        <f t="shared" si="30"/>
        <v>Супер Боровец пропърти фонд АДСИЦ</v>
      </c>
      <c r="B417" s="105" t="str">
        <f t="shared" si="31"/>
        <v>148031273</v>
      </c>
      <c r="C417" s="577">
        <f t="shared" si="32"/>
        <v>43830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Супер Боровец пропърти фонд АДСИЦ</v>
      </c>
      <c r="B418" s="105" t="str">
        <f t="shared" si="31"/>
        <v>148031273</v>
      </c>
      <c r="C418" s="577">
        <f t="shared" si="32"/>
        <v>43830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Супер Боровец пропърти фонд АДСИЦ</v>
      </c>
      <c r="B419" s="105" t="str">
        <f t="shared" si="31"/>
        <v>148031273</v>
      </c>
      <c r="C419" s="577">
        <f t="shared" si="32"/>
        <v>43830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Супер Боровец пропърти фонд АДСИЦ</v>
      </c>
      <c r="B420" s="105" t="str">
        <f t="shared" si="31"/>
        <v>148031273</v>
      </c>
      <c r="C420" s="577">
        <f t="shared" si="32"/>
        <v>43830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26849</v>
      </c>
    </row>
    <row r="421" spans="1:8" ht="15.75">
      <c r="A421" s="105" t="str">
        <f t="shared" si="30"/>
        <v>Супер Боровец пропърти фонд АДСИЦ</v>
      </c>
      <c r="B421" s="105" t="str">
        <f t="shared" si="31"/>
        <v>148031273</v>
      </c>
      <c r="C421" s="577">
        <f t="shared" si="32"/>
        <v>43830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2085</v>
      </c>
    </row>
    <row r="422" spans="1:8" ht="15.75">
      <c r="A422" s="105" t="str">
        <f t="shared" si="30"/>
        <v>Супер Боровец пропърти фонд АДСИЦ</v>
      </c>
      <c r="B422" s="105" t="str">
        <f t="shared" si="31"/>
        <v>148031273</v>
      </c>
      <c r="C422" s="577">
        <f t="shared" si="32"/>
        <v>43830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0</v>
      </c>
    </row>
    <row r="423" spans="1:8" ht="15.75">
      <c r="A423" s="105" t="str">
        <f t="shared" si="30"/>
        <v>Супер Боровец пропърти фонд АДСИЦ</v>
      </c>
      <c r="B423" s="105" t="str">
        <f t="shared" si="31"/>
        <v>148031273</v>
      </c>
      <c r="C423" s="577">
        <f t="shared" si="32"/>
        <v>43830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0</v>
      </c>
    </row>
    <row r="424" spans="1:8" ht="15.75">
      <c r="A424" s="105" t="str">
        <f t="shared" si="30"/>
        <v>Супер Боровец пропърти фонд АДСИЦ</v>
      </c>
      <c r="B424" s="105" t="str">
        <f t="shared" si="31"/>
        <v>148031273</v>
      </c>
      <c r="C424" s="577">
        <f t="shared" si="32"/>
        <v>43830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Супер Боровец пропърти фонд АДСИЦ</v>
      </c>
      <c r="B425" s="105" t="str">
        <f t="shared" si="31"/>
        <v>148031273</v>
      </c>
      <c r="C425" s="577">
        <f t="shared" si="32"/>
        <v>43830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Супер Боровец пропърти фонд АДСИЦ</v>
      </c>
      <c r="B426" s="105" t="str">
        <f t="shared" si="31"/>
        <v>148031273</v>
      </c>
      <c r="C426" s="577">
        <f t="shared" si="32"/>
        <v>43830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Супер Боровец пропърти фонд АДСИЦ</v>
      </c>
      <c r="B427" s="105" t="str">
        <f t="shared" si="31"/>
        <v>148031273</v>
      </c>
      <c r="C427" s="577">
        <f t="shared" si="32"/>
        <v>43830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Супер Боровец пропърти фонд АДСИЦ</v>
      </c>
      <c r="B428" s="105" t="str">
        <f t="shared" si="31"/>
        <v>148031273</v>
      </c>
      <c r="C428" s="577">
        <f t="shared" si="32"/>
        <v>43830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Супер Боровец пропърти фонд АДСИЦ</v>
      </c>
      <c r="B429" s="105" t="str">
        <f t="shared" si="31"/>
        <v>148031273</v>
      </c>
      <c r="C429" s="577">
        <f t="shared" si="32"/>
        <v>43830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Супер Боровец пропърти фонд АДСИЦ</v>
      </c>
      <c r="B430" s="105" t="str">
        <f t="shared" si="31"/>
        <v>148031273</v>
      </c>
      <c r="C430" s="577">
        <f t="shared" si="32"/>
        <v>43830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Супер Боровец пропърти фонд АДСИЦ</v>
      </c>
      <c r="B431" s="105" t="str">
        <f t="shared" si="31"/>
        <v>148031273</v>
      </c>
      <c r="C431" s="577">
        <f t="shared" si="32"/>
        <v>43830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Супер Боровец пропърти фонд АДСИЦ</v>
      </c>
      <c r="B432" s="105" t="str">
        <f t="shared" si="31"/>
        <v>148031273</v>
      </c>
      <c r="C432" s="577">
        <f t="shared" si="32"/>
        <v>43830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Супер Боровец пропърти фонд АДСИЦ</v>
      </c>
      <c r="B433" s="105" t="str">
        <f t="shared" si="31"/>
        <v>148031273</v>
      </c>
      <c r="C433" s="577">
        <f t="shared" si="32"/>
        <v>43830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15967</v>
      </c>
    </row>
    <row r="434" spans="1:8" ht="15.75">
      <c r="A434" s="105" t="str">
        <f t="shared" si="30"/>
        <v>Супер Боровец пропърти фонд АДСИЦ</v>
      </c>
      <c r="B434" s="105" t="str">
        <f t="shared" si="31"/>
        <v>148031273</v>
      </c>
      <c r="C434" s="577">
        <f t="shared" si="32"/>
        <v>43830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44901</v>
      </c>
    </row>
    <row r="435" spans="1:8" ht="15.75">
      <c r="A435" s="105" t="str">
        <f t="shared" si="30"/>
        <v>Супер Боровец пропърти фонд АДСИЦ</v>
      </c>
      <c r="B435" s="105" t="str">
        <f t="shared" si="31"/>
        <v>148031273</v>
      </c>
      <c r="C435" s="577">
        <f t="shared" si="32"/>
        <v>43830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Супер Боровец пропърти фонд АДСИЦ</v>
      </c>
      <c r="B436" s="105" t="str">
        <f t="shared" si="31"/>
        <v>148031273</v>
      </c>
      <c r="C436" s="577">
        <f t="shared" si="32"/>
        <v>43830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Супер Боровец пропърти фонд АДСИЦ</v>
      </c>
      <c r="B437" s="105" t="str">
        <f t="shared" si="31"/>
        <v>148031273</v>
      </c>
      <c r="C437" s="577">
        <f t="shared" si="32"/>
        <v>43830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44901</v>
      </c>
    </row>
    <row r="438" spans="1:8" ht="15.75">
      <c r="A438" s="105" t="str">
        <f t="shared" si="30"/>
        <v>Супер Боровец пропърти фонд АДСИЦ</v>
      </c>
      <c r="B438" s="105" t="str">
        <f t="shared" si="31"/>
        <v>148031273</v>
      </c>
      <c r="C438" s="577">
        <f t="shared" si="32"/>
        <v>43830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Супер Боровец пропърти фонд АДСИЦ</v>
      </c>
      <c r="B439" s="105" t="str">
        <f t="shared" si="31"/>
        <v>148031273</v>
      </c>
      <c r="C439" s="577">
        <f t="shared" si="32"/>
        <v>43830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Супер Боровец пропърти фонд АДСИЦ</v>
      </c>
      <c r="B440" s="105" t="str">
        <f t="shared" si="31"/>
        <v>148031273</v>
      </c>
      <c r="C440" s="577">
        <f t="shared" si="32"/>
        <v>43830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Супер Боровец пропърти фонд АДСИЦ</v>
      </c>
      <c r="B441" s="105" t="str">
        <f t="shared" si="31"/>
        <v>148031273</v>
      </c>
      <c r="C441" s="577">
        <f t="shared" si="32"/>
        <v>43830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Супер Боровец пропърти фонд АДСИЦ</v>
      </c>
      <c r="B442" s="105" t="str">
        <f t="shared" si="31"/>
        <v>148031273</v>
      </c>
      <c r="C442" s="577">
        <f t="shared" si="32"/>
        <v>43830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Супер Боровец пропърти фонд АДСИЦ</v>
      </c>
      <c r="B443" s="105" t="str">
        <f t="shared" si="31"/>
        <v>148031273</v>
      </c>
      <c r="C443" s="577">
        <f t="shared" si="32"/>
        <v>43830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Супер Боровец пропърти фонд АДСИЦ</v>
      </c>
      <c r="B444" s="105" t="str">
        <f t="shared" si="31"/>
        <v>148031273</v>
      </c>
      <c r="C444" s="577">
        <f t="shared" si="32"/>
        <v>43830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Супер Боровец пропърти фонд АДСИЦ</v>
      </c>
      <c r="B445" s="105" t="str">
        <f t="shared" si="31"/>
        <v>148031273</v>
      </c>
      <c r="C445" s="577">
        <f t="shared" si="32"/>
        <v>43830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Супер Боровец пропърти фонд АДСИЦ</v>
      </c>
      <c r="B446" s="105" t="str">
        <f t="shared" si="31"/>
        <v>148031273</v>
      </c>
      <c r="C446" s="577">
        <f t="shared" si="32"/>
        <v>43830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Супер Боровец пропърти фонд АДСИЦ</v>
      </c>
      <c r="B447" s="105" t="str">
        <f t="shared" si="31"/>
        <v>148031273</v>
      </c>
      <c r="C447" s="577">
        <f t="shared" si="32"/>
        <v>43830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Супер Боровец пропърти фонд АДСИЦ</v>
      </c>
      <c r="B448" s="105" t="str">
        <f t="shared" si="31"/>
        <v>148031273</v>
      </c>
      <c r="C448" s="577">
        <f t="shared" si="32"/>
        <v>43830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Супер Боровец пропърти фонд АДСИЦ</v>
      </c>
      <c r="B449" s="105" t="str">
        <f t="shared" si="31"/>
        <v>148031273</v>
      </c>
      <c r="C449" s="577">
        <f t="shared" si="32"/>
        <v>43830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Супер Боровец пропърти фонд АДСИЦ</v>
      </c>
      <c r="B450" s="105" t="str">
        <f t="shared" si="31"/>
        <v>148031273</v>
      </c>
      <c r="C450" s="577">
        <f t="shared" si="32"/>
        <v>43830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Супер Боровец пропърти фонд АДСИЦ</v>
      </c>
      <c r="B451" s="105" t="str">
        <f t="shared" si="31"/>
        <v>148031273</v>
      </c>
      <c r="C451" s="577">
        <f t="shared" si="32"/>
        <v>43830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Супер Боровец пропърти фонд АДСИЦ</v>
      </c>
      <c r="B452" s="105" t="str">
        <f t="shared" si="31"/>
        <v>148031273</v>
      </c>
      <c r="C452" s="577">
        <f t="shared" si="32"/>
        <v>43830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Супер Боровец пропърти фонд АДСИЦ</v>
      </c>
      <c r="B453" s="105" t="str">
        <f t="shared" si="31"/>
        <v>148031273</v>
      </c>
      <c r="C453" s="577">
        <f t="shared" si="32"/>
        <v>43830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Супер Боровец пропърти фонд АДСИЦ</v>
      </c>
      <c r="B454" s="105" t="str">
        <f t="shared" si="31"/>
        <v>148031273</v>
      </c>
      <c r="C454" s="577">
        <f t="shared" si="32"/>
        <v>43830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Супер Боровец пропърти фонд АДСИЦ</v>
      </c>
      <c r="B455" s="105" t="str">
        <f t="shared" si="31"/>
        <v>148031273</v>
      </c>
      <c r="C455" s="577">
        <f t="shared" si="32"/>
        <v>43830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Супер Боровец пропърти фонд АДСИЦ</v>
      </c>
      <c r="B456" s="105" t="str">
        <f t="shared" si="31"/>
        <v>148031273</v>
      </c>
      <c r="C456" s="577">
        <f t="shared" si="32"/>
        <v>43830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Супер Боровец пропърти фонд АДСИЦ</v>
      </c>
      <c r="B457" s="105" t="str">
        <f t="shared" si="31"/>
        <v>148031273</v>
      </c>
      <c r="C457" s="577">
        <f t="shared" si="32"/>
        <v>43830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Супер Боровец пропърти фонд АДСИЦ</v>
      </c>
      <c r="B458" s="105" t="str">
        <f t="shared" si="31"/>
        <v>148031273</v>
      </c>
      <c r="C458" s="577">
        <f t="shared" si="32"/>
        <v>43830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Супер Боровец пропърти фонд АДСИЦ</v>
      </c>
      <c r="B459" s="105" t="str">
        <f t="shared" si="31"/>
        <v>148031273</v>
      </c>
      <c r="C459" s="577">
        <f t="shared" si="32"/>
        <v>43830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6"/>
      <c r="F460" s="497" t="s">
        <v>879</v>
      </c>
    </row>
    <row r="461" spans="1:8" ht="15.75">
      <c r="A461" s="105" t="str">
        <f aca="true" t="shared" si="33" ref="A461:A524">pdeName</f>
        <v>Супер Боровец пропърти фонд АДСИЦ</v>
      </c>
      <c r="B461" s="105" t="str">
        <f aca="true" t="shared" si="34" ref="B461:B524">pdeBulstat</f>
        <v>148031273</v>
      </c>
      <c r="C461" s="577">
        <f aca="true" t="shared" si="35" ref="C461:C524">endDate</f>
        <v>43830</v>
      </c>
      <c r="D461" s="105" t="s">
        <v>523</v>
      </c>
      <c r="E461" s="492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Супер Боровец пропърти фонд АДСИЦ</v>
      </c>
      <c r="B462" s="105" t="str">
        <f t="shared" si="34"/>
        <v>148031273</v>
      </c>
      <c r="C462" s="577">
        <f t="shared" si="35"/>
        <v>43830</v>
      </c>
      <c r="D462" s="105" t="s">
        <v>526</v>
      </c>
      <c r="E462" s="492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Супер Боровец пропърти фонд АДСИЦ</v>
      </c>
      <c r="B463" s="105" t="str">
        <f t="shared" si="34"/>
        <v>148031273</v>
      </c>
      <c r="C463" s="577">
        <f t="shared" si="35"/>
        <v>43830</v>
      </c>
      <c r="D463" s="105" t="s">
        <v>529</v>
      </c>
      <c r="E463" s="492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Супер Боровец пропърти фонд АДСИЦ</v>
      </c>
      <c r="B464" s="105" t="str">
        <f t="shared" si="34"/>
        <v>148031273</v>
      </c>
      <c r="C464" s="577">
        <f t="shared" si="35"/>
        <v>43830</v>
      </c>
      <c r="D464" s="105" t="s">
        <v>532</v>
      </c>
      <c r="E464" s="492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Супер Боровец пропърти фонд АДСИЦ</v>
      </c>
      <c r="B465" s="105" t="str">
        <f t="shared" si="34"/>
        <v>148031273</v>
      </c>
      <c r="C465" s="577">
        <f t="shared" si="35"/>
        <v>43830</v>
      </c>
      <c r="D465" s="105" t="s">
        <v>535</v>
      </c>
      <c r="E465" s="492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Супер Боровец пропърти фонд АДСИЦ</v>
      </c>
      <c r="B466" s="105" t="str">
        <f t="shared" si="34"/>
        <v>148031273</v>
      </c>
      <c r="C466" s="577">
        <f t="shared" si="35"/>
        <v>43830</v>
      </c>
      <c r="D466" s="105" t="s">
        <v>537</v>
      </c>
      <c r="E466" s="492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Супер Боровец пропърти фонд АДСИЦ</v>
      </c>
      <c r="B467" s="105" t="str">
        <f t="shared" si="34"/>
        <v>148031273</v>
      </c>
      <c r="C467" s="577">
        <f t="shared" si="35"/>
        <v>43830</v>
      </c>
      <c r="D467" s="105" t="s">
        <v>540</v>
      </c>
      <c r="E467" s="492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Супер Боровец пропърти фонд АДСИЦ</v>
      </c>
      <c r="B468" s="105" t="str">
        <f t="shared" si="34"/>
        <v>148031273</v>
      </c>
      <c r="C468" s="577">
        <f t="shared" si="35"/>
        <v>43830</v>
      </c>
      <c r="D468" s="105" t="s">
        <v>543</v>
      </c>
      <c r="E468" s="492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Супер Боровец пропърти фонд АДСИЦ</v>
      </c>
      <c r="B469" s="105" t="str">
        <f t="shared" si="34"/>
        <v>148031273</v>
      </c>
      <c r="C469" s="577">
        <f t="shared" si="35"/>
        <v>43830</v>
      </c>
      <c r="D469" s="105" t="s">
        <v>545</v>
      </c>
      <c r="E469" s="492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Супер Боровец пропърти фонд АДСИЦ</v>
      </c>
      <c r="B470" s="105" t="str">
        <f t="shared" si="34"/>
        <v>148031273</v>
      </c>
      <c r="C470" s="577">
        <f t="shared" si="35"/>
        <v>43830</v>
      </c>
      <c r="D470" s="105" t="s">
        <v>547</v>
      </c>
      <c r="E470" s="492">
        <v>1</v>
      </c>
      <c r="F470" s="105" t="s">
        <v>546</v>
      </c>
      <c r="H470" s="105">
        <f>'Справка 6'!D20</f>
        <v>67636</v>
      </c>
    </row>
    <row r="471" spans="1:8" ht="15.75">
      <c r="A471" s="105" t="str">
        <f t="shared" si="33"/>
        <v>Супер Боровец пропърти фонд АДСИЦ</v>
      </c>
      <c r="B471" s="105" t="str">
        <f t="shared" si="34"/>
        <v>148031273</v>
      </c>
      <c r="C471" s="577">
        <f t="shared" si="35"/>
        <v>43830</v>
      </c>
      <c r="D471" s="105" t="s">
        <v>549</v>
      </c>
      <c r="E471" s="492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Супер Боровец пропърти фонд АДСИЦ</v>
      </c>
      <c r="B472" s="105" t="str">
        <f t="shared" si="34"/>
        <v>148031273</v>
      </c>
      <c r="C472" s="577">
        <f t="shared" si="35"/>
        <v>43830</v>
      </c>
      <c r="D472" s="105" t="s">
        <v>553</v>
      </c>
      <c r="E472" s="492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Супер Боровец пропърти фонд АДСИЦ</v>
      </c>
      <c r="B473" s="105" t="str">
        <f t="shared" si="34"/>
        <v>148031273</v>
      </c>
      <c r="C473" s="577">
        <f t="shared" si="35"/>
        <v>43830</v>
      </c>
      <c r="D473" s="105" t="s">
        <v>555</v>
      </c>
      <c r="E473" s="492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Супер Боровец пропърти фонд АДСИЦ</v>
      </c>
      <c r="B474" s="105" t="str">
        <f t="shared" si="34"/>
        <v>148031273</v>
      </c>
      <c r="C474" s="577">
        <f t="shared" si="35"/>
        <v>43830</v>
      </c>
      <c r="D474" s="105" t="s">
        <v>557</v>
      </c>
      <c r="E474" s="492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Супер Боровец пропърти фонд АДСИЦ</v>
      </c>
      <c r="B475" s="105" t="str">
        <f t="shared" si="34"/>
        <v>148031273</v>
      </c>
      <c r="C475" s="577">
        <f t="shared" si="35"/>
        <v>43830</v>
      </c>
      <c r="D475" s="105" t="s">
        <v>558</v>
      </c>
      <c r="E475" s="492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Супер Боровец пропърти фонд АДСИЦ</v>
      </c>
      <c r="B476" s="105" t="str">
        <f t="shared" si="34"/>
        <v>148031273</v>
      </c>
      <c r="C476" s="577">
        <f t="shared" si="35"/>
        <v>43830</v>
      </c>
      <c r="D476" s="105" t="s">
        <v>560</v>
      </c>
      <c r="E476" s="492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Супер Боровец пропърти фонд АДСИЦ</v>
      </c>
      <c r="B477" s="105" t="str">
        <f t="shared" si="34"/>
        <v>148031273</v>
      </c>
      <c r="C477" s="577">
        <f t="shared" si="35"/>
        <v>43830</v>
      </c>
      <c r="D477" s="105" t="s">
        <v>562</v>
      </c>
      <c r="E477" s="492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Супер Боровец пропърти фонд АДСИЦ</v>
      </c>
      <c r="B478" s="105" t="str">
        <f t="shared" si="34"/>
        <v>148031273</v>
      </c>
      <c r="C478" s="577">
        <f t="shared" si="35"/>
        <v>43830</v>
      </c>
      <c r="D478" s="105" t="s">
        <v>563</v>
      </c>
      <c r="E478" s="492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Супер Боровец пропърти фонд АДСИЦ</v>
      </c>
      <c r="B479" s="105" t="str">
        <f t="shared" si="34"/>
        <v>148031273</v>
      </c>
      <c r="C479" s="577">
        <f t="shared" si="35"/>
        <v>43830</v>
      </c>
      <c r="D479" s="105" t="s">
        <v>564</v>
      </c>
      <c r="E479" s="492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Супер Боровец пропърти фонд АДСИЦ</v>
      </c>
      <c r="B480" s="105" t="str">
        <f t="shared" si="34"/>
        <v>148031273</v>
      </c>
      <c r="C480" s="577">
        <f t="shared" si="35"/>
        <v>43830</v>
      </c>
      <c r="D480" s="105" t="s">
        <v>565</v>
      </c>
      <c r="E480" s="492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Супер Боровец пропърти фонд АДСИЦ</v>
      </c>
      <c r="B481" s="105" t="str">
        <f t="shared" si="34"/>
        <v>148031273</v>
      </c>
      <c r="C481" s="577">
        <f t="shared" si="35"/>
        <v>43830</v>
      </c>
      <c r="D481" s="105" t="s">
        <v>566</v>
      </c>
      <c r="E481" s="492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Супер Боровец пропърти фонд АДСИЦ</v>
      </c>
      <c r="B482" s="105" t="str">
        <f t="shared" si="34"/>
        <v>148031273</v>
      </c>
      <c r="C482" s="577">
        <f t="shared" si="35"/>
        <v>43830</v>
      </c>
      <c r="D482" s="105" t="s">
        <v>568</v>
      </c>
      <c r="E482" s="492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Супер Боровец пропърти фонд АДСИЦ</v>
      </c>
      <c r="B483" s="105" t="str">
        <f t="shared" si="34"/>
        <v>148031273</v>
      </c>
      <c r="C483" s="577">
        <f t="shared" si="35"/>
        <v>43830</v>
      </c>
      <c r="D483" s="105" t="s">
        <v>569</v>
      </c>
      <c r="E483" s="492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Супер Боровец пропърти фонд АДСИЦ</v>
      </c>
      <c r="B484" s="105" t="str">
        <f t="shared" si="34"/>
        <v>148031273</v>
      </c>
      <c r="C484" s="577">
        <f t="shared" si="35"/>
        <v>43830</v>
      </c>
      <c r="D484" s="105" t="s">
        <v>571</v>
      </c>
      <c r="E484" s="492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Супер Боровец пропърти фонд АДСИЦ</v>
      </c>
      <c r="B485" s="105" t="str">
        <f t="shared" si="34"/>
        <v>148031273</v>
      </c>
      <c r="C485" s="577">
        <f t="shared" si="35"/>
        <v>43830</v>
      </c>
      <c r="D485" s="105" t="s">
        <v>573</v>
      </c>
      <c r="E485" s="492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Супер Боровец пропърти фонд АДСИЦ</v>
      </c>
      <c r="B486" s="105" t="str">
        <f t="shared" si="34"/>
        <v>148031273</v>
      </c>
      <c r="C486" s="577">
        <f t="shared" si="35"/>
        <v>43830</v>
      </c>
      <c r="D486" s="105" t="s">
        <v>575</v>
      </c>
      <c r="E486" s="492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Супер Боровец пропърти фонд АДСИЦ</v>
      </c>
      <c r="B487" s="105" t="str">
        <f t="shared" si="34"/>
        <v>148031273</v>
      </c>
      <c r="C487" s="577">
        <f t="shared" si="35"/>
        <v>43830</v>
      </c>
      <c r="D487" s="105" t="s">
        <v>576</v>
      </c>
      <c r="E487" s="492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Супер Боровец пропърти фонд АДСИЦ</v>
      </c>
      <c r="B488" s="105" t="str">
        <f t="shared" si="34"/>
        <v>148031273</v>
      </c>
      <c r="C488" s="577">
        <f t="shared" si="35"/>
        <v>43830</v>
      </c>
      <c r="D488" s="105" t="s">
        <v>578</v>
      </c>
      <c r="E488" s="492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Супер Боровец пропърти фонд АДСИЦ</v>
      </c>
      <c r="B489" s="105" t="str">
        <f t="shared" si="34"/>
        <v>148031273</v>
      </c>
      <c r="C489" s="577">
        <f t="shared" si="35"/>
        <v>43830</v>
      </c>
      <c r="D489" s="105" t="s">
        <v>581</v>
      </c>
      <c r="E489" s="492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Супер Боровец пропърти фонд АДСИЦ</v>
      </c>
      <c r="B490" s="105" t="str">
        <f t="shared" si="34"/>
        <v>148031273</v>
      </c>
      <c r="C490" s="577">
        <f t="shared" si="35"/>
        <v>43830</v>
      </c>
      <c r="D490" s="105" t="s">
        <v>583</v>
      </c>
      <c r="E490" s="492">
        <v>1</v>
      </c>
      <c r="F490" s="105" t="s">
        <v>582</v>
      </c>
      <c r="H490" s="105">
        <f>'Справка 6'!D42</f>
        <v>67636</v>
      </c>
    </row>
    <row r="491" spans="1:8" ht="15.75">
      <c r="A491" s="105" t="str">
        <f t="shared" si="33"/>
        <v>Супер Боровец пропърти фонд АДСИЦ</v>
      </c>
      <c r="B491" s="105" t="str">
        <f t="shared" si="34"/>
        <v>148031273</v>
      </c>
      <c r="C491" s="577">
        <f t="shared" si="35"/>
        <v>43830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Супер Боровец пропърти фонд АДСИЦ</v>
      </c>
      <c r="B492" s="105" t="str">
        <f t="shared" si="34"/>
        <v>148031273</v>
      </c>
      <c r="C492" s="577">
        <f t="shared" si="35"/>
        <v>43830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Супер Боровец пропърти фонд АДСИЦ</v>
      </c>
      <c r="B493" s="105" t="str">
        <f t="shared" si="34"/>
        <v>148031273</v>
      </c>
      <c r="C493" s="577">
        <f t="shared" si="35"/>
        <v>43830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Супер Боровец пропърти фонд АДСИЦ</v>
      </c>
      <c r="B494" s="105" t="str">
        <f t="shared" si="34"/>
        <v>148031273</v>
      </c>
      <c r="C494" s="577">
        <f t="shared" si="35"/>
        <v>43830</v>
      </c>
      <c r="D494" s="105" t="s">
        <v>532</v>
      </c>
      <c r="E494" s="492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Супер Боровец пропърти фонд АДСИЦ</v>
      </c>
      <c r="B495" s="105" t="str">
        <f t="shared" si="34"/>
        <v>148031273</v>
      </c>
      <c r="C495" s="577">
        <f t="shared" si="35"/>
        <v>43830</v>
      </c>
      <c r="D495" s="105" t="s">
        <v>535</v>
      </c>
      <c r="E495" s="492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Супер Боровец пропърти фонд АДСИЦ</v>
      </c>
      <c r="B496" s="105" t="str">
        <f t="shared" si="34"/>
        <v>148031273</v>
      </c>
      <c r="C496" s="577">
        <f t="shared" si="35"/>
        <v>43830</v>
      </c>
      <c r="D496" s="105" t="s">
        <v>537</v>
      </c>
      <c r="E496" s="492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Супер Боровец пропърти фонд АДСИЦ</v>
      </c>
      <c r="B497" s="105" t="str">
        <f t="shared" si="34"/>
        <v>148031273</v>
      </c>
      <c r="C497" s="577">
        <f t="shared" si="35"/>
        <v>43830</v>
      </c>
      <c r="D497" s="105" t="s">
        <v>540</v>
      </c>
      <c r="E497" s="492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Супер Боровец пропърти фонд АДСИЦ</v>
      </c>
      <c r="B498" s="105" t="str">
        <f t="shared" si="34"/>
        <v>148031273</v>
      </c>
      <c r="C498" s="577">
        <f t="shared" si="35"/>
        <v>43830</v>
      </c>
      <c r="D498" s="105" t="s">
        <v>543</v>
      </c>
      <c r="E498" s="492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Супер Боровец пропърти фонд АДСИЦ</v>
      </c>
      <c r="B499" s="105" t="str">
        <f t="shared" si="34"/>
        <v>148031273</v>
      </c>
      <c r="C499" s="577">
        <f t="shared" si="35"/>
        <v>43830</v>
      </c>
      <c r="D499" s="105" t="s">
        <v>545</v>
      </c>
      <c r="E499" s="492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Супер Боровец пропърти фонд АДСИЦ</v>
      </c>
      <c r="B500" s="105" t="str">
        <f t="shared" si="34"/>
        <v>148031273</v>
      </c>
      <c r="C500" s="577">
        <f t="shared" si="35"/>
        <v>43830</v>
      </c>
      <c r="D500" s="105" t="s">
        <v>547</v>
      </c>
      <c r="E500" s="492">
        <v>2</v>
      </c>
      <c r="F500" s="105" t="s">
        <v>546</v>
      </c>
      <c r="H500" s="105">
        <f>'Справка 6'!E20</f>
        <v>5929</v>
      </c>
    </row>
    <row r="501" spans="1:8" ht="15.75">
      <c r="A501" s="105" t="str">
        <f t="shared" si="33"/>
        <v>Супер Боровец пропърти фонд АДСИЦ</v>
      </c>
      <c r="B501" s="105" t="str">
        <f t="shared" si="34"/>
        <v>148031273</v>
      </c>
      <c r="C501" s="577">
        <f t="shared" si="35"/>
        <v>43830</v>
      </c>
      <c r="D501" s="105" t="s">
        <v>549</v>
      </c>
      <c r="E501" s="492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Супер Боровец пропърти фонд АДСИЦ</v>
      </c>
      <c r="B502" s="105" t="str">
        <f t="shared" si="34"/>
        <v>148031273</v>
      </c>
      <c r="C502" s="577">
        <f t="shared" si="35"/>
        <v>43830</v>
      </c>
      <c r="D502" s="105" t="s">
        <v>553</v>
      </c>
      <c r="E502" s="492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Супер Боровец пропърти фонд АДСИЦ</v>
      </c>
      <c r="B503" s="105" t="str">
        <f t="shared" si="34"/>
        <v>148031273</v>
      </c>
      <c r="C503" s="577">
        <f t="shared" si="35"/>
        <v>43830</v>
      </c>
      <c r="D503" s="105" t="s">
        <v>555</v>
      </c>
      <c r="E503" s="492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Супер Боровец пропърти фонд АДСИЦ</v>
      </c>
      <c r="B504" s="105" t="str">
        <f t="shared" si="34"/>
        <v>148031273</v>
      </c>
      <c r="C504" s="577">
        <f t="shared" si="35"/>
        <v>43830</v>
      </c>
      <c r="D504" s="105" t="s">
        <v>557</v>
      </c>
      <c r="E504" s="492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Супер Боровец пропърти фонд АДСИЦ</v>
      </c>
      <c r="B505" s="105" t="str">
        <f t="shared" si="34"/>
        <v>148031273</v>
      </c>
      <c r="C505" s="577">
        <f t="shared" si="35"/>
        <v>43830</v>
      </c>
      <c r="D505" s="105" t="s">
        <v>558</v>
      </c>
      <c r="E505" s="492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Супер Боровец пропърти фонд АДСИЦ</v>
      </c>
      <c r="B506" s="105" t="str">
        <f t="shared" si="34"/>
        <v>148031273</v>
      </c>
      <c r="C506" s="577">
        <f t="shared" si="35"/>
        <v>43830</v>
      </c>
      <c r="D506" s="105" t="s">
        <v>560</v>
      </c>
      <c r="E506" s="492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Супер Боровец пропърти фонд АДСИЦ</v>
      </c>
      <c r="B507" s="105" t="str">
        <f t="shared" si="34"/>
        <v>148031273</v>
      </c>
      <c r="C507" s="577">
        <f t="shared" si="35"/>
        <v>43830</v>
      </c>
      <c r="D507" s="105" t="s">
        <v>562</v>
      </c>
      <c r="E507" s="492">
        <v>2</v>
      </c>
      <c r="F507" s="105" t="s">
        <v>561</v>
      </c>
      <c r="H507" s="105">
        <f>'Справка 6'!E29</f>
        <v>2294</v>
      </c>
    </row>
    <row r="508" spans="1:8" ht="15.75">
      <c r="A508" s="105" t="str">
        <f t="shared" si="33"/>
        <v>Супер Боровец пропърти фонд АДСИЦ</v>
      </c>
      <c r="B508" s="105" t="str">
        <f t="shared" si="34"/>
        <v>148031273</v>
      </c>
      <c r="C508" s="577">
        <f t="shared" si="35"/>
        <v>43830</v>
      </c>
      <c r="D508" s="105" t="s">
        <v>563</v>
      </c>
      <c r="E508" s="492">
        <v>2</v>
      </c>
      <c r="F508" s="105" t="s">
        <v>108</v>
      </c>
      <c r="H508" s="105">
        <f>'Справка 6'!E30</f>
        <v>2294</v>
      </c>
    </row>
    <row r="509" spans="1:8" ht="15.75">
      <c r="A509" s="105" t="str">
        <f t="shared" si="33"/>
        <v>Супер Боровец пропърти фонд АДСИЦ</v>
      </c>
      <c r="B509" s="105" t="str">
        <f t="shared" si="34"/>
        <v>148031273</v>
      </c>
      <c r="C509" s="577">
        <f t="shared" si="35"/>
        <v>43830</v>
      </c>
      <c r="D509" s="105" t="s">
        <v>564</v>
      </c>
      <c r="E509" s="492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Супер Боровец пропърти фонд АДСИЦ</v>
      </c>
      <c r="B510" s="105" t="str">
        <f t="shared" si="34"/>
        <v>148031273</v>
      </c>
      <c r="C510" s="577">
        <f t="shared" si="35"/>
        <v>43830</v>
      </c>
      <c r="D510" s="105" t="s">
        <v>565</v>
      </c>
      <c r="E510" s="492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Супер Боровец пропърти фонд АДСИЦ</v>
      </c>
      <c r="B511" s="105" t="str">
        <f t="shared" si="34"/>
        <v>148031273</v>
      </c>
      <c r="C511" s="577">
        <f t="shared" si="35"/>
        <v>43830</v>
      </c>
      <c r="D511" s="105" t="s">
        <v>566</v>
      </c>
      <c r="E511" s="492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Супер Боровец пропърти фонд АДСИЦ</v>
      </c>
      <c r="B512" s="105" t="str">
        <f t="shared" si="34"/>
        <v>148031273</v>
      </c>
      <c r="C512" s="577">
        <f t="shared" si="35"/>
        <v>43830</v>
      </c>
      <c r="D512" s="105" t="s">
        <v>568</v>
      </c>
      <c r="E512" s="492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Супер Боровец пропърти фонд АДСИЦ</v>
      </c>
      <c r="B513" s="105" t="str">
        <f t="shared" si="34"/>
        <v>148031273</v>
      </c>
      <c r="C513" s="577">
        <f t="shared" si="35"/>
        <v>43830</v>
      </c>
      <c r="D513" s="105" t="s">
        <v>569</v>
      </c>
      <c r="E513" s="492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Супер Боровец пропърти фонд АДСИЦ</v>
      </c>
      <c r="B514" s="105" t="str">
        <f t="shared" si="34"/>
        <v>148031273</v>
      </c>
      <c r="C514" s="577">
        <f t="shared" si="35"/>
        <v>43830</v>
      </c>
      <c r="D514" s="105" t="s">
        <v>571</v>
      </c>
      <c r="E514" s="492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Супер Боровец пропърти фонд АДСИЦ</v>
      </c>
      <c r="B515" s="105" t="str">
        <f t="shared" si="34"/>
        <v>148031273</v>
      </c>
      <c r="C515" s="577">
        <f t="shared" si="35"/>
        <v>43830</v>
      </c>
      <c r="D515" s="105" t="s">
        <v>573</v>
      </c>
      <c r="E515" s="492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Супер Боровец пропърти фонд АДСИЦ</v>
      </c>
      <c r="B516" s="105" t="str">
        <f t="shared" si="34"/>
        <v>148031273</v>
      </c>
      <c r="C516" s="577">
        <f t="shared" si="35"/>
        <v>43830</v>
      </c>
      <c r="D516" s="105" t="s">
        <v>575</v>
      </c>
      <c r="E516" s="492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Супер Боровец пропърти фонд АДСИЦ</v>
      </c>
      <c r="B517" s="105" t="str">
        <f t="shared" si="34"/>
        <v>148031273</v>
      </c>
      <c r="C517" s="577">
        <f t="shared" si="35"/>
        <v>43830</v>
      </c>
      <c r="D517" s="105" t="s">
        <v>576</v>
      </c>
      <c r="E517" s="492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Супер Боровец пропърти фонд АДСИЦ</v>
      </c>
      <c r="B518" s="105" t="str">
        <f t="shared" si="34"/>
        <v>148031273</v>
      </c>
      <c r="C518" s="577">
        <f t="shared" si="35"/>
        <v>43830</v>
      </c>
      <c r="D518" s="105" t="s">
        <v>578</v>
      </c>
      <c r="E518" s="492">
        <v>2</v>
      </c>
      <c r="F518" s="105" t="s">
        <v>827</v>
      </c>
      <c r="H518" s="105">
        <f>'Справка 6'!E40</f>
        <v>2294</v>
      </c>
    </row>
    <row r="519" spans="1:8" ht="15.75">
      <c r="A519" s="105" t="str">
        <f t="shared" si="33"/>
        <v>Супер Боровец пропърти фонд АДСИЦ</v>
      </c>
      <c r="B519" s="105" t="str">
        <f t="shared" si="34"/>
        <v>148031273</v>
      </c>
      <c r="C519" s="577">
        <f t="shared" si="35"/>
        <v>43830</v>
      </c>
      <c r="D519" s="105" t="s">
        <v>581</v>
      </c>
      <c r="E519" s="492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Супер Боровец пропърти фонд АДСИЦ</v>
      </c>
      <c r="B520" s="105" t="str">
        <f t="shared" si="34"/>
        <v>148031273</v>
      </c>
      <c r="C520" s="577">
        <f t="shared" si="35"/>
        <v>43830</v>
      </c>
      <c r="D520" s="105" t="s">
        <v>583</v>
      </c>
      <c r="E520" s="492">
        <v>2</v>
      </c>
      <c r="F520" s="105" t="s">
        <v>582</v>
      </c>
      <c r="H520" s="105">
        <f>'Справка 6'!E42</f>
        <v>8223</v>
      </c>
    </row>
    <row r="521" spans="1:8" ht="15.75">
      <c r="A521" s="105" t="str">
        <f t="shared" si="33"/>
        <v>Супер Боровец пропърти фонд АДСИЦ</v>
      </c>
      <c r="B521" s="105" t="str">
        <f t="shared" si="34"/>
        <v>148031273</v>
      </c>
      <c r="C521" s="577">
        <f t="shared" si="35"/>
        <v>43830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Супер Боровец пропърти фонд АДСИЦ</v>
      </c>
      <c r="B522" s="105" t="str">
        <f t="shared" si="34"/>
        <v>148031273</v>
      </c>
      <c r="C522" s="577">
        <f t="shared" si="35"/>
        <v>43830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Супер Боровец пропърти фонд АДСИЦ</v>
      </c>
      <c r="B523" s="105" t="str">
        <f t="shared" si="34"/>
        <v>148031273</v>
      </c>
      <c r="C523" s="577">
        <f t="shared" si="35"/>
        <v>43830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Супер Боровец пропърти фонд АДСИЦ</v>
      </c>
      <c r="B524" s="105" t="str">
        <f t="shared" si="34"/>
        <v>148031273</v>
      </c>
      <c r="C524" s="577">
        <f t="shared" si="35"/>
        <v>43830</v>
      </c>
      <c r="D524" s="105" t="s">
        <v>532</v>
      </c>
      <c r="E524" s="492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Супер Боровец пропърти фонд АДСИЦ</v>
      </c>
      <c r="B525" s="105" t="str">
        <f aca="true" t="shared" si="37" ref="B525:B588">pdeBulstat</f>
        <v>148031273</v>
      </c>
      <c r="C525" s="577">
        <f aca="true" t="shared" si="38" ref="C525:C588">endDate</f>
        <v>43830</v>
      </c>
      <c r="D525" s="105" t="s">
        <v>535</v>
      </c>
      <c r="E525" s="492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Супер Боровец пропърти фонд АДСИЦ</v>
      </c>
      <c r="B526" s="105" t="str">
        <f t="shared" si="37"/>
        <v>148031273</v>
      </c>
      <c r="C526" s="577">
        <f t="shared" si="38"/>
        <v>43830</v>
      </c>
      <c r="D526" s="105" t="s">
        <v>537</v>
      </c>
      <c r="E526" s="492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Супер Боровец пропърти фонд АДСИЦ</v>
      </c>
      <c r="B527" s="105" t="str">
        <f t="shared" si="37"/>
        <v>148031273</v>
      </c>
      <c r="C527" s="577">
        <f t="shared" si="38"/>
        <v>43830</v>
      </c>
      <c r="D527" s="105" t="s">
        <v>540</v>
      </c>
      <c r="E527" s="492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Супер Боровец пропърти фонд АДСИЦ</v>
      </c>
      <c r="B528" s="105" t="str">
        <f t="shared" si="37"/>
        <v>148031273</v>
      </c>
      <c r="C528" s="577">
        <f t="shared" si="38"/>
        <v>43830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Супер Боровец пропърти фонд АДСИЦ</v>
      </c>
      <c r="B529" s="105" t="str">
        <f t="shared" si="37"/>
        <v>148031273</v>
      </c>
      <c r="C529" s="577">
        <f t="shared" si="38"/>
        <v>43830</v>
      </c>
      <c r="D529" s="105" t="s">
        <v>545</v>
      </c>
      <c r="E529" s="492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Супер Боровец пропърти фонд АДСИЦ</v>
      </c>
      <c r="B530" s="105" t="str">
        <f t="shared" si="37"/>
        <v>148031273</v>
      </c>
      <c r="C530" s="577">
        <f t="shared" si="38"/>
        <v>43830</v>
      </c>
      <c r="D530" s="105" t="s">
        <v>547</v>
      </c>
      <c r="E530" s="492">
        <v>3</v>
      </c>
      <c r="F530" s="105" t="s">
        <v>546</v>
      </c>
      <c r="H530" s="105">
        <f>'Справка 6'!F20</f>
        <v>371</v>
      </c>
    </row>
    <row r="531" spans="1:8" ht="15.75">
      <c r="A531" s="105" t="str">
        <f t="shared" si="36"/>
        <v>Супер Боровец пропърти фонд АДСИЦ</v>
      </c>
      <c r="B531" s="105" t="str">
        <f t="shared" si="37"/>
        <v>148031273</v>
      </c>
      <c r="C531" s="577">
        <f t="shared" si="38"/>
        <v>43830</v>
      </c>
      <c r="D531" s="105" t="s">
        <v>549</v>
      </c>
      <c r="E531" s="492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Супер Боровец пропърти фонд АДСИЦ</v>
      </c>
      <c r="B532" s="105" t="str">
        <f t="shared" si="37"/>
        <v>148031273</v>
      </c>
      <c r="C532" s="577">
        <f t="shared" si="38"/>
        <v>43830</v>
      </c>
      <c r="D532" s="105" t="s">
        <v>553</v>
      </c>
      <c r="E532" s="492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Супер Боровец пропърти фонд АДСИЦ</v>
      </c>
      <c r="B533" s="105" t="str">
        <f t="shared" si="37"/>
        <v>148031273</v>
      </c>
      <c r="C533" s="577">
        <f t="shared" si="38"/>
        <v>43830</v>
      </c>
      <c r="D533" s="105" t="s">
        <v>555</v>
      </c>
      <c r="E533" s="492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Супер Боровец пропърти фонд АДСИЦ</v>
      </c>
      <c r="B534" s="105" t="str">
        <f t="shared" si="37"/>
        <v>148031273</v>
      </c>
      <c r="C534" s="577">
        <f t="shared" si="38"/>
        <v>43830</v>
      </c>
      <c r="D534" s="105" t="s">
        <v>557</v>
      </c>
      <c r="E534" s="492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Супер Боровец пропърти фонд АДСИЦ</v>
      </c>
      <c r="B535" s="105" t="str">
        <f t="shared" si="37"/>
        <v>148031273</v>
      </c>
      <c r="C535" s="577">
        <f t="shared" si="38"/>
        <v>43830</v>
      </c>
      <c r="D535" s="105" t="s">
        <v>558</v>
      </c>
      <c r="E535" s="492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Супер Боровец пропърти фонд АДСИЦ</v>
      </c>
      <c r="B536" s="105" t="str">
        <f t="shared" si="37"/>
        <v>148031273</v>
      </c>
      <c r="C536" s="577">
        <f t="shared" si="38"/>
        <v>43830</v>
      </c>
      <c r="D536" s="105" t="s">
        <v>560</v>
      </c>
      <c r="E536" s="492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Супер Боровец пропърти фонд АДСИЦ</v>
      </c>
      <c r="B537" s="105" t="str">
        <f t="shared" si="37"/>
        <v>148031273</v>
      </c>
      <c r="C537" s="577">
        <f t="shared" si="38"/>
        <v>43830</v>
      </c>
      <c r="D537" s="105" t="s">
        <v>562</v>
      </c>
      <c r="E537" s="492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Супер Боровец пропърти фонд АДСИЦ</v>
      </c>
      <c r="B538" s="105" t="str">
        <f t="shared" si="37"/>
        <v>148031273</v>
      </c>
      <c r="C538" s="577">
        <f t="shared" si="38"/>
        <v>43830</v>
      </c>
      <c r="D538" s="105" t="s">
        <v>563</v>
      </c>
      <c r="E538" s="492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Супер Боровец пропърти фонд АДСИЦ</v>
      </c>
      <c r="B539" s="105" t="str">
        <f t="shared" si="37"/>
        <v>148031273</v>
      </c>
      <c r="C539" s="577">
        <f t="shared" si="38"/>
        <v>43830</v>
      </c>
      <c r="D539" s="105" t="s">
        <v>564</v>
      </c>
      <c r="E539" s="492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Супер Боровец пропърти фонд АДСИЦ</v>
      </c>
      <c r="B540" s="105" t="str">
        <f t="shared" si="37"/>
        <v>148031273</v>
      </c>
      <c r="C540" s="577">
        <f t="shared" si="38"/>
        <v>43830</v>
      </c>
      <c r="D540" s="105" t="s">
        <v>565</v>
      </c>
      <c r="E540" s="492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Супер Боровец пропърти фонд АДСИЦ</v>
      </c>
      <c r="B541" s="105" t="str">
        <f t="shared" si="37"/>
        <v>148031273</v>
      </c>
      <c r="C541" s="577">
        <f t="shared" si="38"/>
        <v>43830</v>
      </c>
      <c r="D541" s="105" t="s">
        <v>566</v>
      </c>
      <c r="E541" s="492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Супер Боровец пропърти фонд АДСИЦ</v>
      </c>
      <c r="B542" s="105" t="str">
        <f t="shared" si="37"/>
        <v>148031273</v>
      </c>
      <c r="C542" s="577">
        <f t="shared" si="38"/>
        <v>43830</v>
      </c>
      <c r="D542" s="105" t="s">
        <v>568</v>
      </c>
      <c r="E542" s="492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Супер Боровец пропърти фонд АДСИЦ</v>
      </c>
      <c r="B543" s="105" t="str">
        <f t="shared" si="37"/>
        <v>148031273</v>
      </c>
      <c r="C543" s="577">
        <f t="shared" si="38"/>
        <v>43830</v>
      </c>
      <c r="D543" s="105" t="s">
        <v>569</v>
      </c>
      <c r="E543" s="492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Супер Боровец пропърти фонд АДСИЦ</v>
      </c>
      <c r="B544" s="105" t="str">
        <f t="shared" si="37"/>
        <v>148031273</v>
      </c>
      <c r="C544" s="577">
        <f t="shared" si="38"/>
        <v>43830</v>
      </c>
      <c r="D544" s="105" t="s">
        <v>571</v>
      </c>
      <c r="E544" s="492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Супер Боровец пропърти фонд АДСИЦ</v>
      </c>
      <c r="B545" s="105" t="str">
        <f t="shared" si="37"/>
        <v>148031273</v>
      </c>
      <c r="C545" s="577">
        <f t="shared" si="38"/>
        <v>43830</v>
      </c>
      <c r="D545" s="105" t="s">
        <v>573</v>
      </c>
      <c r="E545" s="492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Супер Боровец пропърти фонд АДСИЦ</v>
      </c>
      <c r="B546" s="105" t="str">
        <f t="shared" si="37"/>
        <v>148031273</v>
      </c>
      <c r="C546" s="577">
        <f t="shared" si="38"/>
        <v>43830</v>
      </c>
      <c r="D546" s="105" t="s">
        <v>575</v>
      </c>
      <c r="E546" s="492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Супер Боровец пропърти фонд АДСИЦ</v>
      </c>
      <c r="B547" s="105" t="str">
        <f t="shared" si="37"/>
        <v>148031273</v>
      </c>
      <c r="C547" s="577">
        <f t="shared" si="38"/>
        <v>43830</v>
      </c>
      <c r="D547" s="105" t="s">
        <v>576</v>
      </c>
      <c r="E547" s="492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Супер Боровец пропърти фонд АДСИЦ</v>
      </c>
      <c r="B548" s="105" t="str">
        <f t="shared" si="37"/>
        <v>148031273</v>
      </c>
      <c r="C548" s="577">
        <f t="shared" si="38"/>
        <v>43830</v>
      </c>
      <c r="D548" s="105" t="s">
        <v>578</v>
      </c>
      <c r="E548" s="492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Супер Боровец пропърти фонд АДСИЦ</v>
      </c>
      <c r="B549" s="105" t="str">
        <f t="shared" si="37"/>
        <v>148031273</v>
      </c>
      <c r="C549" s="577">
        <f t="shared" si="38"/>
        <v>43830</v>
      </c>
      <c r="D549" s="105" t="s">
        <v>581</v>
      </c>
      <c r="E549" s="492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Супер Боровец пропърти фонд АДСИЦ</v>
      </c>
      <c r="B550" s="105" t="str">
        <f t="shared" si="37"/>
        <v>148031273</v>
      </c>
      <c r="C550" s="577">
        <f t="shared" si="38"/>
        <v>43830</v>
      </c>
      <c r="D550" s="105" t="s">
        <v>583</v>
      </c>
      <c r="E550" s="492">
        <v>3</v>
      </c>
      <c r="F550" s="105" t="s">
        <v>582</v>
      </c>
      <c r="H550" s="105">
        <f>'Справка 6'!F42</f>
        <v>371</v>
      </c>
    </row>
    <row r="551" spans="1:8" ht="15.75">
      <c r="A551" s="105" t="str">
        <f t="shared" si="36"/>
        <v>Супер Боровец пропърти фонд АДСИЦ</v>
      </c>
      <c r="B551" s="105" t="str">
        <f t="shared" si="37"/>
        <v>148031273</v>
      </c>
      <c r="C551" s="577">
        <f t="shared" si="38"/>
        <v>43830</v>
      </c>
      <c r="D551" s="105" t="s">
        <v>523</v>
      </c>
      <c r="E551" s="492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Супер Боровец пропърти фонд АДСИЦ</v>
      </c>
      <c r="B552" s="105" t="str">
        <f t="shared" si="37"/>
        <v>148031273</v>
      </c>
      <c r="C552" s="577">
        <f t="shared" si="38"/>
        <v>43830</v>
      </c>
      <c r="D552" s="105" t="s">
        <v>526</v>
      </c>
      <c r="E552" s="492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Супер Боровец пропърти фонд АДСИЦ</v>
      </c>
      <c r="B553" s="105" t="str">
        <f t="shared" si="37"/>
        <v>148031273</v>
      </c>
      <c r="C553" s="577">
        <f t="shared" si="38"/>
        <v>43830</v>
      </c>
      <c r="D553" s="105" t="s">
        <v>529</v>
      </c>
      <c r="E553" s="492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Супер Боровец пропърти фонд АДСИЦ</v>
      </c>
      <c r="B554" s="105" t="str">
        <f t="shared" si="37"/>
        <v>148031273</v>
      </c>
      <c r="C554" s="577">
        <f t="shared" si="38"/>
        <v>43830</v>
      </c>
      <c r="D554" s="105" t="s">
        <v>532</v>
      </c>
      <c r="E554" s="492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Супер Боровец пропърти фонд АДСИЦ</v>
      </c>
      <c r="B555" s="105" t="str">
        <f t="shared" si="37"/>
        <v>148031273</v>
      </c>
      <c r="C555" s="577">
        <f t="shared" si="38"/>
        <v>43830</v>
      </c>
      <c r="D555" s="105" t="s">
        <v>535</v>
      </c>
      <c r="E555" s="492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Супер Боровец пропърти фонд АДСИЦ</v>
      </c>
      <c r="B556" s="105" t="str">
        <f t="shared" si="37"/>
        <v>148031273</v>
      </c>
      <c r="C556" s="577">
        <f t="shared" si="38"/>
        <v>43830</v>
      </c>
      <c r="D556" s="105" t="s">
        <v>537</v>
      </c>
      <c r="E556" s="492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Супер Боровец пропърти фонд АДСИЦ</v>
      </c>
      <c r="B557" s="105" t="str">
        <f t="shared" si="37"/>
        <v>148031273</v>
      </c>
      <c r="C557" s="577">
        <f t="shared" si="38"/>
        <v>43830</v>
      </c>
      <c r="D557" s="105" t="s">
        <v>540</v>
      </c>
      <c r="E557" s="492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Супер Боровец пропърти фонд АДСИЦ</v>
      </c>
      <c r="B558" s="105" t="str">
        <f t="shared" si="37"/>
        <v>148031273</v>
      </c>
      <c r="C558" s="577">
        <f t="shared" si="38"/>
        <v>43830</v>
      </c>
      <c r="D558" s="105" t="s">
        <v>543</v>
      </c>
      <c r="E558" s="492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Супер Боровец пропърти фонд АДСИЦ</v>
      </c>
      <c r="B559" s="105" t="str">
        <f t="shared" si="37"/>
        <v>148031273</v>
      </c>
      <c r="C559" s="577">
        <f t="shared" si="38"/>
        <v>43830</v>
      </c>
      <c r="D559" s="105" t="s">
        <v>545</v>
      </c>
      <c r="E559" s="492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Супер Боровец пропърти фонд АДСИЦ</v>
      </c>
      <c r="B560" s="105" t="str">
        <f t="shared" si="37"/>
        <v>148031273</v>
      </c>
      <c r="C560" s="577">
        <f t="shared" si="38"/>
        <v>43830</v>
      </c>
      <c r="D560" s="105" t="s">
        <v>547</v>
      </c>
      <c r="E560" s="492">
        <v>4</v>
      </c>
      <c r="F560" s="105" t="s">
        <v>546</v>
      </c>
      <c r="H560" s="105">
        <f>'Справка 6'!G20</f>
        <v>73194</v>
      </c>
    </row>
    <row r="561" spans="1:8" ht="15.75">
      <c r="A561" s="105" t="str">
        <f t="shared" si="36"/>
        <v>Супер Боровец пропърти фонд АДСИЦ</v>
      </c>
      <c r="B561" s="105" t="str">
        <f t="shared" si="37"/>
        <v>148031273</v>
      </c>
      <c r="C561" s="577">
        <f t="shared" si="38"/>
        <v>43830</v>
      </c>
      <c r="D561" s="105" t="s">
        <v>549</v>
      </c>
      <c r="E561" s="492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Супер Боровец пропърти фонд АДСИЦ</v>
      </c>
      <c r="B562" s="105" t="str">
        <f t="shared" si="37"/>
        <v>148031273</v>
      </c>
      <c r="C562" s="577">
        <f t="shared" si="38"/>
        <v>43830</v>
      </c>
      <c r="D562" s="105" t="s">
        <v>553</v>
      </c>
      <c r="E562" s="492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Супер Боровец пропърти фонд АДСИЦ</v>
      </c>
      <c r="B563" s="105" t="str">
        <f t="shared" si="37"/>
        <v>148031273</v>
      </c>
      <c r="C563" s="577">
        <f t="shared" si="38"/>
        <v>43830</v>
      </c>
      <c r="D563" s="105" t="s">
        <v>555</v>
      </c>
      <c r="E563" s="492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Супер Боровец пропърти фонд АДСИЦ</v>
      </c>
      <c r="B564" s="105" t="str">
        <f t="shared" si="37"/>
        <v>148031273</v>
      </c>
      <c r="C564" s="577">
        <f t="shared" si="38"/>
        <v>43830</v>
      </c>
      <c r="D564" s="105" t="s">
        <v>557</v>
      </c>
      <c r="E564" s="492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Супер Боровец пропърти фонд АДСИЦ</v>
      </c>
      <c r="B565" s="105" t="str">
        <f t="shared" si="37"/>
        <v>148031273</v>
      </c>
      <c r="C565" s="577">
        <f t="shared" si="38"/>
        <v>43830</v>
      </c>
      <c r="D565" s="105" t="s">
        <v>558</v>
      </c>
      <c r="E565" s="492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Супер Боровец пропърти фонд АДСИЦ</v>
      </c>
      <c r="B566" s="105" t="str">
        <f t="shared" si="37"/>
        <v>148031273</v>
      </c>
      <c r="C566" s="577">
        <f t="shared" si="38"/>
        <v>43830</v>
      </c>
      <c r="D566" s="105" t="s">
        <v>560</v>
      </c>
      <c r="E566" s="492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Супер Боровец пропърти фонд АДСИЦ</v>
      </c>
      <c r="B567" s="105" t="str">
        <f t="shared" si="37"/>
        <v>148031273</v>
      </c>
      <c r="C567" s="577">
        <f t="shared" si="38"/>
        <v>43830</v>
      </c>
      <c r="D567" s="105" t="s">
        <v>562</v>
      </c>
      <c r="E567" s="492">
        <v>4</v>
      </c>
      <c r="F567" s="105" t="s">
        <v>561</v>
      </c>
      <c r="H567" s="105">
        <f>'Справка 6'!G29</f>
        <v>2294</v>
      </c>
    </row>
    <row r="568" spans="1:8" ht="15.75">
      <c r="A568" s="105" t="str">
        <f t="shared" si="36"/>
        <v>Супер Боровец пропърти фонд АДСИЦ</v>
      </c>
      <c r="B568" s="105" t="str">
        <f t="shared" si="37"/>
        <v>148031273</v>
      </c>
      <c r="C568" s="577">
        <f t="shared" si="38"/>
        <v>43830</v>
      </c>
      <c r="D568" s="105" t="s">
        <v>563</v>
      </c>
      <c r="E568" s="492">
        <v>4</v>
      </c>
      <c r="F568" s="105" t="s">
        <v>108</v>
      </c>
      <c r="H568" s="105">
        <f>'Справка 6'!G30</f>
        <v>2294</v>
      </c>
    </row>
    <row r="569" spans="1:8" ht="15.75">
      <c r="A569" s="105" t="str">
        <f t="shared" si="36"/>
        <v>Супер Боровец пропърти фонд АДСИЦ</v>
      </c>
      <c r="B569" s="105" t="str">
        <f t="shared" si="37"/>
        <v>148031273</v>
      </c>
      <c r="C569" s="577">
        <f t="shared" si="38"/>
        <v>43830</v>
      </c>
      <c r="D569" s="105" t="s">
        <v>564</v>
      </c>
      <c r="E569" s="492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Супер Боровец пропърти фонд АДСИЦ</v>
      </c>
      <c r="B570" s="105" t="str">
        <f t="shared" si="37"/>
        <v>148031273</v>
      </c>
      <c r="C570" s="577">
        <f t="shared" si="38"/>
        <v>43830</v>
      </c>
      <c r="D570" s="105" t="s">
        <v>565</v>
      </c>
      <c r="E570" s="492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Супер Боровец пропърти фонд АДСИЦ</v>
      </c>
      <c r="B571" s="105" t="str">
        <f t="shared" si="37"/>
        <v>148031273</v>
      </c>
      <c r="C571" s="577">
        <f t="shared" si="38"/>
        <v>43830</v>
      </c>
      <c r="D571" s="105" t="s">
        <v>566</v>
      </c>
      <c r="E571" s="492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Супер Боровец пропърти фонд АДСИЦ</v>
      </c>
      <c r="B572" s="105" t="str">
        <f t="shared" si="37"/>
        <v>148031273</v>
      </c>
      <c r="C572" s="577">
        <f t="shared" si="38"/>
        <v>43830</v>
      </c>
      <c r="D572" s="105" t="s">
        <v>568</v>
      </c>
      <c r="E572" s="492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Супер Боровец пропърти фонд АДСИЦ</v>
      </c>
      <c r="B573" s="105" t="str">
        <f t="shared" si="37"/>
        <v>148031273</v>
      </c>
      <c r="C573" s="577">
        <f t="shared" si="38"/>
        <v>43830</v>
      </c>
      <c r="D573" s="105" t="s">
        <v>569</v>
      </c>
      <c r="E573" s="492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Супер Боровец пропърти фонд АДСИЦ</v>
      </c>
      <c r="B574" s="105" t="str">
        <f t="shared" si="37"/>
        <v>148031273</v>
      </c>
      <c r="C574" s="577">
        <f t="shared" si="38"/>
        <v>43830</v>
      </c>
      <c r="D574" s="105" t="s">
        <v>571</v>
      </c>
      <c r="E574" s="492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Супер Боровец пропърти фонд АДСИЦ</v>
      </c>
      <c r="B575" s="105" t="str">
        <f t="shared" si="37"/>
        <v>148031273</v>
      </c>
      <c r="C575" s="577">
        <f t="shared" si="38"/>
        <v>43830</v>
      </c>
      <c r="D575" s="105" t="s">
        <v>573</v>
      </c>
      <c r="E575" s="492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Супер Боровец пропърти фонд АДСИЦ</v>
      </c>
      <c r="B576" s="105" t="str">
        <f t="shared" si="37"/>
        <v>148031273</v>
      </c>
      <c r="C576" s="577">
        <f t="shared" si="38"/>
        <v>43830</v>
      </c>
      <c r="D576" s="105" t="s">
        <v>575</v>
      </c>
      <c r="E576" s="492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Супер Боровец пропърти фонд АДСИЦ</v>
      </c>
      <c r="B577" s="105" t="str">
        <f t="shared" si="37"/>
        <v>148031273</v>
      </c>
      <c r="C577" s="577">
        <f t="shared" si="38"/>
        <v>43830</v>
      </c>
      <c r="D577" s="105" t="s">
        <v>576</v>
      </c>
      <c r="E577" s="492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Супер Боровец пропърти фонд АДСИЦ</v>
      </c>
      <c r="B578" s="105" t="str">
        <f t="shared" si="37"/>
        <v>148031273</v>
      </c>
      <c r="C578" s="577">
        <f t="shared" si="38"/>
        <v>43830</v>
      </c>
      <c r="D578" s="105" t="s">
        <v>578</v>
      </c>
      <c r="E578" s="492">
        <v>4</v>
      </c>
      <c r="F578" s="105" t="s">
        <v>827</v>
      </c>
      <c r="H578" s="105">
        <f>'Справка 6'!G40</f>
        <v>2294</v>
      </c>
    </row>
    <row r="579" spans="1:8" ht="15.75">
      <c r="A579" s="105" t="str">
        <f t="shared" si="36"/>
        <v>Супер Боровец пропърти фонд АДСИЦ</v>
      </c>
      <c r="B579" s="105" t="str">
        <f t="shared" si="37"/>
        <v>148031273</v>
      </c>
      <c r="C579" s="577">
        <f t="shared" si="38"/>
        <v>43830</v>
      </c>
      <c r="D579" s="105" t="s">
        <v>581</v>
      </c>
      <c r="E579" s="492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Супер Боровец пропърти фонд АДСИЦ</v>
      </c>
      <c r="B580" s="105" t="str">
        <f t="shared" si="37"/>
        <v>148031273</v>
      </c>
      <c r="C580" s="577">
        <f t="shared" si="38"/>
        <v>43830</v>
      </c>
      <c r="D580" s="105" t="s">
        <v>583</v>
      </c>
      <c r="E580" s="492">
        <v>4</v>
      </c>
      <c r="F580" s="105" t="s">
        <v>582</v>
      </c>
      <c r="H580" s="105">
        <f>'Справка 6'!G42</f>
        <v>75488</v>
      </c>
    </row>
    <row r="581" spans="1:8" ht="15.75">
      <c r="A581" s="105" t="str">
        <f t="shared" si="36"/>
        <v>Супер Боровец пропърти фонд АДСИЦ</v>
      </c>
      <c r="B581" s="105" t="str">
        <f t="shared" si="37"/>
        <v>148031273</v>
      </c>
      <c r="C581" s="577">
        <f t="shared" si="38"/>
        <v>43830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Супер Боровец пропърти фонд АДСИЦ</v>
      </c>
      <c r="B582" s="105" t="str">
        <f t="shared" si="37"/>
        <v>148031273</v>
      </c>
      <c r="C582" s="577">
        <f t="shared" si="38"/>
        <v>43830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Супер Боровец пропърти фонд АДСИЦ</v>
      </c>
      <c r="B583" s="105" t="str">
        <f t="shared" si="37"/>
        <v>148031273</v>
      </c>
      <c r="C583" s="577">
        <f t="shared" si="38"/>
        <v>43830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Супер Боровец пропърти фонд АДСИЦ</v>
      </c>
      <c r="B584" s="105" t="str">
        <f t="shared" si="37"/>
        <v>148031273</v>
      </c>
      <c r="C584" s="577">
        <f t="shared" si="38"/>
        <v>43830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Супер Боровец пропърти фонд АДСИЦ</v>
      </c>
      <c r="B585" s="105" t="str">
        <f t="shared" si="37"/>
        <v>148031273</v>
      </c>
      <c r="C585" s="577">
        <f t="shared" si="38"/>
        <v>43830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Супер Боровец пропърти фонд АДСИЦ</v>
      </c>
      <c r="B586" s="105" t="str">
        <f t="shared" si="37"/>
        <v>148031273</v>
      </c>
      <c r="C586" s="577">
        <f t="shared" si="38"/>
        <v>43830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Супер Боровец пропърти фонд АДСИЦ</v>
      </c>
      <c r="B587" s="105" t="str">
        <f t="shared" si="37"/>
        <v>148031273</v>
      </c>
      <c r="C587" s="577">
        <f t="shared" si="38"/>
        <v>43830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Супер Боровец пропърти фонд АДСИЦ</v>
      </c>
      <c r="B588" s="105" t="str">
        <f t="shared" si="37"/>
        <v>148031273</v>
      </c>
      <c r="C588" s="577">
        <f t="shared" si="38"/>
        <v>43830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Супер Боровец пропърти фонд АДСИЦ</v>
      </c>
      <c r="B589" s="105" t="str">
        <f aca="true" t="shared" si="40" ref="B589:B652">pdeBulstat</f>
        <v>148031273</v>
      </c>
      <c r="C589" s="577">
        <f aca="true" t="shared" si="41" ref="C589:C652">endDate</f>
        <v>43830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Супер Боровец пропърти фонд АДСИЦ</v>
      </c>
      <c r="B590" s="105" t="str">
        <f t="shared" si="40"/>
        <v>148031273</v>
      </c>
      <c r="C590" s="577">
        <f t="shared" si="41"/>
        <v>43830</v>
      </c>
      <c r="D590" s="105" t="s">
        <v>547</v>
      </c>
      <c r="E590" s="492">
        <v>5</v>
      </c>
      <c r="F590" s="105" t="s">
        <v>546</v>
      </c>
      <c r="H590" s="105">
        <f>'Справка 6'!H20</f>
        <v>2026</v>
      </c>
    </row>
    <row r="591" spans="1:8" ht="15.75">
      <c r="A591" s="105" t="str">
        <f t="shared" si="39"/>
        <v>Супер Боровец пропърти фонд АДСИЦ</v>
      </c>
      <c r="B591" s="105" t="str">
        <f t="shared" si="40"/>
        <v>148031273</v>
      </c>
      <c r="C591" s="577">
        <f t="shared" si="41"/>
        <v>43830</v>
      </c>
      <c r="D591" s="105" t="s">
        <v>549</v>
      </c>
      <c r="E591" s="492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Супер Боровец пропърти фонд АДСИЦ</v>
      </c>
      <c r="B592" s="105" t="str">
        <f t="shared" si="40"/>
        <v>148031273</v>
      </c>
      <c r="C592" s="577">
        <f t="shared" si="41"/>
        <v>43830</v>
      </c>
      <c r="D592" s="105" t="s">
        <v>553</v>
      </c>
      <c r="E592" s="492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Супер Боровец пропърти фонд АДСИЦ</v>
      </c>
      <c r="B593" s="105" t="str">
        <f t="shared" si="40"/>
        <v>148031273</v>
      </c>
      <c r="C593" s="577">
        <f t="shared" si="41"/>
        <v>43830</v>
      </c>
      <c r="D593" s="105" t="s">
        <v>555</v>
      </c>
      <c r="E593" s="492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Супер Боровец пропърти фонд АДСИЦ</v>
      </c>
      <c r="B594" s="105" t="str">
        <f t="shared" si="40"/>
        <v>148031273</v>
      </c>
      <c r="C594" s="577">
        <f t="shared" si="41"/>
        <v>43830</v>
      </c>
      <c r="D594" s="105" t="s">
        <v>557</v>
      </c>
      <c r="E594" s="492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Супер Боровец пропърти фонд АДСИЦ</v>
      </c>
      <c r="B595" s="105" t="str">
        <f t="shared" si="40"/>
        <v>148031273</v>
      </c>
      <c r="C595" s="577">
        <f t="shared" si="41"/>
        <v>43830</v>
      </c>
      <c r="D595" s="105" t="s">
        <v>558</v>
      </c>
      <c r="E595" s="492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Супер Боровец пропърти фонд АДСИЦ</v>
      </c>
      <c r="B596" s="105" t="str">
        <f t="shared" si="40"/>
        <v>148031273</v>
      </c>
      <c r="C596" s="577">
        <f t="shared" si="41"/>
        <v>43830</v>
      </c>
      <c r="D596" s="105" t="s">
        <v>560</v>
      </c>
      <c r="E596" s="492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Супер Боровец пропърти фонд АДСИЦ</v>
      </c>
      <c r="B597" s="105" t="str">
        <f t="shared" si="40"/>
        <v>148031273</v>
      </c>
      <c r="C597" s="577">
        <f t="shared" si="41"/>
        <v>43830</v>
      </c>
      <c r="D597" s="105" t="s">
        <v>562</v>
      </c>
      <c r="E597" s="492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Супер Боровец пропърти фонд АДСИЦ</v>
      </c>
      <c r="B598" s="105" t="str">
        <f t="shared" si="40"/>
        <v>148031273</v>
      </c>
      <c r="C598" s="577">
        <f t="shared" si="41"/>
        <v>43830</v>
      </c>
      <c r="D598" s="105" t="s">
        <v>563</v>
      </c>
      <c r="E598" s="492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Супер Боровец пропърти фонд АДСИЦ</v>
      </c>
      <c r="B599" s="105" t="str">
        <f t="shared" si="40"/>
        <v>148031273</v>
      </c>
      <c r="C599" s="577">
        <f t="shared" si="41"/>
        <v>43830</v>
      </c>
      <c r="D599" s="105" t="s">
        <v>564</v>
      </c>
      <c r="E599" s="492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Супер Боровец пропърти фонд АДСИЦ</v>
      </c>
      <c r="B600" s="105" t="str">
        <f t="shared" si="40"/>
        <v>148031273</v>
      </c>
      <c r="C600" s="577">
        <f t="shared" si="41"/>
        <v>43830</v>
      </c>
      <c r="D600" s="105" t="s">
        <v>565</v>
      </c>
      <c r="E600" s="492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Супер Боровец пропърти фонд АДСИЦ</v>
      </c>
      <c r="B601" s="105" t="str">
        <f t="shared" si="40"/>
        <v>148031273</v>
      </c>
      <c r="C601" s="577">
        <f t="shared" si="41"/>
        <v>43830</v>
      </c>
      <c r="D601" s="105" t="s">
        <v>566</v>
      </c>
      <c r="E601" s="492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Супер Боровец пропърти фонд АДСИЦ</v>
      </c>
      <c r="B602" s="105" t="str">
        <f t="shared" si="40"/>
        <v>148031273</v>
      </c>
      <c r="C602" s="577">
        <f t="shared" si="41"/>
        <v>43830</v>
      </c>
      <c r="D602" s="105" t="s">
        <v>568</v>
      </c>
      <c r="E602" s="492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Супер Боровец пропърти фонд АДСИЦ</v>
      </c>
      <c r="B603" s="105" t="str">
        <f t="shared" si="40"/>
        <v>148031273</v>
      </c>
      <c r="C603" s="577">
        <f t="shared" si="41"/>
        <v>43830</v>
      </c>
      <c r="D603" s="105" t="s">
        <v>569</v>
      </c>
      <c r="E603" s="492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Супер Боровец пропърти фонд АДСИЦ</v>
      </c>
      <c r="B604" s="105" t="str">
        <f t="shared" si="40"/>
        <v>148031273</v>
      </c>
      <c r="C604" s="577">
        <f t="shared" si="41"/>
        <v>43830</v>
      </c>
      <c r="D604" s="105" t="s">
        <v>571</v>
      </c>
      <c r="E604" s="492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Супер Боровец пропърти фонд АДСИЦ</v>
      </c>
      <c r="B605" s="105" t="str">
        <f t="shared" si="40"/>
        <v>148031273</v>
      </c>
      <c r="C605" s="577">
        <f t="shared" si="41"/>
        <v>43830</v>
      </c>
      <c r="D605" s="105" t="s">
        <v>573</v>
      </c>
      <c r="E605" s="492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Супер Боровец пропърти фонд АДСИЦ</v>
      </c>
      <c r="B606" s="105" t="str">
        <f t="shared" si="40"/>
        <v>148031273</v>
      </c>
      <c r="C606" s="577">
        <f t="shared" si="41"/>
        <v>43830</v>
      </c>
      <c r="D606" s="105" t="s">
        <v>575</v>
      </c>
      <c r="E606" s="492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Супер Боровец пропърти фонд АДСИЦ</v>
      </c>
      <c r="B607" s="105" t="str">
        <f t="shared" si="40"/>
        <v>148031273</v>
      </c>
      <c r="C607" s="577">
        <f t="shared" si="41"/>
        <v>43830</v>
      </c>
      <c r="D607" s="105" t="s">
        <v>576</v>
      </c>
      <c r="E607" s="492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Супер Боровец пропърти фонд АДСИЦ</v>
      </c>
      <c r="B608" s="105" t="str">
        <f t="shared" si="40"/>
        <v>148031273</v>
      </c>
      <c r="C608" s="577">
        <f t="shared" si="41"/>
        <v>43830</v>
      </c>
      <c r="D608" s="105" t="s">
        <v>578</v>
      </c>
      <c r="E608" s="492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Супер Боровец пропърти фонд АДСИЦ</v>
      </c>
      <c r="B609" s="105" t="str">
        <f t="shared" si="40"/>
        <v>148031273</v>
      </c>
      <c r="C609" s="577">
        <f t="shared" si="41"/>
        <v>43830</v>
      </c>
      <c r="D609" s="105" t="s">
        <v>581</v>
      </c>
      <c r="E609" s="492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Супер Боровец пропърти фонд АДСИЦ</v>
      </c>
      <c r="B610" s="105" t="str">
        <f t="shared" si="40"/>
        <v>148031273</v>
      </c>
      <c r="C610" s="577">
        <f t="shared" si="41"/>
        <v>43830</v>
      </c>
      <c r="D610" s="105" t="s">
        <v>583</v>
      </c>
      <c r="E610" s="492">
        <v>5</v>
      </c>
      <c r="F610" s="105" t="s">
        <v>582</v>
      </c>
      <c r="H610" s="105">
        <f>'Справка 6'!H42</f>
        <v>2026</v>
      </c>
    </row>
    <row r="611" spans="1:8" ht="15.75">
      <c r="A611" s="105" t="str">
        <f t="shared" si="39"/>
        <v>Супер Боровец пропърти фонд АДСИЦ</v>
      </c>
      <c r="B611" s="105" t="str">
        <f t="shared" si="40"/>
        <v>148031273</v>
      </c>
      <c r="C611" s="577">
        <f t="shared" si="41"/>
        <v>43830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Супер Боровец пропърти фонд АДСИЦ</v>
      </c>
      <c r="B612" s="105" t="str">
        <f t="shared" si="40"/>
        <v>148031273</v>
      </c>
      <c r="C612" s="577">
        <f t="shared" si="41"/>
        <v>43830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Супер Боровец пропърти фонд АДСИЦ</v>
      </c>
      <c r="B613" s="105" t="str">
        <f t="shared" si="40"/>
        <v>148031273</v>
      </c>
      <c r="C613" s="577">
        <f t="shared" si="41"/>
        <v>43830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Супер Боровец пропърти фонд АДСИЦ</v>
      </c>
      <c r="B614" s="105" t="str">
        <f t="shared" si="40"/>
        <v>148031273</v>
      </c>
      <c r="C614" s="577">
        <f t="shared" si="41"/>
        <v>43830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Супер Боровец пропърти фонд АДСИЦ</v>
      </c>
      <c r="B615" s="105" t="str">
        <f t="shared" si="40"/>
        <v>148031273</v>
      </c>
      <c r="C615" s="577">
        <f t="shared" si="41"/>
        <v>43830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Супер Боровец пропърти фонд АДСИЦ</v>
      </c>
      <c r="B616" s="105" t="str">
        <f t="shared" si="40"/>
        <v>148031273</v>
      </c>
      <c r="C616" s="577">
        <f t="shared" si="41"/>
        <v>43830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Супер Боровец пропърти фонд АДСИЦ</v>
      </c>
      <c r="B617" s="105" t="str">
        <f t="shared" si="40"/>
        <v>148031273</v>
      </c>
      <c r="C617" s="577">
        <f t="shared" si="41"/>
        <v>43830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Супер Боровец пропърти фонд АДСИЦ</v>
      </c>
      <c r="B618" s="105" t="str">
        <f t="shared" si="40"/>
        <v>148031273</v>
      </c>
      <c r="C618" s="577">
        <f t="shared" si="41"/>
        <v>43830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Супер Боровец пропърти фонд АДСИЦ</v>
      </c>
      <c r="B619" s="105" t="str">
        <f t="shared" si="40"/>
        <v>148031273</v>
      </c>
      <c r="C619" s="577">
        <f t="shared" si="41"/>
        <v>43830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Супер Боровец пропърти фонд АДСИЦ</v>
      </c>
      <c r="B620" s="105" t="str">
        <f t="shared" si="40"/>
        <v>148031273</v>
      </c>
      <c r="C620" s="577">
        <f t="shared" si="41"/>
        <v>43830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Супер Боровец пропърти фонд АДСИЦ</v>
      </c>
      <c r="B621" s="105" t="str">
        <f t="shared" si="40"/>
        <v>148031273</v>
      </c>
      <c r="C621" s="577">
        <f t="shared" si="41"/>
        <v>43830</v>
      </c>
      <c r="D621" s="105" t="s">
        <v>549</v>
      </c>
      <c r="E621" s="492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Супер Боровец пропърти фонд АДСИЦ</v>
      </c>
      <c r="B622" s="105" t="str">
        <f t="shared" si="40"/>
        <v>148031273</v>
      </c>
      <c r="C622" s="577">
        <f t="shared" si="41"/>
        <v>43830</v>
      </c>
      <c r="D622" s="105" t="s">
        <v>553</v>
      </c>
      <c r="E622" s="492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Супер Боровец пропърти фонд АДСИЦ</v>
      </c>
      <c r="B623" s="105" t="str">
        <f t="shared" si="40"/>
        <v>148031273</v>
      </c>
      <c r="C623" s="577">
        <f t="shared" si="41"/>
        <v>43830</v>
      </c>
      <c r="D623" s="105" t="s">
        <v>555</v>
      </c>
      <c r="E623" s="492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Супер Боровец пропърти фонд АДСИЦ</v>
      </c>
      <c r="B624" s="105" t="str">
        <f t="shared" si="40"/>
        <v>148031273</v>
      </c>
      <c r="C624" s="577">
        <f t="shared" si="41"/>
        <v>43830</v>
      </c>
      <c r="D624" s="105" t="s">
        <v>557</v>
      </c>
      <c r="E624" s="492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Супер Боровец пропърти фонд АДСИЦ</v>
      </c>
      <c r="B625" s="105" t="str">
        <f t="shared" si="40"/>
        <v>148031273</v>
      </c>
      <c r="C625" s="577">
        <f t="shared" si="41"/>
        <v>43830</v>
      </c>
      <c r="D625" s="105" t="s">
        <v>558</v>
      </c>
      <c r="E625" s="492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Супер Боровец пропърти фонд АДСИЦ</v>
      </c>
      <c r="B626" s="105" t="str">
        <f t="shared" si="40"/>
        <v>148031273</v>
      </c>
      <c r="C626" s="577">
        <f t="shared" si="41"/>
        <v>43830</v>
      </c>
      <c r="D626" s="105" t="s">
        <v>560</v>
      </c>
      <c r="E626" s="492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Супер Боровец пропърти фонд АДСИЦ</v>
      </c>
      <c r="B627" s="105" t="str">
        <f t="shared" si="40"/>
        <v>148031273</v>
      </c>
      <c r="C627" s="577">
        <f t="shared" si="41"/>
        <v>43830</v>
      </c>
      <c r="D627" s="105" t="s">
        <v>562</v>
      </c>
      <c r="E627" s="492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Супер Боровец пропърти фонд АДСИЦ</v>
      </c>
      <c r="B628" s="105" t="str">
        <f t="shared" si="40"/>
        <v>148031273</v>
      </c>
      <c r="C628" s="577">
        <f t="shared" si="41"/>
        <v>43830</v>
      </c>
      <c r="D628" s="105" t="s">
        <v>563</v>
      </c>
      <c r="E628" s="492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Супер Боровец пропърти фонд АДСИЦ</v>
      </c>
      <c r="B629" s="105" t="str">
        <f t="shared" si="40"/>
        <v>148031273</v>
      </c>
      <c r="C629" s="577">
        <f t="shared" si="41"/>
        <v>43830</v>
      </c>
      <c r="D629" s="105" t="s">
        <v>564</v>
      </c>
      <c r="E629" s="492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Супер Боровец пропърти фонд АДСИЦ</v>
      </c>
      <c r="B630" s="105" t="str">
        <f t="shared" si="40"/>
        <v>148031273</v>
      </c>
      <c r="C630" s="577">
        <f t="shared" si="41"/>
        <v>43830</v>
      </c>
      <c r="D630" s="105" t="s">
        <v>565</v>
      </c>
      <c r="E630" s="492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Супер Боровец пропърти фонд АДСИЦ</v>
      </c>
      <c r="B631" s="105" t="str">
        <f t="shared" si="40"/>
        <v>148031273</v>
      </c>
      <c r="C631" s="577">
        <f t="shared" si="41"/>
        <v>43830</v>
      </c>
      <c r="D631" s="105" t="s">
        <v>566</v>
      </c>
      <c r="E631" s="492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Супер Боровец пропърти фонд АДСИЦ</v>
      </c>
      <c r="B632" s="105" t="str">
        <f t="shared" si="40"/>
        <v>148031273</v>
      </c>
      <c r="C632" s="577">
        <f t="shared" si="41"/>
        <v>43830</v>
      </c>
      <c r="D632" s="105" t="s">
        <v>568</v>
      </c>
      <c r="E632" s="492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Супер Боровец пропърти фонд АДСИЦ</v>
      </c>
      <c r="B633" s="105" t="str">
        <f t="shared" si="40"/>
        <v>148031273</v>
      </c>
      <c r="C633" s="577">
        <f t="shared" si="41"/>
        <v>43830</v>
      </c>
      <c r="D633" s="105" t="s">
        <v>569</v>
      </c>
      <c r="E633" s="492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Супер Боровец пропърти фонд АДСИЦ</v>
      </c>
      <c r="B634" s="105" t="str">
        <f t="shared" si="40"/>
        <v>148031273</v>
      </c>
      <c r="C634" s="577">
        <f t="shared" si="41"/>
        <v>43830</v>
      </c>
      <c r="D634" s="105" t="s">
        <v>571</v>
      </c>
      <c r="E634" s="492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Супер Боровец пропърти фонд АДСИЦ</v>
      </c>
      <c r="B635" s="105" t="str">
        <f t="shared" si="40"/>
        <v>148031273</v>
      </c>
      <c r="C635" s="577">
        <f t="shared" si="41"/>
        <v>43830</v>
      </c>
      <c r="D635" s="105" t="s">
        <v>573</v>
      </c>
      <c r="E635" s="492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Супер Боровец пропърти фонд АДСИЦ</v>
      </c>
      <c r="B636" s="105" t="str">
        <f t="shared" si="40"/>
        <v>148031273</v>
      </c>
      <c r="C636" s="577">
        <f t="shared" si="41"/>
        <v>43830</v>
      </c>
      <c r="D636" s="105" t="s">
        <v>575</v>
      </c>
      <c r="E636" s="492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Супер Боровец пропърти фонд АДСИЦ</v>
      </c>
      <c r="B637" s="105" t="str">
        <f t="shared" si="40"/>
        <v>148031273</v>
      </c>
      <c r="C637" s="577">
        <f t="shared" si="41"/>
        <v>43830</v>
      </c>
      <c r="D637" s="105" t="s">
        <v>576</v>
      </c>
      <c r="E637" s="492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Супер Боровец пропърти фонд АДСИЦ</v>
      </c>
      <c r="B638" s="105" t="str">
        <f t="shared" si="40"/>
        <v>148031273</v>
      </c>
      <c r="C638" s="577">
        <f t="shared" si="41"/>
        <v>43830</v>
      </c>
      <c r="D638" s="105" t="s">
        <v>578</v>
      </c>
      <c r="E638" s="492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Супер Боровец пропърти фонд АДСИЦ</v>
      </c>
      <c r="B639" s="105" t="str">
        <f t="shared" si="40"/>
        <v>148031273</v>
      </c>
      <c r="C639" s="577">
        <f t="shared" si="41"/>
        <v>43830</v>
      </c>
      <c r="D639" s="105" t="s">
        <v>581</v>
      </c>
      <c r="E639" s="492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Супер Боровец пропърти фонд АДСИЦ</v>
      </c>
      <c r="B640" s="105" t="str">
        <f t="shared" si="40"/>
        <v>148031273</v>
      </c>
      <c r="C640" s="577">
        <f t="shared" si="41"/>
        <v>43830</v>
      </c>
      <c r="D640" s="105" t="s">
        <v>583</v>
      </c>
      <c r="E640" s="492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Супер Боровец пропърти фонд АДСИЦ</v>
      </c>
      <c r="B641" s="105" t="str">
        <f t="shared" si="40"/>
        <v>148031273</v>
      </c>
      <c r="C641" s="577">
        <f t="shared" si="41"/>
        <v>43830</v>
      </c>
      <c r="D641" s="105" t="s">
        <v>523</v>
      </c>
      <c r="E641" s="492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Супер Боровец пропърти фонд АДСИЦ</v>
      </c>
      <c r="B642" s="105" t="str">
        <f t="shared" si="40"/>
        <v>148031273</v>
      </c>
      <c r="C642" s="577">
        <f t="shared" si="41"/>
        <v>43830</v>
      </c>
      <c r="D642" s="105" t="s">
        <v>526</v>
      </c>
      <c r="E642" s="492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Супер Боровец пропърти фонд АДСИЦ</v>
      </c>
      <c r="B643" s="105" t="str">
        <f t="shared" si="40"/>
        <v>148031273</v>
      </c>
      <c r="C643" s="577">
        <f t="shared" si="41"/>
        <v>43830</v>
      </c>
      <c r="D643" s="105" t="s">
        <v>529</v>
      </c>
      <c r="E643" s="492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Супер Боровец пропърти фонд АДСИЦ</v>
      </c>
      <c r="B644" s="105" t="str">
        <f t="shared" si="40"/>
        <v>148031273</v>
      </c>
      <c r="C644" s="577">
        <f t="shared" si="41"/>
        <v>43830</v>
      </c>
      <c r="D644" s="105" t="s">
        <v>532</v>
      </c>
      <c r="E644" s="492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Супер Боровец пропърти фонд АДСИЦ</v>
      </c>
      <c r="B645" s="105" t="str">
        <f t="shared" si="40"/>
        <v>148031273</v>
      </c>
      <c r="C645" s="577">
        <f t="shared" si="41"/>
        <v>43830</v>
      </c>
      <c r="D645" s="105" t="s">
        <v>535</v>
      </c>
      <c r="E645" s="492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Супер Боровец пропърти фонд АДСИЦ</v>
      </c>
      <c r="B646" s="105" t="str">
        <f t="shared" si="40"/>
        <v>148031273</v>
      </c>
      <c r="C646" s="577">
        <f t="shared" si="41"/>
        <v>43830</v>
      </c>
      <c r="D646" s="105" t="s">
        <v>537</v>
      </c>
      <c r="E646" s="492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Супер Боровец пропърти фонд АДСИЦ</v>
      </c>
      <c r="B647" s="105" t="str">
        <f t="shared" si="40"/>
        <v>148031273</v>
      </c>
      <c r="C647" s="577">
        <f t="shared" si="41"/>
        <v>43830</v>
      </c>
      <c r="D647" s="105" t="s">
        <v>540</v>
      </c>
      <c r="E647" s="492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Супер Боровец пропърти фонд АДСИЦ</v>
      </c>
      <c r="B648" s="105" t="str">
        <f t="shared" si="40"/>
        <v>148031273</v>
      </c>
      <c r="C648" s="577">
        <f t="shared" si="41"/>
        <v>43830</v>
      </c>
      <c r="D648" s="105" t="s">
        <v>543</v>
      </c>
      <c r="E648" s="492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Супер Боровец пропърти фонд АДСИЦ</v>
      </c>
      <c r="B649" s="105" t="str">
        <f t="shared" si="40"/>
        <v>148031273</v>
      </c>
      <c r="C649" s="577">
        <f t="shared" si="41"/>
        <v>43830</v>
      </c>
      <c r="D649" s="105" t="s">
        <v>545</v>
      </c>
      <c r="E649" s="492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Супер Боровец пропърти фонд АДСИЦ</v>
      </c>
      <c r="B650" s="105" t="str">
        <f t="shared" si="40"/>
        <v>148031273</v>
      </c>
      <c r="C650" s="577">
        <f t="shared" si="41"/>
        <v>43830</v>
      </c>
      <c r="D650" s="105" t="s">
        <v>547</v>
      </c>
      <c r="E650" s="492">
        <v>7</v>
      </c>
      <c r="F650" s="105" t="s">
        <v>546</v>
      </c>
      <c r="H650" s="105">
        <f>'Справка 6'!J20</f>
        <v>75220</v>
      </c>
    </row>
    <row r="651" spans="1:8" ht="15.75">
      <c r="A651" s="105" t="str">
        <f t="shared" si="39"/>
        <v>Супер Боровец пропърти фонд АДСИЦ</v>
      </c>
      <c r="B651" s="105" t="str">
        <f t="shared" si="40"/>
        <v>148031273</v>
      </c>
      <c r="C651" s="577">
        <f t="shared" si="41"/>
        <v>43830</v>
      </c>
      <c r="D651" s="105" t="s">
        <v>549</v>
      </c>
      <c r="E651" s="492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Супер Боровец пропърти фонд АДСИЦ</v>
      </c>
      <c r="B652" s="105" t="str">
        <f t="shared" si="40"/>
        <v>148031273</v>
      </c>
      <c r="C652" s="577">
        <f t="shared" si="41"/>
        <v>43830</v>
      </c>
      <c r="D652" s="105" t="s">
        <v>553</v>
      </c>
      <c r="E652" s="492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Супер Боровец пропърти фонд АДСИЦ</v>
      </c>
      <c r="B653" s="105" t="str">
        <f aca="true" t="shared" si="43" ref="B653:B716">pdeBulstat</f>
        <v>148031273</v>
      </c>
      <c r="C653" s="577">
        <f aca="true" t="shared" si="44" ref="C653:C716">endDate</f>
        <v>43830</v>
      </c>
      <c r="D653" s="105" t="s">
        <v>555</v>
      </c>
      <c r="E653" s="492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Супер Боровец пропърти фонд АДСИЦ</v>
      </c>
      <c r="B654" s="105" t="str">
        <f t="shared" si="43"/>
        <v>148031273</v>
      </c>
      <c r="C654" s="577">
        <f t="shared" si="44"/>
        <v>43830</v>
      </c>
      <c r="D654" s="105" t="s">
        <v>557</v>
      </c>
      <c r="E654" s="492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Супер Боровец пропърти фонд АДСИЦ</v>
      </c>
      <c r="B655" s="105" t="str">
        <f t="shared" si="43"/>
        <v>148031273</v>
      </c>
      <c r="C655" s="577">
        <f t="shared" si="44"/>
        <v>43830</v>
      </c>
      <c r="D655" s="105" t="s">
        <v>558</v>
      </c>
      <c r="E655" s="492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Супер Боровец пропърти фонд АДСИЦ</v>
      </c>
      <c r="B656" s="105" t="str">
        <f t="shared" si="43"/>
        <v>148031273</v>
      </c>
      <c r="C656" s="577">
        <f t="shared" si="44"/>
        <v>43830</v>
      </c>
      <c r="D656" s="105" t="s">
        <v>560</v>
      </c>
      <c r="E656" s="492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Супер Боровец пропърти фонд АДСИЦ</v>
      </c>
      <c r="B657" s="105" t="str">
        <f t="shared" si="43"/>
        <v>148031273</v>
      </c>
      <c r="C657" s="577">
        <f t="shared" si="44"/>
        <v>43830</v>
      </c>
      <c r="D657" s="105" t="s">
        <v>562</v>
      </c>
      <c r="E657" s="492">
        <v>7</v>
      </c>
      <c r="F657" s="105" t="s">
        <v>561</v>
      </c>
      <c r="H657" s="105">
        <f>'Справка 6'!J29</f>
        <v>2294</v>
      </c>
    </row>
    <row r="658" spans="1:8" ht="15.75">
      <c r="A658" s="105" t="str">
        <f t="shared" si="42"/>
        <v>Супер Боровец пропърти фонд АДСИЦ</v>
      </c>
      <c r="B658" s="105" t="str">
        <f t="shared" si="43"/>
        <v>148031273</v>
      </c>
      <c r="C658" s="577">
        <f t="shared" si="44"/>
        <v>43830</v>
      </c>
      <c r="D658" s="105" t="s">
        <v>563</v>
      </c>
      <c r="E658" s="492">
        <v>7</v>
      </c>
      <c r="F658" s="105" t="s">
        <v>108</v>
      </c>
      <c r="H658" s="105">
        <f>'Справка 6'!J30</f>
        <v>2294</v>
      </c>
    </row>
    <row r="659" spans="1:8" ht="15.75">
      <c r="A659" s="105" t="str">
        <f t="shared" si="42"/>
        <v>Супер Боровец пропърти фонд АДСИЦ</v>
      </c>
      <c r="B659" s="105" t="str">
        <f t="shared" si="43"/>
        <v>148031273</v>
      </c>
      <c r="C659" s="577">
        <f t="shared" si="44"/>
        <v>43830</v>
      </c>
      <c r="D659" s="105" t="s">
        <v>564</v>
      </c>
      <c r="E659" s="492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Супер Боровец пропърти фонд АДСИЦ</v>
      </c>
      <c r="B660" s="105" t="str">
        <f t="shared" si="43"/>
        <v>148031273</v>
      </c>
      <c r="C660" s="577">
        <f t="shared" si="44"/>
        <v>43830</v>
      </c>
      <c r="D660" s="105" t="s">
        <v>565</v>
      </c>
      <c r="E660" s="492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Супер Боровец пропърти фонд АДСИЦ</v>
      </c>
      <c r="B661" s="105" t="str">
        <f t="shared" si="43"/>
        <v>148031273</v>
      </c>
      <c r="C661" s="577">
        <f t="shared" si="44"/>
        <v>43830</v>
      </c>
      <c r="D661" s="105" t="s">
        <v>566</v>
      </c>
      <c r="E661" s="492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Супер Боровец пропърти фонд АДСИЦ</v>
      </c>
      <c r="B662" s="105" t="str">
        <f t="shared" si="43"/>
        <v>148031273</v>
      </c>
      <c r="C662" s="577">
        <f t="shared" si="44"/>
        <v>43830</v>
      </c>
      <c r="D662" s="105" t="s">
        <v>568</v>
      </c>
      <c r="E662" s="492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Супер Боровец пропърти фонд АДСИЦ</v>
      </c>
      <c r="B663" s="105" t="str">
        <f t="shared" si="43"/>
        <v>148031273</v>
      </c>
      <c r="C663" s="577">
        <f t="shared" si="44"/>
        <v>43830</v>
      </c>
      <c r="D663" s="105" t="s">
        <v>569</v>
      </c>
      <c r="E663" s="492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Супер Боровец пропърти фонд АДСИЦ</v>
      </c>
      <c r="B664" s="105" t="str">
        <f t="shared" si="43"/>
        <v>148031273</v>
      </c>
      <c r="C664" s="577">
        <f t="shared" si="44"/>
        <v>43830</v>
      </c>
      <c r="D664" s="105" t="s">
        <v>571</v>
      </c>
      <c r="E664" s="492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Супер Боровец пропърти фонд АДСИЦ</v>
      </c>
      <c r="B665" s="105" t="str">
        <f t="shared" si="43"/>
        <v>148031273</v>
      </c>
      <c r="C665" s="577">
        <f t="shared" si="44"/>
        <v>43830</v>
      </c>
      <c r="D665" s="105" t="s">
        <v>573</v>
      </c>
      <c r="E665" s="492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Супер Боровец пропърти фонд АДСИЦ</v>
      </c>
      <c r="B666" s="105" t="str">
        <f t="shared" si="43"/>
        <v>148031273</v>
      </c>
      <c r="C666" s="577">
        <f t="shared" si="44"/>
        <v>43830</v>
      </c>
      <c r="D666" s="105" t="s">
        <v>575</v>
      </c>
      <c r="E666" s="492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Супер Боровец пропърти фонд АДСИЦ</v>
      </c>
      <c r="B667" s="105" t="str">
        <f t="shared" si="43"/>
        <v>148031273</v>
      </c>
      <c r="C667" s="577">
        <f t="shared" si="44"/>
        <v>43830</v>
      </c>
      <c r="D667" s="105" t="s">
        <v>576</v>
      </c>
      <c r="E667" s="492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Супер Боровец пропърти фонд АДСИЦ</v>
      </c>
      <c r="B668" s="105" t="str">
        <f t="shared" si="43"/>
        <v>148031273</v>
      </c>
      <c r="C668" s="577">
        <f t="shared" si="44"/>
        <v>43830</v>
      </c>
      <c r="D668" s="105" t="s">
        <v>578</v>
      </c>
      <c r="E668" s="492">
        <v>7</v>
      </c>
      <c r="F668" s="105" t="s">
        <v>827</v>
      </c>
      <c r="H668" s="105">
        <f>'Справка 6'!J40</f>
        <v>2294</v>
      </c>
    </row>
    <row r="669" spans="1:8" ht="15.75">
      <c r="A669" s="105" t="str">
        <f t="shared" si="42"/>
        <v>Супер Боровец пропърти фонд АДСИЦ</v>
      </c>
      <c r="B669" s="105" t="str">
        <f t="shared" si="43"/>
        <v>148031273</v>
      </c>
      <c r="C669" s="577">
        <f t="shared" si="44"/>
        <v>43830</v>
      </c>
      <c r="D669" s="105" t="s">
        <v>581</v>
      </c>
      <c r="E669" s="492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Супер Боровец пропърти фонд АДСИЦ</v>
      </c>
      <c r="B670" s="105" t="str">
        <f t="shared" si="43"/>
        <v>148031273</v>
      </c>
      <c r="C670" s="577">
        <f t="shared" si="44"/>
        <v>43830</v>
      </c>
      <c r="D670" s="105" t="s">
        <v>583</v>
      </c>
      <c r="E670" s="492">
        <v>7</v>
      </c>
      <c r="F670" s="105" t="s">
        <v>582</v>
      </c>
      <c r="H670" s="105">
        <f>'Справка 6'!J42</f>
        <v>77514</v>
      </c>
    </row>
    <row r="671" spans="1:8" ht="15.75">
      <c r="A671" s="105" t="str">
        <f t="shared" si="42"/>
        <v>Супер Боровец пропърти фонд АДСИЦ</v>
      </c>
      <c r="B671" s="105" t="str">
        <f t="shared" si="43"/>
        <v>148031273</v>
      </c>
      <c r="C671" s="577">
        <f t="shared" si="44"/>
        <v>43830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Супер Боровец пропърти фонд АДСИЦ</v>
      </c>
      <c r="B672" s="105" t="str">
        <f t="shared" si="43"/>
        <v>148031273</v>
      </c>
      <c r="C672" s="577">
        <f t="shared" si="44"/>
        <v>43830</v>
      </c>
      <c r="D672" s="105" t="s">
        <v>526</v>
      </c>
      <c r="E672" s="492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Супер Боровец пропърти фонд АДСИЦ</v>
      </c>
      <c r="B673" s="105" t="str">
        <f t="shared" si="43"/>
        <v>148031273</v>
      </c>
      <c r="C673" s="577">
        <f t="shared" si="44"/>
        <v>43830</v>
      </c>
      <c r="D673" s="105" t="s">
        <v>529</v>
      </c>
      <c r="E673" s="492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Супер Боровец пропърти фонд АДСИЦ</v>
      </c>
      <c r="B674" s="105" t="str">
        <f t="shared" si="43"/>
        <v>148031273</v>
      </c>
      <c r="C674" s="577">
        <f t="shared" si="44"/>
        <v>43830</v>
      </c>
      <c r="D674" s="105" t="s">
        <v>532</v>
      </c>
      <c r="E674" s="492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Супер Боровец пропърти фонд АДСИЦ</v>
      </c>
      <c r="B675" s="105" t="str">
        <f t="shared" si="43"/>
        <v>148031273</v>
      </c>
      <c r="C675" s="577">
        <f t="shared" si="44"/>
        <v>43830</v>
      </c>
      <c r="D675" s="105" t="s">
        <v>535</v>
      </c>
      <c r="E675" s="492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Супер Боровец пропърти фонд АДСИЦ</v>
      </c>
      <c r="B676" s="105" t="str">
        <f t="shared" si="43"/>
        <v>148031273</v>
      </c>
      <c r="C676" s="577">
        <f t="shared" si="44"/>
        <v>43830</v>
      </c>
      <c r="D676" s="105" t="s">
        <v>537</v>
      </c>
      <c r="E676" s="492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Супер Боровец пропърти фонд АДСИЦ</v>
      </c>
      <c r="B677" s="105" t="str">
        <f t="shared" si="43"/>
        <v>148031273</v>
      </c>
      <c r="C677" s="577">
        <f t="shared" si="44"/>
        <v>43830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Супер Боровец пропърти фонд АДСИЦ</v>
      </c>
      <c r="B678" s="105" t="str">
        <f t="shared" si="43"/>
        <v>148031273</v>
      </c>
      <c r="C678" s="577">
        <f t="shared" si="44"/>
        <v>43830</v>
      </c>
      <c r="D678" s="105" t="s">
        <v>543</v>
      </c>
      <c r="E678" s="492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Супер Боровец пропърти фонд АДСИЦ</v>
      </c>
      <c r="B679" s="105" t="str">
        <f t="shared" si="43"/>
        <v>148031273</v>
      </c>
      <c r="C679" s="577">
        <f t="shared" si="44"/>
        <v>43830</v>
      </c>
      <c r="D679" s="105" t="s">
        <v>545</v>
      </c>
      <c r="E679" s="492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Супер Боровец пропърти фонд АДСИЦ</v>
      </c>
      <c r="B680" s="105" t="str">
        <f t="shared" si="43"/>
        <v>148031273</v>
      </c>
      <c r="C680" s="577">
        <f t="shared" si="44"/>
        <v>43830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Супер Боровец пропърти фонд АДСИЦ</v>
      </c>
      <c r="B681" s="105" t="str">
        <f t="shared" si="43"/>
        <v>148031273</v>
      </c>
      <c r="C681" s="577">
        <f t="shared" si="44"/>
        <v>43830</v>
      </c>
      <c r="D681" s="105" t="s">
        <v>549</v>
      </c>
      <c r="E681" s="492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Супер Боровец пропърти фонд АДСИЦ</v>
      </c>
      <c r="B682" s="105" t="str">
        <f t="shared" si="43"/>
        <v>148031273</v>
      </c>
      <c r="C682" s="577">
        <f t="shared" si="44"/>
        <v>43830</v>
      </c>
      <c r="D682" s="105" t="s">
        <v>553</v>
      </c>
      <c r="E682" s="492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Супер Боровец пропърти фонд АДСИЦ</v>
      </c>
      <c r="B683" s="105" t="str">
        <f t="shared" si="43"/>
        <v>148031273</v>
      </c>
      <c r="C683" s="577">
        <f t="shared" si="44"/>
        <v>43830</v>
      </c>
      <c r="D683" s="105" t="s">
        <v>555</v>
      </c>
      <c r="E683" s="492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Супер Боровец пропърти фонд АДСИЦ</v>
      </c>
      <c r="B684" s="105" t="str">
        <f t="shared" si="43"/>
        <v>148031273</v>
      </c>
      <c r="C684" s="577">
        <f t="shared" si="44"/>
        <v>43830</v>
      </c>
      <c r="D684" s="105" t="s">
        <v>557</v>
      </c>
      <c r="E684" s="492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Супер Боровец пропърти фонд АДСИЦ</v>
      </c>
      <c r="B685" s="105" t="str">
        <f t="shared" si="43"/>
        <v>148031273</v>
      </c>
      <c r="C685" s="577">
        <f t="shared" si="44"/>
        <v>43830</v>
      </c>
      <c r="D685" s="105" t="s">
        <v>558</v>
      </c>
      <c r="E685" s="492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Супер Боровец пропърти фонд АДСИЦ</v>
      </c>
      <c r="B686" s="105" t="str">
        <f t="shared" si="43"/>
        <v>148031273</v>
      </c>
      <c r="C686" s="577">
        <f t="shared" si="44"/>
        <v>43830</v>
      </c>
      <c r="D686" s="105" t="s">
        <v>560</v>
      </c>
      <c r="E686" s="492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Супер Боровец пропърти фонд АДСИЦ</v>
      </c>
      <c r="B687" s="105" t="str">
        <f t="shared" si="43"/>
        <v>148031273</v>
      </c>
      <c r="C687" s="577">
        <f t="shared" si="44"/>
        <v>43830</v>
      </c>
      <c r="D687" s="105" t="s">
        <v>562</v>
      </c>
      <c r="E687" s="492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Супер Боровец пропърти фонд АДСИЦ</v>
      </c>
      <c r="B688" s="105" t="str">
        <f t="shared" si="43"/>
        <v>148031273</v>
      </c>
      <c r="C688" s="577">
        <f t="shared" si="44"/>
        <v>43830</v>
      </c>
      <c r="D688" s="105" t="s">
        <v>563</v>
      </c>
      <c r="E688" s="492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Супер Боровец пропърти фонд АДСИЦ</v>
      </c>
      <c r="B689" s="105" t="str">
        <f t="shared" si="43"/>
        <v>148031273</v>
      </c>
      <c r="C689" s="577">
        <f t="shared" si="44"/>
        <v>43830</v>
      </c>
      <c r="D689" s="105" t="s">
        <v>564</v>
      </c>
      <c r="E689" s="492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Супер Боровец пропърти фонд АДСИЦ</v>
      </c>
      <c r="B690" s="105" t="str">
        <f t="shared" si="43"/>
        <v>148031273</v>
      </c>
      <c r="C690" s="577">
        <f t="shared" si="44"/>
        <v>43830</v>
      </c>
      <c r="D690" s="105" t="s">
        <v>565</v>
      </c>
      <c r="E690" s="492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Супер Боровец пропърти фонд АДСИЦ</v>
      </c>
      <c r="B691" s="105" t="str">
        <f t="shared" si="43"/>
        <v>148031273</v>
      </c>
      <c r="C691" s="577">
        <f t="shared" si="44"/>
        <v>43830</v>
      </c>
      <c r="D691" s="105" t="s">
        <v>566</v>
      </c>
      <c r="E691" s="492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Супер Боровец пропърти фонд АДСИЦ</v>
      </c>
      <c r="B692" s="105" t="str">
        <f t="shared" si="43"/>
        <v>148031273</v>
      </c>
      <c r="C692" s="577">
        <f t="shared" si="44"/>
        <v>43830</v>
      </c>
      <c r="D692" s="105" t="s">
        <v>568</v>
      </c>
      <c r="E692" s="492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Супер Боровец пропърти фонд АДСИЦ</v>
      </c>
      <c r="B693" s="105" t="str">
        <f t="shared" si="43"/>
        <v>148031273</v>
      </c>
      <c r="C693" s="577">
        <f t="shared" si="44"/>
        <v>43830</v>
      </c>
      <c r="D693" s="105" t="s">
        <v>569</v>
      </c>
      <c r="E693" s="492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Супер Боровец пропърти фонд АДСИЦ</v>
      </c>
      <c r="B694" s="105" t="str">
        <f t="shared" si="43"/>
        <v>148031273</v>
      </c>
      <c r="C694" s="577">
        <f t="shared" si="44"/>
        <v>43830</v>
      </c>
      <c r="D694" s="105" t="s">
        <v>571</v>
      </c>
      <c r="E694" s="492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Супер Боровец пропърти фонд АДСИЦ</v>
      </c>
      <c r="B695" s="105" t="str">
        <f t="shared" si="43"/>
        <v>148031273</v>
      </c>
      <c r="C695" s="577">
        <f t="shared" si="44"/>
        <v>43830</v>
      </c>
      <c r="D695" s="105" t="s">
        <v>573</v>
      </c>
      <c r="E695" s="492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Супер Боровец пропърти фонд АДСИЦ</v>
      </c>
      <c r="B696" s="105" t="str">
        <f t="shared" si="43"/>
        <v>148031273</v>
      </c>
      <c r="C696" s="577">
        <f t="shared" si="44"/>
        <v>43830</v>
      </c>
      <c r="D696" s="105" t="s">
        <v>575</v>
      </c>
      <c r="E696" s="492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Супер Боровец пропърти фонд АДСИЦ</v>
      </c>
      <c r="B697" s="105" t="str">
        <f t="shared" si="43"/>
        <v>148031273</v>
      </c>
      <c r="C697" s="577">
        <f t="shared" si="44"/>
        <v>43830</v>
      </c>
      <c r="D697" s="105" t="s">
        <v>576</v>
      </c>
      <c r="E697" s="492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Супер Боровец пропърти фонд АДСИЦ</v>
      </c>
      <c r="B698" s="105" t="str">
        <f t="shared" si="43"/>
        <v>148031273</v>
      </c>
      <c r="C698" s="577">
        <f t="shared" si="44"/>
        <v>43830</v>
      </c>
      <c r="D698" s="105" t="s">
        <v>578</v>
      </c>
      <c r="E698" s="492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Супер Боровец пропърти фонд АДСИЦ</v>
      </c>
      <c r="B699" s="105" t="str">
        <f t="shared" si="43"/>
        <v>148031273</v>
      </c>
      <c r="C699" s="577">
        <f t="shared" si="44"/>
        <v>43830</v>
      </c>
      <c r="D699" s="105" t="s">
        <v>581</v>
      </c>
      <c r="E699" s="492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Супер Боровец пропърти фонд АДСИЦ</v>
      </c>
      <c r="B700" s="105" t="str">
        <f t="shared" si="43"/>
        <v>148031273</v>
      </c>
      <c r="C700" s="577">
        <f t="shared" si="44"/>
        <v>43830</v>
      </c>
      <c r="D700" s="105" t="s">
        <v>583</v>
      </c>
      <c r="E700" s="492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Супер Боровец пропърти фонд АДСИЦ</v>
      </c>
      <c r="B701" s="105" t="str">
        <f t="shared" si="43"/>
        <v>148031273</v>
      </c>
      <c r="C701" s="577">
        <f t="shared" si="44"/>
        <v>43830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Супер Боровец пропърти фонд АДСИЦ</v>
      </c>
      <c r="B702" s="105" t="str">
        <f t="shared" si="43"/>
        <v>148031273</v>
      </c>
      <c r="C702" s="577">
        <f t="shared" si="44"/>
        <v>43830</v>
      </c>
      <c r="D702" s="105" t="s">
        <v>526</v>
      </c>
      <c r="E702" s="492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Супер Боровец пропърти фонд АДСИЦ</v>
      </c>
      <c r="B703" s="105" t="str">
        <f t="shared" si="43"/>
        <v>148031273</v>
      </c>
      <c r="C703" s="577">
        <f t="shared" si="44"/>
        <v>43830</v>
      </c>
      <c r="D703" s="105" t="s">
        <v>529</v>
      </c>
      <c r="E703" s="492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Супер Боровец пропърти фонд АДСИЦ</v>
      </c>
      <c r="B704" s="105" t="str">
        <f t="shared" si="43"/>
        <v>148031273</v>
      </c>
      <c r="C704" s="577">
        <f t="shared" si="44"/>
        <v>43830</v>
      </c>
      <c r="D704" s="105" t="s">
        <v>532</v>
      </c>
      <c r="E704" s="492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Супер Боровец пропърти фонд АДСИЦ</v>
      </c>
      <c r="B705" s="105" t="str">
        <f t="shared" si="43"/>
        <v>148031273</v>
      </c>
      <c r="C705" s="577">
        <f t="shared" si="44"/>
        <v>43830</v>
      </c>
      <c r="D705" s="105" t="s">
        <v>535</v>
      </c>
      <c r="E705" s="492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Супер Боровец пропърти фонд АДСИЦ</v>
      </c>
      <c r="B706" s="105" t="str">
        <f t="shared" si="43"/>
        <v>148031273</v>
      </c>
      <c r="C706" s="577">
        <f t="shared" si="44"/>
        <v>43830</v>
      </c>
      <c r="D706" s="105" t="s">
        <v>537</v>
      </c>
      <c r="E706" s="492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Супер Боровец пропърти фонд АДСИЦ</v>
      </c>
      <c r="B707" s="105" t="str">
        <f t="shared" si="43"/>
        <v>148031273</v>
      </c>
      <c r="C707" s="577">
        <f t="shared" si="44"/>
        <v>43830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Супер Боровец пропърти фонд АДСИЦ</v>
      </c>
      <c r="B708" s="105" t="str">
        <f t="shared" si="43"/>
        <v>148031273</v>
      </c>
      <c r="C708" s="577">
        <f t="shared" si="44"/>
        <v>43830</v>
      </c>
      <c r="D708" s="105" t="s">
        <v>543</v>
      </c>
      <c r="E708" s="492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Супер Боровец пропърти фонд АДСИЦ</v>
      </c>
      <c r="B709" s="105" t="str">
        <f t="shared" si="43"/>
        <v>148031273</v>
      </c>
      <c r="C709" s="577">
        <f t="shared" si="44"/>
        <v>43830</v>
      </c>
      <c r="D709" s="105" t="s">
        <v>545</v>
      </c>
      <c r="E709" s="492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Супер Боровец пропърти фонд АДСИЦ</v>
      </c>
      <c r="B710" s="105" t="str">
        <f t="shared" si="43"/>
        <v>148031273</v>
      </c>
      <c r="C710" s="577">
        <f t="shared" si="44"/>
        <v>43830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Супер Боровец пропърти фонд АДСИЦ</v>
      </c>
      <c r="B711" s="105" t="str">
        <f t="shared" si="43"/>
        <v>148031273</v>
      </c>
      <c r="C711" s="577">
        <f t="shared" si="44"/>
        <v>43830</v>
      </c>
      <c r="D711" s="105" t="s">
        <v>549</v>
      </c>
      <c r="E711" s="492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Супер Боровец пропърти фонд АДСИЦ</v>
      </c>
      <c r="B712" s="105" t="str">
        <f t="shared" si="43"/>
        <v>148031273</v>
      </c>
      <c r="C712" s="577">
        <f t="shared" si="44"/>
        <v>43830</v>
      </c>
      <c r="D712" s="105" t="s">
        <v>553</v>
      </c>
      <c r="E712" s="492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Супер Боровец пропърти фонд АДСИЦ</v>
      </c>
      <c r="B713" s="105" t="str">
        <f t="shared" si="43"/>
        <v>148031273</v>
      </c>
      <c r="C713" s="577">
        <f t="shared" si="44"/>
        <v>43830</v>
      </c>
      <c r="D713" s="105" t="s">
        <v>555</v>
      </c>
      <c r="E713" s="492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Супер Боровец пропърти фонд АДСИЦ</v>
      </c>
      <c r="B714" s="105" t="str">
        <f t="shared" si="43"/>
        <v>148031273</v>
      </c>
      <c r="C714" s="577">
        <f t="shared" si="44"/>
        <v>43830</v>
      </c>
      <c r="D714" s="105" t="s">
        <v>557</v>
      </c>
      <c r="E714" s="492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Супер Боровец пропърти фонд АДСИЦ</v>
      </c>
      <c r="B715" s="105" t="str">
        <f t="shared" si="43"/>
        <v>148031273</v>
      </c>
      <c r="C715" s="577">
        <f t="shared" si="44"/>
        <v>43830</v>
      </c>
      <c r="D715" s="105" t="s">
        <v>558</v>
      </c>
      <c r="E715" s="492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Супер Боровец пропърти фонд АДСИЦ</v>
      </c>
      <c r="B716" s="105" t="str">
        <f t="shared" si="43"/>
        <v>148031273</v>
      </c>
      <c r="C716" s="577">
        <f t="shared" si="44"/>
        <v>43830</v>
      </c>
      <c r="D716" s="105" t="s">
        <v>560</v>
      </c>
      <c r="E716" s="492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Супер Боровец пропърти фонд АДСИЦ</v>
      </c>
      <c r="B717" s="105" t="str">
        <f aca="true" t="shared" si="46" ref="B717:B780">pdeBulstat</f>
        <v>148031273</v>
      </c>
      <c r="C717" s="577">
        <f aca="true" t="shared" si="47" ref="C717:C780">endDate</f>
        <v>43830</v>
      </c>
      <c r="D717" s="105" t="s">
        <v>562</v>
      </c>
      <c r="E717" s="492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Супер Боровец пропърти фонд АДСИЦ</v>
      </c>
      <c r="B718" s="105" t="str">
        <f t="shared" si="46"/>
        <v>148031273</v>
      </c>
      <c r="C718" s="577">
        <f t="shared" si="47"/>
        <v>43830</v>
      </c>
      <c r="D718" s="105" t="s">
        <v>563</v>
      </c>
      <c r="E718" s="492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Супер Боровец пропърти фонд АДСИЦ</v>
      </c>
      <c r="B719" s="105" t="str">
        <f t="shared" si="46"/>
        <v>148031273</v>
      </c>
      <c r="C719" s="577">
        <f t="shared" si="47"/>
        <v>43830</v>
      </c>
      <c r="D719" s="105" t="s">
        <v>564</v>
      </c>
      <c r="E719" s="492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Супер Боровец пропърти фонд АДСИЦ</v>
      </c>
      <c r="B720" s="105" t="str">
        <f t="shared" si="46"/>
        <v>148031273</v>
      </c>
      <c r="C720" s="577">
        <f t="shared" si="47"/>
        <v>43830</v>
      </c>
      <c r="D720" s="105" t="s">
        <v>565</v>
      </c>
      <c r="E720" s="492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Супер Боровец пропърти фонд АДСИЦ</v>
      </c>
      <c r="B721" s="105" t="str">
        <f t="shared" si="46"/>
        <v>148031273</v>
      </c>
      <c r="C721" s="577">
        <f t="shared" si="47"/>
        <v>43830</v>
      </c>
      <c r="D721" s="105" t="s">
        <v>566</v>
      </c>
      <c r="E721" s="492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Супер Боровец пропърти фонд АДСИЦ</v>
      </c>
      <c r="B722" s="105" t="str">
        <f t="shared" si="46"/>
        <v>148031273</v>
      </c>
      <c r="C722" s="577">
        <f t="shared" si="47"/>
        <v>43830</v>
      </c>
      <c r="D722" s="105" t="s">
        <v>568</v>
      </c>
      <c r="E722" s="492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Супер Боровец пропърти фонд АДСИЦ</v>
      </c>
      <c r="B723" s="105" t="str">
        <f t="shared" si="46"/>
        <v>148031273</v>
      </c>
      <c r="C723" s="577">
        <f t="shared" si="47"/>
        <v>43830</v>
      </c>
      <c r="D723" s="105" t="s">
        <v>569</v>
      </c>
      <c r="E723" s="492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Супер Боровец пропърти фонд АДСИЦ</v>
      </c>
      <c r="B724" s="105" t="str">
        <f t="shared" si="46"/>
        <v>148031273</v>
      </c>
      <c r="C724" s="577">
        <f t="shared" si="47"/>
        <v>43830</v>
      </c>
      <c r="D724" s="105" t="s">
        <v>571</v>
      </c>
      <c r="E724" s="492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Супер Боровец пропърти фонд АДСИЦ</v>
      </c>
      <c r="B725" s="105" t="str">
        <f t="shared" si="46"/>
        <v>148031273</v>
      </c>
      <c r="C725" s="577">
        <f t="shared" si="47"/>
        <v>43830</v>
      </c>
      <c r="D725" s="105" t="s">
        <v>573</v>
      </c>
      <c r="E725" s="492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Супер Боровец пропърти фонд АДСИЦ</v>
      </c>
      <c r="B726" s="105" t="str">
        <f t="shared" si="46"/>
        <v>148031273</v>
      </c>
      <c r="C726" s="577">
        <f t="shared" si="47"/>
        <v>43830</v>
      </c>
      <c r="D726" s="105" t="s">
        <v>575</v>
      </c>
      <c r="E726" s="492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Супер Боровец пропърти фонд АДСИЦ</v>
      </c>
      <c r="B727" s="105" t="str">
        <f t="shared" si="46"/>
        <v>148031273</v>
      </c>
      <c r="C727" s="577">
        <f t="shared" si="47"/>
        <v>43830</v>
      </c>
      <c r="D727" s="105" t="s">
        <v>576</v>
      </c>
      <c r="E727" s="492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Супер Боровец пропърти фонд АДСИЦ</v>
      </c>
      <c r="B728" s="105" t="str">
        <f t="shared" si="46"/>
        <v>148031273</v>
      </c>
      <c r="C728" s="577">
        <f t="shared" si="47"/>
        <v>43830</v>
      </c>
      <c r="D728" s="105" t="s">
        <v>578</v>
      </c>
      <c r="E728" s="492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Супер Боровец пропърти фонд АДСИЦ</v>
      </c>
      <c r="B729" s="105" t="str">
        <f t="shared" si="46"/>
        <v>148031273</v>
      </c>
      <c r="C729" s="577">
        <f t="shared" si="47"/>
        <v>43830</v>
      </c>
      <c r="D729" s="105" t="s">
        <v>581</v>
      </c>
      <c r="E729" s="492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Супер Боровец пропърти фонд АДСИЦ</v>
      </c>
      <c r="B730" s="105" t="str">
        <f t="shared" si="46"/>
        <v>148031273</v>
      </c>
      <c r="C730" s="577">
        <f t="shared" si="47"/>
        <v>43830</v>
      </c>
      <c r="D730" s="105" t="s">
        <v>583</v>
      </c>
      <c r="E730" s="492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Супер Боровец пропърти фонд АДСИЦ</v>
      </c>
      <c r="B731" s="105" t="str">
        <f t="shared" si="46"/>
        <v>148031273</v>
      </c>
      <c r="C731" s="577">
        <f t="shared" si="47"/>
        <v>43830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Супер Боровец пропърти фонд АДСИЦ</v>
      </c>
      <c r="B732" s="105" t="str">
        <f t="shared" si="46"/>
        <v>148031273</v>
      </c>
      <c r="C732" s="577">
        <f t="shared" si="47"/>
        <v>43830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Супер Боровец пропърти фонд АДСИЦ</v>
      </c>
      <c r="B733" s="105" t="str">
        <f t="shared" si="46"/>
        <v>148031273</v>
      </c>
      <c r="C733" s="577">
        <f t="shared" si="47"/>
        <v>43830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Супер Боровец пропърти фонд АДСИЦ</v>
      </c>
      <c r="B734" s="105" t="str">
        <f t="shared" si="46"/>
        <v>148031273</v>
      </c>
      <c r="C734" s="577">
        <f t="shared" si="47"/>
        <v>43830</v>
      </c>
      <c r="D734" s="105" t="s">
        <v>532</v>
      </c>
      <c r="E734" s="492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Супер Боровец пропърти фонд АДСИЦ</v>
      </c>
      <c r="B735" s="105" t="str">
        <f t="shared" si="46"/>
        <v>148031273</v>
      </c>
      <c r="C735" s="577">
        <f t="shared" si="47"/>
        <v>43830</v>
      </c>
      <c r="D735" s="105" t="s">
        <v>535</v>
      </c>
      <c r="E735" s="492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Супер Боровец пропърти фонд АДСИЦ</v>
      </c>
      <c r="B736" s="105" t="str">
        <f t="shared" si="46"/>
        <v>148031273</v>
      </c>
      <c r="C736" s="577">
        <f t="shared" si="47"/>
        <v>43830</v>
      </c>
      <c r="D736" s="105" t="s">
        <v>537</v>
      </c>
      <c r="E736" s="492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Супер Боровец пропърти фонд АДСИЦ</v>
      </c>
      <c r="B737" s="105" t="str">
        <f t="shared" si="46"/>
        <v>148031273</v>
      </c>
      <c r="C737" s="577">
        <f t="shared" si="47"/>
        <v>43830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Супер Боровец пропърти фонд АДСИЦ</v>
      </c>
      <c r="B738" s="105" t="str">
        <f t="shared" si="46"/>
        <v>148031273</v>
      </c>
      <c r="C738" s="577">
        <f t="shared" si="47"/>
        <v>43830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Супер Боровец пропърти фонд АДСИЦ</v>
      </c>
      <c r="B739" s="105" t="str">
        <f t="shared" si="46"/>
        <v>148031273</v>
      </c>
      <c r="C739" s="577">
        <f t="shared" si="47"/>
        <v>43830</v>
      </c>
      <c r="D739" s="105" t="s">
        <v>545</v>
      </c>
      <c r="E739" s="492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Супер Боровец пропърти фонд АДСИЦ</v>
      </c>
      <c r="B740" s="105" t="str">
        <f t="shared" si="46"/>
        <v>148031273</v>
      </c>
      <c r="C740" s="577">
        <f t="shared" si="47"/>
        <v>43830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Супер Боровец пропърти фонд АДСИЦ</v>
      </c>
      <c r="B741" s="105" t="str">
        <f t="shared" si="46"/>
        <v>148031273</v>
      </c>
      <c r="C741" s="577">
        <f t="shared" si="47"/>
        <v>43830</v>
      </c>
      <c r="D741" s="105" t="s">
        <v>549</v>
      </c>
      <c r="E741" s="492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Супер Боровец пропърти фонд АДСИЦ</v>
      </c>
      <c r="B742" s="105" t="str">
        <f t="shared" si="46"/>
        <v>148031273</v>
      </c>
      <c r="C742" s="577">
        <f t="shared" si="47"/>
        <v>43830</v>
      </c>
      <c r="D742" s="105" t="s">
        <v>553</v>
      </c>
      <c r="E742" s="492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Супер Боровец пропърти фонд АДСИЦ</v>
      </c>
      <c r="B743" s="105" t="str">
        <f t="shared" si="46"/>
        <v>148031273</v>
      </c>
      <c r="C743" s="577">
        <f t="shared" si="47"/>
        <v>43830</v>
      </c>
      <c r="D743" s="105" t="s">
        <v>555</v>
      </c>
      <c r="E743" s="492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Супер Боровец пропърти фонд АДСИЦ</v>
      </c>
      <c r="B744" s="105" t="str">
        <f t="shared" si="46"/>
        <v>148031273</v>
      </c>
      <c r="C744" s="577">
        <f t="shared" si="47"/>
        <v>43830</v>
      </c>
      <c r="D744" s="105" t="s">
        <v>557</v>
      </c>
      <c r="E744" s="492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Супер Боровец пропърти фонд АДСИЦ</v>
      </c>
      <c r="B745" s="105" t="str">
        <f t="shared" si="46"/>
        <v>148031273</v>
      </c>
      <c r="C745" s="577">
        <f t="shared" si="47"/>
        <v>43830</v>
      </c>
      <c r="D745" s="105" t="s">
        <v>558</v>
      </c>
      <c r="E745" s="492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Супер Боровец пропърти фонд АДСИЦ</v>
      </c>
      <c r="B746" s="105" t="str">
        <f t="shared" si="46"/>
        <v>148031273</v>
      </c>
      <c r="C746" s="577">
        <f t="shared" si="47"/>
        <v>43830</v>
      </c>
      <c r="D746" s="105" t="s">
        <v>560</v>
      </c>
      <c r="E746" s="492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Супер Боровец пропърти фонд АДСИЦ</v>
      </c>
      <c r="B747" s="105" t="str">
        <f t="shared" si="46"/>
        <v>148031273</v>
      </c>
      <c r="C747" s="577">
        <f t="shared" si="47"/>
        <v>43830</v>
      </c>
      <c r="D747" s="105" t="s">
        <v>562</v>
      </c>
      <c r="E747" s="492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Супер Боровец пропърти фонд АДСИЦ</v>
      </c>
      <c r="B748" s="105" t="str">
        <f t="shared" si="46"/>
        <v>148031273</v>
      </c>
      <c r="C748" s="577">
        <f t="shared" si="47"/>
        <v>43830</v>
      </c>
      <c r="D748" s="105" t="s">
        <v>563</v>
      </c>
      <c r="E748" s="492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Супер Боровец пропърти фонд АДСИЦ</v>
      </c>
      <c r="B749" s="105" t="str">
        <f t="shared" si="46"/>
        <v>148031273</v>
      </c>
      <c r="C749" s="577">
        <f t="shared" si="47"/>
        <v>43830</v>
      </c>
      <c r="D749" s="105" t="s">
        <v>564</v>
      </c>
      <c r="E749" s="492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Супер Боровец пропърти фонд АДСИЦ</v>
      </c>
      <c r="B750" s="105" t="str">
        <f t="shared" si="46"/>
        <v>148031273</v>
      </c>
      <c r="C750" s="577">
        <f t="shared" si="47"/>
        <v>43830</v>
      </c>
      <c r="D750" s="105" t="s">
        <v>565</v>
      </c>
      <c r="E750" s="492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Супер Боровец пропърти фонд АДСИЦ</v>
      </c>
      <c r="B751" s="105" t="str">
        <f t="shared" si="46"/>
        <v>148031273</v>
      </c>
      <c r="C751" s="577">
        <f t="shared" si="47"/>
        <v>43830</v>
      </c>
      <c r="D751" s="105" t="s">
        <v>566</v>
      </c>
      <c r="E751" s="492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Супер Боровец пропърти фонд АДСИЦ</v>
      </c>
      <c r="B752" s="105" t="str">
        <f t="shared" si="46"/>
        <v>148031273</v>
      </c>
      <c r="C752" s="577">
        <f t="shared" si="47"/>
        <v>43830</v>
      </c>
      <c r="D752" s="105" t="s">
        <v>568</v>
      </c>
      <c r="E752" s="492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Супер Боровец пропърти фонд АДСИЦ</v>
      </c>
      <c r="B753" s="105" t="str">
        <f t="shared" si="46"/>
        <v>148031273</v>
      </c>
      <c r="C753" s="577">
        <f t="shared" si="47"/>
        <v>43830</v>
      </c>
      <c r="D753" s="105" t="s">
        <v>569</v>
      </c>
      <c r="E753" s="492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Супер Боровец пропърти фонд АДСИЦ</v>
      </c>
      <c r="B754" s="105" t="str">
        <f t="shared" si="46"/>
        <v>148031273</v>
      </c>
      <c r="C754" s="577">
        <f t="shared" si="47"/>
        <v>43830</v>
      </c>
      <c r="D754" s="105" t="s">
        <v>571</v>
      </c>
      <c r="E754" s="492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Супер Боровец пропърти фонд АДСИЦ</v>
      </c>
      <c r="B755" s="105" t="str">
        <f t="shared" si="46"/>
        <v>148031273</v>
      </c>
      <c r="C755" s="577">
        <f t="shared" si="47"/>
        <v>43830</v>
      </c>
      <c r="D755" s="105" t="s">
        <v>573</v>
      </c>
      <c r="E755" s="492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Супер Боровец пропърти фонд АДСИЦ</v>
      </c>
      <c r="B756" s="105" t="str">
        <f t="shared" si="46"/>
        <v>148031273</v>
      </c>
      <c r="C756" s="577">
        <f t="shared" si="47"/>
        <v>43830</v>
      </c>
      <c r="D756" s="105" t="s">
        <v>575</v>
      </c>
      <c r="E756" s="492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Супер Боровец пропърти фонд АДСИЦ</v>
      </c>
      <c r="B757" s="105" t="str">
        <f t="shared" si="46"/>
        <v>148031273</v>
      </c>
      <c r="C757" s="577">
        <f t="shared" si="47"/>
        <v>43830</v>
      </c>
      <c r="D757" s="105" t="s">
        <v>576</v>
      </c>
      <c r="E757" s="492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Супер Боровец пропърти фонд АДСИЦ</v>
      </c>
      <c r="B758" s="105" t="str">
        <f t="shared" si="46"/>
        <v>148031273</v>
      </c>
      <c r="C758" s="577">
        <f t="shared" si="47"/>
        <v>43830</v>
      </c>
      <c r="D758" s="105" t="s">
        <v>578</v>
      </c>
      <c r="E758" s="492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Супер Боровец пропърти фонд АДСИЦ</v>
      </c>
      <c r="B759" s="105" t="str">
        <f t="shared" si="46"/>
        <v>148031273</v>
      </c>
      <c r="C759" s="577">
        <f t="shared" si="47"/>
        <v>43830</v>
      </c>
      <c r="D759" s="105" t="s">
        <v>581</v>
      </c>
      <c r="E759" s="492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Супер Боровец пропърти фонд АДСИЦ</v>
      </c>
      <c r="B760" s="105" t="str">
        <f t="shared" si="46"/>
        <v>148031273</v>
      </c>
      <c r="C760" s="577">
        <f t="shared" si="47"/>
        <v>43830</v>
      </c>
      <c r="D760" s="105" t="s">
        <v>583</v>
      </c>
      <c r="E760" s="492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Супер Боровец пропърти фонд АДСИЦ</v>
      </c>
      <c r="B761" s="105" t="str">
        <f t="shared" si="46"/>
        <v>148031273</v>
      </c>
      <c r="C761" s="577">
        <f t="shared" si="47"/>
        <v>43830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Супер Боровец пропърти фонд АДСИЦ</v>
      </c>
      <c r="B762" s="105" t="str">
        <f t="shared" si="46"/>
        <v>148031273</v>
      </c>
      <c r="C762" s="577">
        <f t="shared" si="47"/>
        <v>43830</v>
      </c>
      <c r="D762" s="105" t="s">
        <v>526</v>
      </c>
      <c r="E762" s="492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Супер Боровец пропърти фонд АДСИЦ</v>
      </c>
      <c r="B763" s="105" t="str">
        <f t="shared" si="46"/>
        <v>148031273</v>
      </c>
      <c r="C763" s="577">
        <f t="shared" si="47"/>
        <v>43830</v>
      </c>
      <c r="D763" s="105" t="s">
        <v>529</v>
      </c>
      <c r="E763" s="492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Супер Боровец пропърти фонд АДСИЦ</v>
      </c>
      <c r="B764" s="105" t="str">
        <f t="shared" si="46"/>
        <v>148031273</v>
      </c>
      <c r="C764" s="577">
        <f t="shared" si="47"/>
        <v>43830</v>
      </c>
      <c r="D764" s="105" t="s">
        <v>532</v>
      </c>
      <c r="E764" s="492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Супер Боровец пропърти фонд АДСИЦ</v>
      </c>
      <c r="B765" s="105" t="str">
        <f t="shared" si="46"/>
        <v>148031273</v>
      </c>
      <c r="C765" s="577">
        <f t="shared" si="47"/>
        <v>43830</v>
      </c>
      <c r="D765" s="105" t="s">
        <v>535</v>
      </c>
      <c r="E765" s="492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Супер Боровец пропърти фонд АДСИЦ</v>
      </c>
      <c r="B766" s="105" t="str">
        <f t="shared" si="46"/>
        <v>148031273</v>
      </c>
      <c r="C766" s="577">
        <f t="shared" si="47"/>
        <v>43830</v>
      </c>
      <c r="D766" s="105" t="s">
        <v>537</v>
      </c>
      <c r="E766" s="492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Супер Боровец пропърти фонд АДСИЦ</v>
      </c>
      <c r="B767" s="105" t="str">
        <f t="shared" si="46"/>
        <v>148031273</v>
      </c>
      <c r="C767" s="577">
        <f t="shared" si="47"/>
        <v>43830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Супер Боровец пропърти фонд АДСИЦ</v>
      </c>
      <c r="B768" s="105" t="str">
        <f t="shared" si="46"/>
        <v>148031273</v>
      </c>
      <c r="C768" s="577">
        <f t="shared" si="47"/>
        <v>43830</v>
      </c>
      <c r="D768" s="105" t="s">
        <v>543</v>
      </c>
      <c r="E768" s="492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Супер Боровец пропърти фонд АДСИЦ</v>
      </c>
      <c r="B769" s="105" t="str">
        <f t="shared" si="46"/>
        <v>148031273</v>
      </c>
      <c r="C769" s="577">
        <f t="shared" si="47"/>
        <v>43830</v>
      </c>
      <c r="D769" s="105" t="s">
        <v>545</v>
      </c>
      <c r="E769" s="492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Супер Боровец пропърти фонд АДСИЦ</v>
      </c>
      <c r="B770" s="105" t="str">
        <f t="shared" si="46"/>
        <v>148031273</v>
      </c>
      <c r="C770" s="577">
        <f t="shared" si="47"/>
        <v>43830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Супер Боровец пропърти фонд АДСИЦ</v>
      </c>
      <c r="B771" s="105" t="str">
        <f t="shared" si="46"/>
        <v>148031273</v>
      </c>
      <c r="C771" s="577">
        <f t="shared" si="47"/>
        <v>43830</v>
      </c>
      <c r="D771" s="105" t="s">
        <v>549</v>
      </c>
      <c r="E771" s="492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Супер Боровец пропърти фонд АДСИЦ</v>
      </c>
      <c r="B772" s="105" t="str">
        <f t="shared" si="46"/>
        <v>148031273</v>
      </c>
      <c r="C772" s="577">
        <f t="shared" si="47"/>
        <v>43830</v>
      </c>
      <c r="D772" s="105" t="s">
        <v>553</v>
      </c>
      <c r="E772" s="492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Супер Боровец пропърти фонд АДСИЦ</v>
      </c>
      <c r="B773" s="105" t="str">
        <f t="shared" si="46"/>
        <v>148031273</v>
      </c>
      <c r="C773" s="577">
        <f t="shared" si="47"/>
        <v>43830</v>
      </c>
      <c r="D773" s="105" t="s">
        <v>555</v>
      </c>
      <c r="E773" s="492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Супер Боровец пропърти фонд АДСИЦ</v>
      </c>
      <c r="B774" s="105" t="str">
        <f t="shared" si="46"/>
        <v>148031273</v>
      </c>
      <c r="C774" s="577">
        <f t="shared" si="47"/>
        <v>43830</v>
      </c>
      <c r="D774" s="105" t="s">
        <v>557</v>
      </c>
      <c r="E774" s="492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Супер Боровец пропърти фонд АДСИЦ</v>
      </c>
      <c r="B775" s="105" t="str">
        <f t="shared" si="46"/>
        <v>148031273</v>
      </c>
      <c r="C775" s="577">
        <f t="shared" si="47"/>
        <v>43830</v>
      </c>
      <c r="D775" s="105" t="s">
        <v>558</v>
      </c>
      <c r="E775" s="492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Супер Боровец пропърти фонд АДСИЦ</v>
      </c>
      <c r="B776" s="105" t="str">
        <f t="shared" si="46"/>
        <v>148031273</v>
      </c>
      <c r="C776" s="577">
        <f t="shared" si="47"/>
        <v>43830</v>
      </c>
      <c r="D776" s="105" t="s">
        <v>560</v>
      </c>
      <c r="E776" s="492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Супер Боровец пропърти фонд АДСИЦ</v>
      </c>
      <c r="B777" s="105" t="str">
        <f t="shared" si="46"/>
        <v>148031273</v>
      </c>
      <c r="C777" s="577">
        <f t="shared" si="47"/>
        <v>43830</v>
      </c>
      <c r="D777" s="105" t="s">
        <v>562</v>
      </c>
      <c r="E777" s="492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Супер Боровец пропърти фонд АДСИЦ</v>
      </c>
      <c r="B778" s="105" t="str">
        <f t="shared" si="46"/>
        <v>148031273</v>
      </c>
      <c r="C778" s="577">
        <f t="shared" si="47"/>
        <v>43830</v>
      </c>
      <c r="D778" s="105" t="s">
        <v>563</v>
      </c>
      <c r="E778" s="492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Супер Боровец пропърти фонд АДСИЦ</v>
      </c>
      <c r="B779" s="105" t="str">
        <f t="shared" si="46"/>
        <v>148031273</v>
      </c>
      <c r="C779" s="577">
        <f t="shared" si="47"/>
        <v>43830</v>
      </c>
      <c r="D779" s="105" t="s">
        <v>564</v>
      </c>
      <c r="E779" s="492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Супер Боровец пропърти фонд АДСИЦ</v>
      </c>
      <c r="B780" s="105" t="str">
        <f t="shared" si="46"/>
        <v>148031273</v>
      </c>
      <c r="C780" s="577">
        <f t="shared" si="47"/>
        <v>43830</v>
      </c>
      <c r="D780" s="105" t="s">
        <v>565</v>
      </c>
      <c r="E780" s="492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Супер Боровец пропърти фонд АДСИЦ</v>
      </c>
      <c r="B781" s="105" t="str">
        <f aca="true" t="shared" si="49" ref="B781:B844">pdeBulstat</f>
        <v>148031273</v>
      </c>
      <c r="C781" s="577">
        <f aca="true" t="shared" si="50" ref="C781:C844">endDate</f>
        <v>43830</v>
      </c>
      <c r="D781" s="105" t="s">
        <v>566</v>
      </c>
      <c r="E781" s="492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Супер Боровец пропърти фонд АДСИЦ</v>
      </c>
      <c r="B782" s="105" t="str">
        <f t="shared" si="49"/>
        <v>148031273</v>
      </c>
      <c r="C782" s="577">
        <f t="shared" si="50"/>
        <v>43830</v>
      </c>
      <c r="D782" s="105" t="s">
        <v>568</v>
      </c>
      <c r="E782" s="492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Супер Боровец пропърти фонд АДСИЦ</v>
      </c>
      <c r="B783" s="105" t="str">
        <f t="shared" si="49"/>
        <v>148031273</v>
      </c>
      <c r="C783" s="577">
        <f t="shared" si="50"/>
        <v>43830</v>
      </c>
      <c r="D783" s="105" t="s">
        <v>569</v>
      </c>
      <c r="E783" s="492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Супер Боровец пропърти фонд АДСИЦ</v>
      </c>
      <c r="B784" s="105" t="str">
        <f t="shared" si="49"/>
        <v>148031273</v>
      </c>
      <c r="C784" s="577">
        <f t="shared" si="50"/>
        <v>43830</v>
      </c>
      <c r="D784" s="105" t="s">
        <v>571</v>
      </c>
      <c r="E784" s="492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Супер Боровец пропърти фонд АДСИЦ</v>
      </c>
      <c r="B785" s="105" t="str">
        <f t="shared" si="49"/>
        <v>148031273</v>
      </c>
      <c r="C785" s="577">
        <f t="shared" si="50"/>
        <v>43830</v>
      </c>
      <c r="D785" s="105" t="s">
        <v>573</v>
      </c>
      <c r="E785" s="492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Супер Боровец пропърти фонд АДСИЦ</v>
      </c>
      <c r="B786" s="105" t="str">
        <f t="shared" si="49"/>
        <v>148031273</v>
      </c>
      <c r="C786" s="577">
        <f t="shared" si="50"/>
        <v>43830</v>
      </c>
      <c r="D786" s="105" t="s">
        <v>575</v>
      </c>
      <c r="E786" s="492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Супер Боровец пропърти фонд АДСИЦ</v>
      </c>
      <c r="B787" s="105" t="str">
        <f t="shared" si="49"/>
        <v>148031273</v>
      </c>
      <c r="C787" s="577">
        <f t="shared" si="50"/>
        <v>43830</v>
      </c>
      <c r="D787" s="105" t="s">
        <v>576</v>
      </c>
      <c r="E787" s="492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Супер Боровец пропърти фонд АДСИЦ</v>
      </c>
      <c r="B788" s="105" t="str">
        <f t="shared" si="49"/>
        <v>148031273</v>
      </c>
      <c r="C788" s="577">
        <f t="shared" si="50"/>
        <v>43830</v>
      </c>
      <c r="D788" s="105" t="s">
        <v>578</v>
      </c>
      <c r="E788" s="492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Супер Боровец пропърти фонд АДСИЦ</v>
      </c>
      <c r="B789" s="105" t="str">
        <f t="shared" si="49"/>
        <v>148031273</v>
      </c>
      <c r="C789" s="577">
        <f t="shared" si="50"/>
        <v>43830</v>
      </c>
      <c r="D789" s="105" t="s">
        <v>581</v>
      </c>
      <c r="E789" s="492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Супер Боровец пропърти фонд АДСИЦ</v>
      </c>
      <c r="B790" s="105" t="str">
        <f t="shared" si="49"/>
        <v>148031273</v>
      </c>
      <c r="C790" s="577">
        <f t="shared" si="50"/>
        <v>43830</v>
      </c>
      <c r="D790" s="105" t="s">
        <v>583</v>
      </c>
      <c r="E790" s="492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Супер Боровец пропърти фонд АДСИЦ</v>
      </c>
      <c r="B791" s="105" t="str">
        <f t="shared" si="49"/>
        <v>148031273</v>
      </c>
      <c r="C791" s="577">
        <f t="shared" si="50"/>
        <v>43830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Супер Боровец пропърти фонд АДСИЦ</v>
      </c>
      <c r="B792" s="105" t="str">
        <f t="shared" si="49"/>
        <v>148031273</v>
      </c>
      <c r="C792" s="577">
        <f t="shared" si="50"/>
        <v>43830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Супер Боровец пропърти фонд АДСИЦ</v>
      </c>
      <c r="B793" s="105" t="str">
        <f t="shared" si="49"/>
        <v>148031273</v>
      </c>
      <c r="C793" s="577">
        <f t="shared" si="50"/>
        <v>43830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Супер Боровец пропърти фонд АДСИЦ</v>
      </c>
      <c r="B794" s="105" t="str">
        <f t="shared" si="49"/>
        <v>148031273</v>
      </c>
      <c r="C794" s="577">
        <f t="shared" si="50"/>
        <v>43830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Супер Боровец пропърти фонд АДСИЦ</v>
      </c>
      <c r="B795" s="105" t="str">
        <f t="shared" si="49"/>
        <v>148031273</v>
      </c>
      <c r="C795" s="577">
        <f t="shared" si="50"/>
        <v>43830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Супер Боровец пропърти фонд АДСИЦ</v>
      </c>
      <c r="B796" s="105" t="str">
        <f t="shared" si="49"/>
        <v>148031273</v>
      </c>
      <c r="C796" s="577">
        <f t="shared" si="50"/>
        <v>43830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Супер Боровец пропърти фонд АДСИЦ</v>
      </c>
      <c r="B797" s="105" t="str">
        <f t="shared" si="49"/>
        <v>148031273</v>
      </c>
      <c r="C797" s="577">
        <f t="shared" si="50"/>
        <v>43830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Супер Боровец пропърти фонд АДСИЦ</v>
      </c>
      <c r="B798" s="105" t="str">
        <f t="shared" si="49"/>
        <v>148031273</v>
      </c>
      <c r="C798" s="577">
        <f t="shared" si="50"/>
        <v>43830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Супер Боровец пропърти фонд АДСИЦ</v>
      </c>
      <c r="B799" s="105" t="str">
        <f t="shared" si="49"/>
        <v>148031273</v>
      </c>
      <c r="C799" s="577">
        <f t="shared" si="50"/>
        <v>43830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Супер Боровец пропърти фонд АДСИЦ</v>
      </c>
      <c r="B800" s="105" t="str">
        <f t="shared" si="49"/>
        <v>148031273</v>
      </c>
      <c r="C800" s="577">
        <f t="shared" si="50"/>
        <v>43830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Супер Боровец пропърти фонд АДСИЦ</v>
      </c>
      <c r="B801" s="105" t="str">
        <f t="shared" si="49"/>
        <v>148031273</v>
      </c>
      <c r="C801" s="577">
        <f t="shared" si="50"/>
        <v>43830</v>
      </c>
      <c r="D801" s="105" t="s">
        <v>549</v>
      </c>
      <c r="E801" s="492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Супер Боровец пропърти фонд АДСИЦ</v>
      </c>
      <c r="B802" s="105" t="str">
        <f t="shared" si="49"/>
        <v>148031273</v>
      </c>
      <c r="C802" s="577">
        <f t="shared" si="50"/>
        <v>43830</v>
      </c>
      <c r="D802" s="105" t="s">
        <v>553</v>
      </c>
      <c r="E802" s="492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Супер Боровец пропърти фонд АДСИЦ</v>
      </c>
      <c r="B803" s="105" t="str">
        <f t="shared" si="49"/>
        <v>148031273</v>
      </c>
      <c r="C803" s="577">
        <f t="shared" si="50"/>
        <v>43830</v>
      </c>
      <c r="D803" s="105" t="s">
        <v>555</v>
      </c>
      <c r="E803" s="492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Супер Боровец пропърти фонд АДСИЦ</v>
      </c>
      <c r="B804" s="105" t="str">
        <f t="shared" si="49"/>
        <v>148031273</v>
      </c>
      <c r="C804" s="577">
        <f t="shared" si="50"/>
        <v>43830</v>
      </c>
      <c r="D804" s="105" t="s">
        <v>557</v>
      </c>
      <c r="E804" s="492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Супер Боровец пропърти фонд АДСИЦ</v>
      </c>
      <c r="B805" s="105" t="str">
        <f t="shared" si="49"/>
        <v>148031273</v>
      </c>
      <c r="C805" s="577">
        <f t="shared" si="50"/>
        <v>43830</v>
      </c>
      <c r="D805" s="105" t="s">
        <v>558</v>
      </c>
      <c r="E805" s="492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Супер Боровец пропърти фонд АДСИЦ</v>
      </c>
      <c r="B806" s="105" t="str">
        <f t="shared" si="49"/>
        <v>148031273</v>
      </c>
      <c r="C806" s="577">
        <f t="shared" si="50"/>
        <v>43830</v>
      </c>
      <c r="D806" s="105" t="s">
        <v>560</v>
      </c>
      <c r="E806" s="492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Супер Боровец пропърти фонд АДСИЦ</v>
      </c>
      <c r="B807" s="105" t="str">
        <f t="shared" si="49"/>
        <v>148031273</v>
      </c>
      <c r="C807" s="577">
        <f t="shared" si="50"/>
        <v>43830</v>
      </c>
      <c r="D807" s="105" t="s">
        <v>562</v>
      </c>
      <c r="E807" s="492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Супер Боровец пропърти фонд АДСИЦ</v>
      </c>
      <c r="B808" s="105" t="str">
        <f t="shared" si="49"/>
        <v>148031273</v>
      </c>
      <c r="C808" s="577">
        <f t="shared" si="50"/>
        <v>43830</v>
      </c>
      <c r="D808" s="105" t="s">
        <v>563</v>
      </c>
      <c r="E808" s="492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Супер Боровец пропърти фонд АДСИЦ</v>
      </c>
      <c r="B809" s="105" t="str">
        <f t="shared" si="49"/>
        <v>148031273</v>
      </c>
      <c r="C809" s="577">
        <f t="shared" si="50"/>
        <v>43830</v>
      </c>
      <c r="D809" s="105" t="s">
        <v>564</v>
      </c>
      <c r="E809" s="492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Супер Боровец пропърти фонд АДСИЦ</v>
      </c>
      <c r="B810" s="105" t="str">
        <f t="shared" si="49"/>
        <v>148031273</v>
      </c>
      <c r="C810" s="577">
        <f t="shared" si="50"/>
        <v>43830</v>
      </c>
      <c r="D810" s="105" t="s">
        <v>565</v>
      </c>
      <c r="E810" s="492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Супер Боровец пропърти фонд АДСИЦ</v>
      </c>
      <c r="B811" s="105" t="str">
        <f t="shared" si="49"/>
        <v>148031273</v>
      </c>
      <c r="C811" s="577">
        <f t="shared" si="50"/>
        <v>43830</v>
      </c>
      <c r="D811" s="105" t="s">
        <v>566</v>
      </c>
      <c r="E811" s="492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Супер Боровец пропърти фонд АДСИЦ</v>
      </c>
      <c r="B812" s="105" t="str">
        <f t="shared" si="49"/>
        <v>148031273</v>
      </c>
      <c r="C812" s="577">
        <f t="shared" si="50"/>
        <v>43830</v>
      </c>
      <c r="D812" s="105" t="s">
        <v>568</v>
      </c>
      <c r="E812" s="492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Супер Боровец пропърти фонд АДСИЦ</v>
      </c>
      <c r="B813" s="105" t="str">
        <f t="shared" si="49"/>
        <v>148031273</v>
      </c>
      <c r="C813" s="577">
        <f t="shared" si="50"/>
        <v>43830</v>
      </c>
      <c r="D813" s="105" t="s">
        <v>569</v>
      </c>
      <c r="E813" s="492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Супер Боровец пропърти фонд АДСИЦ</v>
      </c>
      <c r="B814" s="105" t="str">
        <f t="shared" si="49"/>
        <v>148031273</v>
      </c>
      <c r="C814" s="577">
        <f t="shared" si="50"/>
        <v>43830</v>
      </c>
      <c r="D814" s="105" t="s">
        <v>571</v>
      </c>
      <c r="E814" s="492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Супер Боровец пропърти фонд АДСИЦ</v>
      </c>
      <c r="B815" s="105" t="str">
        <f t="shared" si="49"/>
        <v>148031273</v>
      </c>
      <c r="C815" s="577">
        <f t="shared" si="50"/>
        <v>43830</v>
      </c>
      <c r="D815" s="105" t="s">
        <v>573</v>
      </c>
      <c r="E815" s="492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Супер Боровец пропърти фонд АДСИЦ</v>
      </c>
      <c r="B816" s="105" t="str">
        <f t="shared" si="49"/>
        <v>148031273</v>
      </c>
      <c r="C816" s="577">
        <f t="shared" si="50"/>
        <v>43830</v>
      </c>
      <c r="D816" s="105" t="s">
        <v>575</v>
      </c>
      <c r="E816" s="492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Супер Боровец пропърти фонд АДСИЦ</v>
      </c>
      <c r="B817" s="105" t="str">
        <f t="shared" si="49"/>
        <v>148031273</v>
      </c>
      <c r="C817" s="577">
        <f t="shared" si="50"/>
        <v>43830</v>
      </c>
      <c r="D817" s="105" t="s">
        <v>576</v>
      </c>
      <c r="E817" s="492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Супер Боровец пропърти фонд АДСИЦ</v>
      </c>
      <c r="B818" s="105" t="str">
        <f t="shared" si="49"/>
        <v>148031273</v>
      </c>
      <c r="C818" s="577">
        <f t="shared" si="50"/>
        <v>43830</v>
      </c>
      <c r="D818" s="105" t="s">
        <v>578</v>
      </c>
      <c r="E818" s="492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Супер Боровец пропърти фонд АДСИЦ</v>
      </c>
      <c r="B819" s="105" t="str">
        <f t="shared" si="49"/>
        <v>148031273</v>
      </c>
      <c r="C819" s="577">
        <f t="shared" si="50"/>
        <v>43830</v>
      </c>
      <c r="D819" s="105" t="s">
        <v>581</v>
      </c>
      <c r="E819" s="492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Супер Боровец пропърти фонд АДСИЦ</v>
      </c>
      <c r="B820" s="105" t="str">
        <f t="shared" si="49"/>
        <v>148031273</v>
      </c>
      <c r="C820" s="577">
        <f t="shared" si="50"/>
        <v>43830</v>
      </c>
      <c r="D820" s="105" t="s">
        <v>583</v>
      </c>
      <c r="E820" s="492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Супер Боровец пропърти фонд АДСИЦ</v>
      </c>
      <c r="B821" s="105" t="str">
        <f t="shared" si="49"/>
        <v>148031273</v>
      </c>
      <c r="C821" s="577">
        <f t="shared" si="50"/>
        <v>43830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Супер Боровец пропърти фонд АДСИЦ</v>
      </c>
      <c r="B822" s="105" t="str">
        <f t="shared" si="49"/>
        <v>148031273</v>
      </c>
      <c r="C822" s="577">
        <f t="shared" si="50"/>
        <v>43830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Супер Боровец пропърти фонд АДСИЦ</v>
      </c>
      <c r="B823" s="105" t="str">
        <f t="shared" si="49"/>
        <v>148031273</v>
      </c>
      <c r="C823" s="577">
        <f t="shared" si="50"/>
        <v>43830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Супер Боровец пропърти фонд АДСИЦ</v>
      </c>
      <c r="B824" s="105" t="str">
        <f t="shared" si="49"/>
        <v>148031273</v>
      </c>
      <c r="C824" s="577">
        <f t="shared" si="50"/>
        <v>43830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Супер Боровец пропърти фонд АДСИЦ</v>
      </c>
      <c r="B825" s="105" t="str">
        <f t="shared" si="49"/>
        <v>148031273</v>
      </c>
      <c r="C825" s="577">
        <f t="shared" si="50"/>
        <v>43830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Супер Боровец пропърти фонд АДСИЦ</v>
      </c>
      <c r="B826" s="105" t="str">
        <f t="shared" si="49"/>
        <v>148031273</v>
      </c>
      <c r="C826" s="577">
        <f t="shared" si="50"/>
        <v>43830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Супер Боровец пропърти фонд АДСИЦ</v>
      </c>
      <c r="B827" s="105" t="str">
        <f t="shared" si="49"/>
        <v>148031273</v>
      </c>
      <c r="C827" s="577">
        <f t="shared" si="50"/>
        <v>43830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Супер Боровец пропърти фонд АДСИЦ</v>
      </c>
      <c r="B828" s="105" t="str">
        <f t="shared" si="49"/>
        <v>148031273</v>
      </c>
      <c r="C828" s="577">
        <f t="shared" si="50"/>
        <v>43830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Супер Боровец пропърти фонд АДСИЦ</v>
      </c>
      <c r="B829" s="105" t="str">
        <f t="shared" si="49"/>
        <v>148031273</v>
      </c>
      <c r="C829" s="577">
        <f t="shared" si="50"/>
        <v>43830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Супер Боровец пропърти фонд АДСИЦ</v>
      </c>
      <c r="B830" s="105" t="str">
        <f t="shared" si="49"/>
        <v>148031273</v>
      </c>
      <c r="C830" s="577">
        <f t="shared" si="50"/>
        <v>43830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Супер Боровец пропърти фонд АДСИЦ</v>
      </c>
      <c r="B831" s="105" t="str">
        <f t="shared" si="49"/>
        <v>148031273</v>
      </c>
      <c r="C831" s="577">
        <f t="shared" si="50"/>
        <v>43830</v>
      </c>
      <c r="D831" s="105" t="s">
        <v>549</v>
      </c>
      <c r="E831" s="492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Супер Боровец пропърти фонд АДСИЦ</v>
      </c>
      <c r="B832" s="105" t="str">
        <f t="shared" si="49"/>
        <v>148031273</v>
      </c>
      <c r="C832" s="577">
        <f t="shared" si="50"/>
        <v>43830</v>
      </c>
      <c r="D832" s="105" t="s">
        <v>553</v>
      </c>
      <c r="E832" s="492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Супер Боровец пропърти фонд АДСИЦ</v>
      </c>
      <c r="B833" s="105" t="str">
        <f t="shared" si="49"/>
        <v>148031273</v>
      </c>
      <c r="C833" s="577">
        <f t="shared" si="50"/>
        <v>43830</v>
      </c>
      <c r="D833" s="105" t="s">
        <v>555</v>
      </c>
      <c r="E833" s="492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Супер Боровец пропърти фонд АДСИЦ</v>
      </c>
      <c r="B834" s="105" t="str">
        <f t="shared" si="49"/>
        <v>148031273</v>
      </c>
      <c r="C834" s="577">
        <f t="shared" si="50"/>
        <v>43830</v>
      </c>
      <c r="D834" s="105" t="s">
        <v>557</v>
      </c>
      <c r="E834" s="492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Супер Боровец пропърти фонд АДСИЦ</v>
      </c>
      <c r="B835" s="105" t="str">
        <f t="shared" si="49"/>
        <v>148031273</v>
      </c>
      <c r="C835" s="577">
        <f t="shared" si="50"/>
        <v>43830</v>
      </c>
      <c r="D835" s="105" t="s">
        <v>558</v>
      </c>
      <c r="E835" s="492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Супер Боровец пропърти фонд АДСИЦ</v>
      </c>
      <c r="B836" s="105" t="str">
        <f t="shared" si="49"/>
        <v>148031273</v>
      </c>
      <c r="C836" s="577">
        <f t="shared" si="50"/>
        <v>43830</v>
      </c>
      <c r="D836" s="105" t="s">
        <v>560</v>
      </c>
      <c r="E836" s="492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Супер Боровец пропърти фонд АДСИЦ</v>
      </c>
      <c r="B837" s="105" t="str">
        <f t="shared" si="49"/>
        <v>148031273</v>
      </c>
      <c r="C837" s="577">
        <f t="shared" si="50"/>
        <v>43830</v>
      </c>
      <c r="D837" s="105" t="s">
        <v>562</v>
      </c>
      <c r="E837" s="492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Супер Боровец пропърти фонд АДСИЦ</v>
      </c>
      <c r="B838" s="105" t="str">
        <f t="shared" si="49"/>
        <v>148031273</v>
      </c>
      <c r="C838" s="577">
        <f t="shared" si="50"/>
        <v>43830</v>
      </c>
      <c r="D838" s="105" t="s">
        <v>563</v>
      </c>
      <c r="E838" s="492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Супер Боровец пропърти фонд АДСИЦ</v>
      </c>
      <c r="B839" s="105" t="str">
        <f t="shared" si="49"/>
        <v>148031273</v>
      </c>
      <c r="C839" s="577">
        <f t="shared" si="50"/>
        <v>43830</v>
      </c>
      <c r="D839" s="105" t="s">
        <v>564</v>
      </c>
      <c r="E839" s="492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Супер Боровец пропърти фонд АДСИЦ</v>
      </c>
      <c r="B840" s="105" t="str">
        <f t="shared" si="49"/>
        <v>148031273</v>
      </c>
      <c r="C840" s="577">
        <f t="shared" si="50"/>
        <v>43830</v>
      </c>
      <c r="D840" s="105" t="s">
        <v>565</v>
      </c>
      <c r="E840" s="492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Супер Боровец пропърти фонд АДСИЦ</v>
      </c>
      <c r="B841" s="105" t="str">
        <f t="shared" si="49"/>
        <v>148031273</v>
      </c>
      <c r="C841" s="577">
        <f t="shared" si="50"/>
        <v>43830</v>
      </c>
      <c r="D841" s="105" t="s">
        <v>566</v>
      </c>
      <c r="E841" s="492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Супер Боровец пропърти фонд АДСИЦ</v>
      </c>
      <c r="B842" s="105" t="str">
        <f t="shared" si="49"/>
        <v>148031273</v>
      </c>
      <c r="C842" s="577">
        <f t="shared" si="50"/>
        <v>43830</v>
      </c>
      <c r="D842" s="105" t="s">
        <v>568</v>
      </c>
      <c r="E842" s="492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Супер Боровец пропърти фонд АДСИЦ</v>
      </c>
      <c r="B843" s="105" t="str">
        <f t="shared" si="49"/>
        <v>148031273</v>
      </c>
      <c r="C843" s="577">
        <f t="shared" si="50"/>
        <v>43830</v>
      </c>
      <c r="D843" s="105" t="s">
        <v>569</v>
      </c>
      <c r="E843" s="492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Супер Боровец пропърти фонд АДСИЦ</v>
      </c>
      <c r="B844" s="105" t="str">
        <f t="shared" si="49"/>
        <v>148031273</v>
      </c>
      <c r="C844" s="577">
        <f t="shared" si="50"/>
        <v>43830</v>
      </c>
      <c r="D844" s="105" t="s">
        <v>571</v>
      </c>
      <c r="E844" s="492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Супер Боровец пропърти фонд АДСИЦ</v>
      </c>
      <c r="B845" s="105" t="str">
        <f aca="true" t="shared" si="52" ref="B845:B910">pdeBulstat</f>
        <v>148031273</v>
      </c>
      <c r="C845" s="577">
        <f aca="true" t="shared" si="53" ref="C845:C910">endDate</f>
        <v>43830</v>
      </c>
      <c r="D845" s="105" t="s">
        <v>573</v>
      </c>
      <c r="E845" s="492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Супер Боровец пропърти фонд АДСИЦ</v>
      </c>
      <c r="B846" s="105" t="str">
        <f t="shared" si="52"/>
        <v>148031273</v>
      </c>
      <c r="C846" s="577">
        <f t="shared" si="53"/>
        <v>43830</v>
      </c>
      <c r="D846" s="105" t="s">
        <v>575</v>
      </c>
      <c r="E846" s="492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Супер Боровец пропърти фонд АДСИЦ</v>
      </c>
      <c r="B847" s="105" t="str">
        <f t="shared" si="52"/>
        <v>148031273</v>
      </c>
      <c r="C847" s="577">
        <f t="shared" si="53"/>
        <v>43830</v>
      </c>
      <c r="D847" s="105" t="s">
        <v>576</v>
      </c>
      <c r="E847" s="492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Супер Боровец пропърти фонд АДСИЦ</v>
      </c>
      <c r="B848" s="105" t="str">
        <f t="shared" si="52"/>
        <v>148031273</v>
      </c>
      <c r="C848" s="577">
        <f t="shared" si="53"/>
        <v>43830</v>
      </c>
      <c r="D848" s="105" t="s">
        <v>578</v>
      </c>
      <c r="E848" s="492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Супер Боровец пропърти фонд АДСИЦ</v>
      </c>
      <c r="B849" s="105" t="str">
        <f t="shared" si="52"/>
        <v>148031273</v>
      </c>
      <c r="C849" s="577">
        <f t="shared" si="53"/>
        <v>43830</v>
      </c>
      <c r="D849" s="105" t="s">
        <v>581</v>
      </c>
      <c r="E849" s="492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Супер Боровец пропърти фонд АДСИЦ</v>
      </c>
      <c r="B850" s="105" t="str">
        <f t="shared" si="52"/>
        <v>148031273</v>
      </c>
      <c r="C850" s="577">
        <f t="shared" si="53"/>
        <v>43830</v>
      </c>
      <c r="D850" s="105" t="s">
        <v>583</v>
      </c>
      <c r="E850" s="492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Супер Боровец пропърти фонд АДСИЦ</v>
      </c>
      <c r="B851" s="105" t="str">
        <f t="shared" si="52"/>
        <v>148031273</v>
      </c>
      <c r="C851" s="577">
        <f t="shared" si="53"/>
        <v>43830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Супер Боровец пропърти фонд АДСИЦ</v>
      </c>
      <c r="B852" s="105" t="str">
        <f t="shared" si="52"/>
        <v>148031273</v>
      </c>
      <c r="C852" s="577">
        <f t="shared" si="53"/>
        <v>43830</v>
      </c>
      <c r="D852" s="105" t="s">
        <v>526</v>
      </c>
      <c r="E852" s="492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Супер Боровец пропърти фонд АДСИЦ</v>
      </c>
      <c r="B853" s="105" t="str">
        <f t="shared" si="52"/>
        <v>148031273</v>
      </c>
      <c r="C853" s="577">
        <f t="shared" si="53"/>
        <v>43830</v>
      </c>
      <c r="D853" s="105" t="s">
        <v>529</v>
      </c>
      <c r="E853" s="492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Супер Боровец пропърти фонд АДСИЦ</v>
      </c>
      <c r="B854" s="105" t="str">
        <f t="shared" si="52"/>
        <v>148031273</v>
      </c>
      <c r="C854" s="577">
        <f t="shared" si="53"/>
        <v>43830</v>
      </c>
      <c r="D854" s="105" t="s">
        <v>532</v>
      </c>
      <c r="E854" s="492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Супер Боровец пропърти фонд АДСИЦ</v>
      </c>
      <c r="B855" s="105" t="str">
        <f t="shared" si="52"/>
        <v>148031273</v>
      </c>
      <c r="C855" s="577">
        <f t="shared" si="53"/>
        <v>43830</v>
      </c>
      <c r="D855" s="105" t="s">
        <v>535</v>
      </c>
      <c r="E855" s="492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Супер Боровец пропърти фонд АДСИЦ</v>
      </c>
      <c r="B856" s="105" t="str">
        <f t="shared" si="52"/>
        <v>148031273</v>
      </c>
      <c r="C856" s="577">
        <f t="shared" si="53"/>
        <v>43830</v>
      </c>
      <c r="D856" s="105" t="s">
        <v>537</v>
      </c>
      <c r="E856" s="492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Супер Боровец пропърти фонд АДСИЦ</v>
      </c>
      <c r="B857" s="105" t="str">
        <f t="shared" si="52"/>
        <v>148031273</v>
      </c>
      <c r="C857" s="577">
        <f t="shared" si="53"/>
        <v>43830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Супер Боровец пропърти фонд АДСИЦ</v>
      </c>
      <c r="B858" s="105" t="str">
        <f t="shared" si="52"/>
        <v>148031273</v>
      </c>
      <c r="C858" s="577">
        <f t="shared" si="53"/>
        <v>43830</v>
      </c>
      <c r="D858" s="105" t="s">
        <v>543</v>
      </c>
      <c r="E858" s="492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Супер Боровец пропърти фонд АДСИЦ</v>
      </c>
      <c r="B859" s="105" t="str">
        <f t="shared" si="52"/>
        <v>148031273</v>
      </c>
      <c r="C859" s="577">
        <f t="shared" si="53"/>
        <v>43830</v>
      </c>
      <c r="D859" s="105" t="s">
        <v>545</v>
      </c>
      <c r="E859" s="492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Супер Боровец пропърти фонд АДСИЦ</v>
      </c>
      <c r="B860" s="105" t="str">
        <f t="shared" si="52"/>
        <v>148031273</v>
      </c>
      <c r="C860" s="577">
        <f t="shared" si="53"/>
        <v>43830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Супер Боровец пропърти фонд АДСИЦ</v>
      </c>
      <c r="B861" s="105" t="str">
        <f t="shared" si="52"/>
        <v>148031273</v>
      </c>
      <c r="C861" s="577">
        <f t="shared" si="53"/>
        <v>43830</v>
      </c>
      <c r="D861" s="105" t="s">
        <v>549</v>
      </c>
      <c r="E861" s="492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Супер Боровец пропърти фонд АДСИЦ</v>
      </c>
      <c r="B862" s="105" t="str">
        <f t="shared" si="52"/>
        <v>148031273</v>
      </c>
      <c r="C862" s="577">
        <f t="shared" si="53"/>
        <v>43830</v>
      </c>
      <c r="D862" s="105" t="s">
        <v>553</v>
      </c>
      <c r="E862" s="492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Супер Боровец пропърти фонд АДСИЦ</v>
      </c>
      <c r="B863" s="105" t="str">
        <f t="shared" si="52"/>
        <v>148031273</v>
      </c>
      <c r="C863" s="577">
        <f t="shared" si="53"/>
        <v>43830</v>
      </c>
      <c r="D863" s="105" t="s">
        <v>555</v>
      </c>
      <c r="E863" s="492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Супер Боровец пропърти фонд АДСИЦ</v>
      </c>
      <c r="B864" s="105" t="str">
        <f t="shared" si="52"/>
        <v>148031273</v>
      </c>
      <c r="C864" s="577">
        <f t="shared" si="53"/>
        <v>43830</v>
      </c>
      <c r="D864" s="105" t="s">
        <v>557</v>
      </c>
      <c r="E864" s="492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Супер Боровец пропърти фонд АДСИЦ</v>
      </c>
      <c r="B865" s="105" t="str">
        <f t="shared" si="52"/>
        <v>148031273</v>
      </c>
      <c r="C865" s="577">
        <f t="shared" si="53"/>
        <v>43830</v>
      </c>
      <c r="D865" s="105" t="s">
        <v>558</v>
      </c>
      <c r="E865" s="492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Супер Боровец пропърти фонд АДСИЦ</v>
      </c>
      <c r="B866" s="105" t="str">
        <f t="shared" si="52"/>
        <v>148031273</v>
      </c>
      <c r="C866" s="577">
        <f t="shared" si="53"/>
        <v>43830</v>
      </c>
      <c r="D866" s="105" t="s">
        <v>560</v>
      </c>
      <c r="E866" s="492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Супер Боровец пропърти фонд АДСИЦ</v>
      </c>
      <c r="B867" s="105" t="str">
        <f t="shared" si="52"/>
        <v>148031273</v>
      </c>
      <c r="C867" s="577">
        <f t="shared" si="53"/>
        <v>43830</v>
      </c>
      <c r="D867" s="105" t="s">
        <v>562</v>
      </c>
      <c r="E867" s="492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Супер Боровец пропърти фонд АДСИЦ</v>
      </c>
      <c r="B868" s="105" t="str">
        <f t="shared" si="52"/>
        <v>148031273</v>
      </c>
      <c r="C868" s="577">
        <f t="shared" si="53"/>
        <v>43830</v>
      </c>
      <c r="D868" s="105" t="s">
        <v>563</v>
      </c>
      <c r="E868" s="492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Супер Боровец пропърти фонд АДСИЦ</v>
      </c>
      <c r="B869" s="105" t="str">
        <f t="shared" si="52"/>
        <v>148031273</v>
      </c>
      <c r="C869" s="577">
        <f t="shared" si="53"/>
        <v>43830</v>
      </c>
      <c r="D869" s="105" t="s">
        <v>564</v>
      </c>
      <c r="E869" s="492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Супер Боровец пропърти фонд АДСИЦ</v>
      </c>
      <c r="B870" s="105" t="str">
        <f t="shared" si="52"/>
        <v>148031273</v>
      </c>
      <c r="C870" s="577">
        <f t="shared" si="53"/>
        <v>43830</v>
      </c>
      <c r="D870" s="105" t="s">
        <v>565</v>
      </c>
      <c r="E870" s="492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Супер Боровец пропърти фонд АДСИЦ</v>
      </c>
      <c r="B871" s="105" t="str">
        <f t="shared" si="52"/>
        <v>148031273</v>
      </c>
      <c r="C871" s="577">
        <f t="shared" si="53"/>
        <v>43830</v>
      </c>
      <c r="D871" s="105" t="s">
        <v>566</v>
      </c>
      <c r="E871" s="492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Супер Боровец пропърти фонд АДСИЦ</v>
      </c>
      <c r="B872" s="105" t="str">
        <f t="shared" si="52"/>
        <v>148031273</v>
      </c>
      <c r="C872" s="577">
        <f t="shared" si="53"/>
        <v>43830</v>
      </c>
      <c r="D872" s="105" t="s">
        <v>568</v>
      </c>
      <c r="E872" s="492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Супер Боровец пропърти фонд АДСИЦ</v>
      </c>
      <c r="B873" s="105" t="str">
        <f t="shared" si="52"/>
        <v>148031273</v>
      </c>
      <c r="C873" s="577">
        <f t="shared" si="53"/>
        <v>43830</v>
      </c>
      <c r="D873" s="105" t="s">
        <v>569</v>
      </c>
      <c r="E873" s="492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Супер Боровец пропърти фонд АДСИЦ</v>
      </c>
      <c r="B874" s="105" t="str">
        <f t="shared" si="52"/>
        <v>148031273</v>
      </c>
      <c r="C874" s="577">
        <f t="shared" si="53"/>
        <v>43830</v>
      </c>
      <c r="D874" s="105" t="s">
        <v>571</v>
      </c>
      <c r="E874" s="492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Супер Боровец пропърти фонд АДСИЦ</v>
      </c>
      <c r="B875" s="105" t="str">
        <f t="shared" si="52"/>
        <v>148031273</v>
      </c>
      <c r="C875" s="577">
        <f t="shared" si="53"/>
        <v>43830</v>
      </c>
      <c r="D875" s="105" t="s">
        <v>573</v>
      </c>
      <c r="E875" s="492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Супер Боровец пропърти фонд АДСИЦ</v>
      </c>
      <c r="B876" s="105" t="str">
        <f t="shared" si="52"/>
        <v>148031273</v>
      </c>
      <c r="C876" s="577">
        <f t="shared" si="53"/>
        <v>43830</v>
      </c>
      <c r="D876" s="105" t="s">
        <v>575</v>
      </c>
      <c r="E876" s="492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Супер Боровец пропърти фонд АДСИЦ</v>
      </c>
      <c r="B877" s="105" t="str">
        <f t="shared" si="52"/>
        <v>148031273</v>
      </c>
      <c r="C877" s="577">
        <f t="shared" si="53"/>
        <v>43830</v>
      </c>
      <c r="D877" s="105" t="s">
        <v>576</v>
      </c>
      <c r="E877" s="492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Супер Боровец пропърти фонд АДСИЦ</v>
      </c>
      <c r="B878" s="105" t="str">
        <f t="shared" si="52"/>
        <v>148031273</v>
      </c>
      <c r="C878" s="577">
        <f t="shared" si="53"/>
        <v>43830</v>
      </c>
      <c r="D878" s="105" t="s">
        <v>578</v>
      </c>
      <c r="E878" s="492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Супер Боровец пропърти фонд АДСИЦ</v>
      </c>
      <c r="B879" s="105" t="str">
        <f t="shared" si="52"/>
        <v>148031273</v>
      </c>
      <c r="C879" s="577">
        <f t="shared" si="53"/>
        <v>43830</v>
      </c>
      <c r="D879" s="105" t="s">
        <v>581</v>
      </c>
      <c r="E879" s="492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Супер Боровец пропърти фонд АДСИЦ</v>
      </c>
      <c r="B880" s="105" t="str">
        <f t="shared" si="52"/>
        <v>148031273</v>
      </c>
      <c r="C880" s="577">
        <f t="shared" si="53"/>
        <v>43830</v>
      </c>
      <c r="D880" s="105" t="s">
        <v>583</v>
      </c>
      <c r="E880" s="492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Супер Боровец пропърти фонд АДСИЦ</v>
      </c>
      <c r="B881" s="105" t="str">
        <f t="shared" si="52"/>
        <v>148031273</v>
      </c>
      <c r="C881" s="577">
        <f t="shared" si="53"/>
        <v>43830</v>
      </c>
      <c r="D881" s="105" t="s">
        <v>523</v>
      </c>
      <c r="E881" s="492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Супер Боровец пропърти фонд АДСИЦ</v>
      </c>
      <c r="B882" s="105" t="str">
        <f t="shared" si="52"/>
        <v>148031273</v>
      </c>
      <c r="C882" s="577">
        <f t="shared" si="53"/>
        <v>43830</v>
      </c>
      <c r="D882" s="105" t="s">
        <v>526</v>
      </c>
      <c r="E882" s="492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Супер Боровец пропърти фонд АДСИЦ</v>
      </c>
      <c r="B883" s="105" t="str">
        <f t="shared" si="52"/>
        <v>148031273</v>
      </c>
      <c r="C883" s="577">
        <f t="shared" si="53"/>
        <v>43830</v>
      </c>
      <c r="D883" s="105" t="s">
        <v>529</v>
      </c>
      <c r="E883" s="492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Супер Боровец пропърти фонд АДСИЦ</v>
      </c>
      <c r="B884" s="105" t="str">
        <f t="shared" si="52"/>
        <v>148031273</v>
      </c>
      <c r="C884" s="577">
        <f t="shared" si="53"/>
        <v>43830</v>
      </c>
      <c r="D884" s="105" t="s">
        <v>532</v>
      </c>
      <c r="E884" s="492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Супер Боровец пропърти фонд АДСИЦ</v>
      </c>
      <c r="B885" s="105" t="str">
        <f t="shared" si="52"/>
        <v>148031273</v>
      </c>
      <c r="C885" s="577">
        <f t="shared" si="53"/>
        <v>43830</v>
      </c>
      <c r="D885" s="105" t="s">
        <v>535</v>
      </c>
      <c r="E885" s="492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Супер Боровец пропърти фонд АДСИЦ</v>
      </c>
      <c r="B886" s="105" t="str">
        <f t="shared" si="52"/>
        <v>148031273</v>
      </c>
      <c r="C886" s="577">
        <f t="shared" si="53"/>
        <v>43830</v>
      </c>
      <c r="D886" s="105" t="s">
        <v>537</v>
      </c>
      <c r="E886" s="492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Супер Боровец пропърти фонд АДСИЦ</v>
      </c>
      <c r="B887" s="105" t="str">
        <f t="shared" si="52"/>
        <v>148031273</v>
      </c>
      <c r="C887" s="577">
        <f t="shared" si="53"/>
        <v>43830</v>
      </c>
      <c r="D887" s="105" t="s">
        <v>540</v>
      </c>
      <c r="E887" s="492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Супер Боровец пропърти фонд АДСИЦ</v>
      </c>
      <c r="B888" s="105" t="str">
        <f t="shared" si="52"/>
        <v>148031273</v>
      </c>
      <c r="C888" s="577">
        <f t="shared" si="53"/>
        <v>43830</v>
      </c>
      <c r="D888" s="105" t="s">
        <v>543</v>
      </c>
      <c r="E888" s="492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Супер Боровец пропърти фонд АДСИЦ</v>
      </c>
      <c r="B889" s="105" t="str">
        <f t="shared" si="52"/>
        <v>148031273</v>
      </c>
      <c r="C889" s="577">
        <f t="shared" si="53"/>
        <v>43830</v>
      </c>
      <c r="D889" s="105" t="s">
        <v>545</v>
      </c>
      <c r="E889" s="492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Супер Боровец пропърти фонд АДСИЦ</v>
      </c>
      <c r="B890" s="105" t="str">
        <f t="shared" si="52"/>
        <v>148031273</v>
      </c>
      <c r="C890" s="577">
        <f t="shared" si="53"/>
        <v>43830</v>
      </c>
      <c r="D890" s="105" t="s">
        <v>547</v>
      </c>
      <c r="E890" s="492">
        <v>15</v>
      </c>
      <c r="F890" s="105" t="s">
        <v>546</v>
      </c>
      <c r="H890" s="105">
        <f>'Справка 6'!R20</f>
        <v>75220</v>
      </c>
    </row>
    <row r="891" spans="1:8" ht="15.75">
      <c r="A891" s="105" t="str">
        <f t="shared" si="51"/>
        <v>Супер Боровец пропърти фонд АДСИЦ</v>
      </c>
      <c r="B891" s="105" t="str">
        <f t="shared" si="52"/>
        <v>148031273</v>
      </c>
      <c r="C891" s="577">
        <f t="shared" si="53"/>
        <v>43830</v>
      </c>
      <c r="D891" s="105" t="s">
        <v>549</v>
      </c>
      <c r="E891" s="492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Супер Боровец пропърти фонд АДСИЦ</v>
      </c>
      <c r="B892" s="105" t="str">
        <f t="shared" si="52"/>
        <v>148031273</v>
      </c>
      <c r="C892" s="577">
        <f t="shared" si="53"/>
        <v>43830</v>
      </c>
      <c r="D892" s="105" t="s">
        <v>553</v>
      </c>
      <c r="E892" s="492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Супер Боровец пропърти фонд АДСИЦ</v>
      </c>
      <c r="B893" s="105" t="str">
        <f t="shared" si="52"/>
        <v>148031273</v>
      </c>
      <c r="C893" s="577">
        <f t="shared" si="53"/>
        <v>43830</v>
      </c>
      <c r="D893" s="105" t="s">
        <v>555</v>
      </c>
      <c r="E893" s="492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Супер Боровец пропърти фонд АДСИЦ</v>
      </c>
      <c r="B894" s="105" t="str">
        <f t="shared" si="52"/>
        <v>148031273</v>
      </c>
      <c r="C894" s="577">
        <f t="shared" si="53"/>
        <v>43830</v>
      </c>
      <c r="D894" s="105" t="s">
        <v>557</v>
      </c>
      <c r="E894" s="492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Супер Боровец пропърти фонд АДСИЦ</v>
      </c>
      <c r="B895" s="105" t="str">
        <f t="shared" si="52"/>
        <v>148031273</v>
      </c>
      <c r="C895" s="577">
        <f t="shared" si="53"/>
        <v>43830</v>
      </c>
      <c r="D895" s="105" t="s">
        <v>558</v>
      </c>
      <c r="E895" s="492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Супер Боровец пропърти фонд АДСИЦ</v>
      </c>
      <c r="B896" s="105" t="str">
        <f t="shared" si="52"/>
        <v>148031273</v>
      </c>
      <c r="C896" s="577">
        <f t="shared" si="53"/>
        <v>43830</v>
      </c>
      <c r="D896" s="105" t="s">
        <v>560</v>
      </c>
      <c r="E896" s="492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Супер Боровец пропърти фонд АДСИЦ</v>
      </c>
      <c r="B897" s="105" t="str">
        <f t="shared" si="52"/>
        <v>148031273</v>
      </c>
      <c r="C897" s="577">
        <f t="shared" si="53"/>
        <v>43830</v>
      </c>
      <c r="D897" s="105" t="s">
        <v>562</v>
      </c>
      <c r="E897" s="492">
        <v>15</v>
      </c>
      <c r="F897" s="105" t="s">
        <v>561</v>
      </c>
      <c r="H897" s="105">
        <f>'Справка 6'!R29</f>
        <v>2294</v>
      </c>
    </row>
    <row r="898" spans="1:8" ht="15.75">
      <c r="A898" s="105" t="str">
        <f t="shared" si="51"/>
        <v>Супер Боровец пропърти фонд АДСИЦ</v>
      </c>
      <c r="B898" s="105" t="str">
        <f t="shared" si="52"/>
        <v>148031273</v>
      </c>
      <c r="C898" s="577">
        <f t="shared" si="53"/>
        <v>43830</v>
      </c>
      <c r="D898" s="105" t="s">
        <v>563</v>
      </c>
      <c r="E898" s="492">
        <v>15</v>
      </c>
      <c r="F898" s="105" t="s">
        <v>108</v>
      </c>
      <c r="H898" s="105">
        <f>'Справка 6'!R30</f>
        <v>2294</v>
      </c>
    </row>
    <row r="899" spans="1:8" ht="15.75">
      <c r="A899" s="105" t="str">
        <f t="shared" si="51"/>
        <v>Супер Боровец пропърти фонд АДСИЦ</v>
      </c>
      <c r="B899" s="105" t="str">
        <f t="shared" si="52"/>
        <v>148031273</v>
      </c>
      <c r="C899" s="577">
        <f t="shared" si="53"/>
        <v>43830</v>
      </c>
      <c r="D899" s="105" t="s">
        <v>564</v>
      </c>
      <c r="E899" s="492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Супер Боровец пропърти фонд АДСИЦ</v>
      </c>
      <c r="B900" s="105" t="str">
        <f t="shared" si="52"/>
        <v>148031273</v>
      </c>
      <c r="C900" s="577">
        <f t="shared" si="53"/>
        <v>43830</v>
      </c>
      <c r="D900" s="105" t="s">
        <v>565</v>
      </c>
      <c r="E900" s="492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Супер Боровец пропърти фонд АДСИЦ</v>
      </c>
      <c r="B901" s="105" t="str">
        <f t="shared" si="52"/>
        <v>148031273</v>
      </c>
      <c r="C901" s="577">
        <f t="shared" si="53"/>
        <v>43830</v>
      </c>
      <c r="D901" s="105" t="s">
        <v>566</v>
      </c>
      <c r="E901" s="492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Супер Боровец пропърти фонд АДСИЦ</v>
      </c>
      <c r="B902" s="105" t="str">
        <f t="shared" si="52"/>
        <v>148031273</v>
      </c>
      <c r="C902" s="577">
        <f t="shared" si="53"/>
        <v>43830</v>
      </c>
      <c r="D902" s="105" t="s">
        <v>568</v>
      </c>
      <c r="E902" s="492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Супер Боровец пропърти фонд АДСИЦ</v>
      </c>
      <c r="B903" s="105" t="str">
        <f t="shared" si="52"/>
        <v>148031273</v>
      </c>
      <c r="C903" s="577">
        <f t="shared" si="53"/>
        <v>43830</v>
      </c>
      <c r="D903" s="105" t="s">
        <v>569</v>
      </c>
      <c r="E903" s="492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Супер Боровец пропърти фонд АДСИЦ</v>
      </c>
      <c r="B904" s="105" t="str">
        <f t="shared" si="52"/>
        <v>148031273</v>
      </c>
      <c r="C904" s="577">
        <f t="shared" si="53"/>
        <v>43830</v>
      </c>
      <c r="D904" s="105" t="s">
        <v>571</v>
      </c>
      <c r="E904" s="492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Супер Боровец пропърти фонд АДСИЦ</v>
      </c>
      <c r="B905" s="105" t="str">
        <f t="shared" si="52"/>
        <v>148031273</v>
      </c>
      <c r="C905" s="577">
        <f t="shared" si="53"/>
        <v>43830</v>
      </c>
      <c r="D905" s="105" t="s">
        <v>573</v>
      </c>
      <c r="E905" s="492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Супер Боровец пропърти фонд АДСИЦ</v>
      </c>
      <c r="B906" s="105" t="str">
        <f t="shared" si="52"/>
        <v>148031273</v>
      </c>
      <c r="C906" s="577">
        <f t="shared" si="53"/>
        <v>43830</v>
      </c>
      <c r="D906" s="105" t="s">
        <v>575</v>
      </c>
      <c r="E906" s="492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Супер Боровец пропърти фонд АДСИЦ</v>
      </c>
      <c r="B907" s="105" t="str">
        <f t="shared" si="52"/>
        <v>148031273</v>
      </c>
      <c r="C907" s="577">
        <f t="shared" si="53"/>
        <v>43830</v>
      </c>
      <c r="D907" s="105" t="s">
        <v>576</v>
      </c>
      <c r="E907" s="492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Супер Боровец пропърти фонд АДСИЦ</v>
      </c>
      <c r="B908" s="105" t="str">
        <f t="shared" si="52"/>
        <v>148031273</v>
      </c>
      <c r="C908" s="577">
        <f t="shared" si="53"/>
        <v>43830</v>
      </c>
      <c r="D908" s="105" t="s">
        <v>578</v>
      </c>
      <c r="E908" s="492">
        <v>15</v>
      </c>
      <c r="F908" s="105" t="s">
        <v>827</v>
      </c>
      <c r="H908" s="105">
        <f>'Справка 6'!R40</f>
        <v>2294</v>
      </c>
    </row>
    <row r="909" spans="1:8" ht="15.75">
      <c r="A909" s="105" t="str">
        <f t="shared" si="51"/>
        <v>Супер Боровец пропърти фонд АДСИЦ</v>
      </c>
      <c r="B909" s="105" t="str">
        <f t="shared" si="52"/>
        <v>148031273</v>
      </c>
      <c r="C909" s="577">
        <f t="shared" si="53"/>
        <v>43830</v>
      </c>
      <c r="D909" s="105" t="s">
        <v>581</v>
      </c>
      <c r="E909" s="492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Супер Боровец пропърти фонд АДСИЦ</v>
      </c>
      <c r="B910" s="105" t="str">
        <f t="shared" si="52"/>
        <v>148031273</v>
      </c>
      <c r="C910" s="577">
        <f t="shared" si="53"/>
        <v>43830</v>
      </c>
      <c r="D910" s="105" t="s">
        <v>583</v>
      </c>
      <c r="E910" s="492">
        <v>15</v>
      </c>
      <c r="F910" s="105" t="s">
        <v>582</v>
      </c>
      <c r="H910" s="105">
        <f>'Справка 6'!R42</f>
        <v>77514</v>
      </c>
    </row>
    <row r="911" spans="3:6" s="493" customFormat="1" ht="15.75">
      <c r="C911" s="576"/>
      <c r="F911" s="497" t="s">
        <v>864</v>
      </c>
    </row>
    <row r="912" spans="1:8" ht="15.75">
      <c r="A912" s="105" t="str">
        <f aca="true" t="shared" si="54" ref="A912:A975">pdeName</f>
        <v>Супер Боровец пропърти фонд АДСИЦ</v>
      </c>
      <c r="B912" s="105" t="str">
        <f aca="true" t="shared" si="55" ref="B912:B975">pdeBulstat</f>
        <v>148031273</v>
      </c>
      <c r="C912" s="577">
        <f aca="true" t="shared" si="56" ref="C912:C975">endDate</f>
        <v>43830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Супер Боровец пропърти фонд АДСИЦ</v>
      </c>
      <c r="B913" s="105" t="str">
        <f t="shared" si="55"/>
        <v>148031273</v>
      </c>
      <c r="C913" s="577">
        <f t="shared" si="56"/>
        <v>43830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0</v>
      </c>
    </row>
    <row r="914" spans="1:8" ht="15.75">
      <c r="A914" s="105" t="str">
        <f t="shared" si="54"/>
        <v>Супер Боровец пропърти фонд АДСИЦ</v>
      </c>
      <c r="B914" s="105" t="str">
        <f t="shared" si="55"/>
        <v>148031273</v>
      </c>
      <c r="C914" s="577">
        <f t="shared" si="56"/>
        <v>43830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0</v>
      </c>
    </row>
    <row r="915" spans="1:8" ht="15.75">
      <c r="A915" s="105" t="str">
        <f t="shared" si="54"/>
        <v>Супер Боровец пропърти фонд АДСИЦ</v>
      </c>
      <c r="B915" s="105" t="str">
        <f t="shared" si="55"/>
        <v>148031273</v>
      </c>
      <c r="C915" s="577">
        <f t="shared" si="56"/>
        <v>43830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0</v>
      </c>
    </row>
    <row r="916" spans="1:8" ht="15.75">
      <c r="A916" s="105" t="str">
        <f t="shared" si="54"/>
        <v>Супер Боровец пропърти фонд АДСИЦ</v>
      </c>
      <c r="B916" s="105" t="str">
        <f t="shared" si="55"/>
        <v>148031273</v>
      </c>
      <c r="C916" s="577">
        <f t="shared" si="56"/>
        <v>43830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0</v>
      </c>
    </row>
    <row r="917" spans="1:8" ht="15.75">
      <c r="A917" s="105" t="str">
        <f t="shared" si="54"/>
        <v>Супер Боровец пропърти фонд АДСИЦ</v>
      </c>
      <c r="B917" s="105" t="str">
        <f t="shared" si="55"/>
        <v>148031273</v>
      </c>
      <c r="C917" s="577">
        <f t="shared" si="56"/>
        <v>43830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Супер Боровец пропърти фонд АДСИЦ</v>
      </c>
      <c r="B918" s="105" t="str">
        <f t="shared" si="55"/>
        <v>148031273</v>
      </c>
      <c r="C918" s="577">
        <f t="shared" si="56"/>
        <v>43830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Супер Боровец пропърти фонд АДСИЦ</v>
      </c>
      <c r="B919" s="105" t="str">
        <f t="shared" si="55"/>
        <v>148031273</v>
      </c>
      <c r="C919" s="577">
        <f t="shared" si="56"/>
        <v>43830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Супер Боровец пропърти фонд АДСИЦ</v>
      </c>
      <c r="B920" s="105" t="str">
        <f t="shared" si="55"/>
        <v>148031273</v>
      </c>
      <c r="C920" s="577">
        <f t="shared" si="56"/>
        <v>43830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Супер Боровец пропърти фонд АДСИЦ</v>
      </c>
      <c r="B921" s="105" t="str">
        <f t="shared" si="55"/>
        <v>148031273</v>
      </c>
      <c r="C921" s="577">
        <f t="shared" si="56"/>
        <v>43830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0</v>
      </c>
    </row>
    <row r="922" spans="1:8" ht="15.75">
      <c r="A922" s="105" t="str">
        <f t="shared" si="54"/>
        <v>Супер Боровец пропърти фонд АДСИЦ</v>
      </c>
      <c r="B922" s="105" t="str">
        <f t="shared" si="55"/>
        <v>148031273</v>
      </c>
      <c r="C922" s="577">
        <f t="shared" si="56"/>
        <v>43830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Супер Боровец пропърти фонд АДСИЦ</v>
      </c>
      <c r="B923" s="105" t="str">
        <f t="shared" si="55"/>
        <v>148031273</v>
      </c>
      <c r="C923" s="577">
        <f t="shared" si="56"/>
        <v>43830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0</v>
      </c>
    </row>
    <row r="924" spans="1:8" ht="15.75">
      <c r="A924" s="105" t="str">
        <f t="shared" si="54"/>
        <v>Супер Боровец пропърти фонд АДСИЦ</v>
      </c>
      <c r="B924" s="105" t="str">
        <f t="shared" si="55"/>
        <v>148031273</v>
      </c>
      <c r="C924" s="577">
        <f t="shared" si="56"/>
        <v>43830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0</v>
      </c>
    </row>
    <row r="925" spans="1:8" ht="15.75">
      <c r="A925" s="105" t="str">
        <f t="shared" si="54"/>
        <v>Супер Боровец пропърти фонд АДСИЦ</v>
      </c>
      <c r="B925" s="105" t="str">
        <f t="shared" si="55"/>
        <v>148031273</v>
      </c>
      <c r="C925" s="577">
        <f t="shared" si="56"/>
        <v>43830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0</v>
      </c>
    </row>
    <row r="926" spans="1:8" ht="15.75">
      <c r="A926" s="105" t="str">
        <f t="shared" si="54"/>
        <v>Супер Боровец пропърти фонд АДСИЦ</v>
      </c>
      <c r="B926" s="105" t="str">
        <f t="shared" si="55"/>
        <v>148031273</v>
      </c>
      <c r="C926" s="577">
        <f t="shared" si="56"/>
        <v>43830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0</v>
      </c>
    </row>
    <row r="927" spans="1:8" ht="15.75">
      <c r="A927" s="105" t="str">
        <f t="shared" si="54"/>
        <v>Супер Боровец пропърти фонд АДСИЦ</v>
      </c>
      <c r="B927" s="105" t="str">
        <f t="shared" si="55"/>
        <v>148031273</v>
      </c>
      <c r="C927" s="577">
        <f t="shared" si="56"/>
        <v>43830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1617</v>
      </c>
    </row>
    <row r="928" spans="1:8" ht="15.75">
      <c r="A928" s="105" t="str">
        <f t="shared" si="54"/>
        <v>Супер Боровец пропърти фонд АДСИЦ</v>
      </c>
      <c r="B928" s="105" t="str">
        <f t="shared" si="55"/>
        <v>148031273</v>
      </c>
      <c r="C928" s="577">
        <f t="shared" si="56"/>
        <v>43830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13100</v>
      </c>
    </row>
    <row r="929" spans="1:8" ht="15.75">
      <c r="A929" s="105" t="str">
        <f t="shared" si="54"/>
        <v>Супер Боровец пропърти фонд АДСИЦ</v>
      </c>
      <c r="B929" s="105" t="str">
        <f t="shared" si="55"/>
        <v>148031273</v>
      </c>
      <c r="C929" s="577">
        <f t="shared" si="56"/>
        <v>43830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Супер Боровец пропърти фонд АДСИЦ</v>
      </c>
      <c r="B930" s="105" t="str">
        <f t="shared" si="55"/>
        <v>148031273</v>
      </c>
      <c r="C930" s="577">
        <f t="shared" si="56"/>
        <v>43830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Супер Боровец пропърти фонд АДСИЦ</v>
      </c>
      <c r="B931" s="105" t="str">
        <f t="shared" si="55"/>
        <v>148031273</v>
      </c>
      <c r="C931" s="577">
        <f t="shared" si="56"/>
        <v>43830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0</v>
      </c>
    </row>
    <row r="932" spans="1:8" ht="15.75">
      <c r="A932" s="105" t="str">
        <f t="shared" si="54"/>
        <v>Супер Боровец пропърти фонд АДСИЦ</v>
      </c>
      <c r="B932" s="105" t="str">
        <f t="shared" si="55"/>
        <v>148031273</v>
      </c>
      <c r="C932" s="577">
        <f t="shared" si="56"/>
        <v>43830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14</v>
      </c>
    </row>
    <row r="933" spans="1:8" ht="15.75">
      <c r="A933" s="105" t="str">
        <f t="shared" si="54"/>
        <v>Супер Боровец пропърти фонд АДСИЦ</v>
      </c>
      <c r="B933" s="105" t="str">
        <f t="shared" si="55"/>
        <v>148031273</v>
      </c>
      <c r="C933" s="577">
        <f t="shared" si="56"/>
        <v>43830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Супер Боровец пропърти фонд АДСИЦ</v>
      </c>
      <c r="B934" s="105" t="str">
        <f t="shared" si="55"/>
        <v>148031273</v>
      </c>
      <c r="C934" s="577">
        <f t="shared" si="56"/>
        <v>43830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14</v>
      </c>
    </row>
    <row r="935" spans="1:8" ht="15.75">
      <c r="A935" s="105" t="str">
        <f t="shared" si="54"/>
        <v>Супер Боровец пропърти фонд АДСИЦ</v>
      </c>
      <c r="B935" s="105" t="str">
        <f t="shared" si="55"/>
        <v>148031273</v>
      </c>
      <c r="C935" s="577">
        <f t="shared" si="56"/>
        <v>43830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Супер Боровец пропърти фонд АДСИЦ</v>
      </c>
      <c r="B936" s="105" t="str">
        <f t="shared" si="55"/>
        <v>148031273</v>
      </c>
      <c r="C936" s="577">
        <f t="shared" si="56"/>
        <v>43830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Супер Боровец пропърти фонд АДСИЦ</v>
      </c>
      <c r="B937" s="105" t="str">
        <f t="shared" si="55"/>
        <v>148031273</v>
      </c>
      <c r="C937" s="577">
        <f t="shared" si="56"/>
        <v>43830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0</v>
      </c>
    </row>
    <row r="938" spans="1:8" ht="15.75">
      <c r="A938" s="105" t="str">
        <f t="shared" si="54"/>
        <v>Супер Боровец пропърти фонд АДСИЦ</v>
      </c>
      <c r="B938" s="105" t="str">
        <f t="shared" si="55"/>
        <v>148031273</v>
      </c>
      <c r="C938" s="577">
        <f t="shared" si="56"/>
        <v>43830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Супер Боровец пропърти фонд АДСИЦ</v>
      </c>
      <c r="B939" s="105" t="str">
        <f t="shared" si="55"/>
        <v>148031273</v>
      </c>
      <c r="C939" s="577">
        <f t="shared" si="56"/>
        <v>43830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Супер Боровец пропърти фонд АДСИЦ</v>
      </c>
      <c r="B940" s="105" t="str">
        <f t="shared" si="55"/>
        <v>148031273</v>
      </c>
      <c r="C940" s="577">
        <f t="shared" si="56"/>
        <v>43830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Супер Боровец пропърти фонд АДСИЦ</v>
      </c>
      <c r="B941" s="105" t="str">
        <f t="shared" si="55"/>
        <v>148031273</v>
      </c>
      <c r="C941" s="577">
        <f t="shared" si="56"/>
        <v>43830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0</v>
      </c>
    </row>
    <row r="942" spans="1:8" ht="15.75">
      <c r="A942" s="105" t="str">
        <f t="shared" si="54"/>
        <v>Супер Боровец пропърти фонд АДСИЦ</v>
      </c>
      <c r="B942" s="105" t="str">
        <f t="shared" si="55"/>
        <v>148031273</v>
      </c>
      <c r="C942" s="577">
        <f t="shared" si="56"/>
        <v>43830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14731</v>
      </c>
    </row>
    <row r="943" spans="1:8" ht="15.75">
      <c r="A943" s="105" t="str">
        <f t="shared" si="54"/>
        <v>Супер Боровец пропърти фонд АДСИЦ</v>
      </c>
      <c r="B943" s="105" t="str">
        <f t="shared" si="55"/>
        <v>148031273</v>
      </c>
      <c r="C943" s="577">
        <f t="shared" si="56"/>
        <v>43830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14731</v>
      </c>
    </row>
    <row r="944" spans="1:8" ht="15.75">
      <c r="A944" s="105" t="str">
        <f t="shared" si="54"/>
        <v>Супер Боровец пропърти фонд АДСИЦ</v>
      </c>
      <c r="B944" s="105" t="str">
        <f t="shared" si="55"/>
        <v>148031273</v>
      </c>
      <c r="C944" s="577">
        <f t="shared" si="56"/>
        <v>43830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Супер Боровец пропърти фонд АДСИЦ</v>
      </c>
      <c r="B945" s="105" t="str">
        <f t="shared" si="55"/>
        <v>148031273</v>
      </c>
      <c r="C945" s="577">
        <f t="shared" si="56"/>
        <v>43830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Супер Боровец пропърти фонд АДСИЦ</v>
      </c>
      <c r="B946" s="105" t="str">
        <f t="shared" si="55"/>
        <v>148031273</v>
      </c>
      <c r="C946" s="577">
        <f t="shared" si="56"/>
        <v>43830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Супер Боровец пропърти фонд АДСИЦ</v>
      </c>
      <c r="B947" s="105" t="str">
        <f t="shared" si="55"/>
        <v>148031273</v>
      </c>
      <c r="C947" s="577">
        <f t="shared" si="56"/>
        <v>43830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Супер Боровец пропърти фонд АДСИЦ</v>
      </c>
      <c r="B948" s="105" t="str">
        <f t="shared" si="55"/>
        <v>148031273</v>
      </c>
      <c r="C948" s="577">
        <f t="shared" si="56"/>
        <v>43830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Супер Боровец пропърти фонд АДСИЦ</v>
      </c>
      <c r="B949" s="105" t="str">
        <f t="shared" si="55"/>
        <v>148031273</v>
      </c>
      <c r="C949" s="577">
        <f t="shared" si="56"/>
        <v>43830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Супер Боровец пропърти фонд АДСИЦ</v>
      </c>
      <c r="B950" s="105" t="str">
        <f t="shared" si="55"/>
        <v>148031273</v>
      </c>
      <c r="C950" s="577">
        <f t="shared" si="56"/>
        <v>43830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Супер Боровец пропърти фонд АДСИЦ</v>
      </c>
      <c r="B951" s="105" t="str">
        <f t="shared" si="55"/>
        <v>148031273</v>
      </c>
      <c r="C951" s="577">
        <f t="shared" si="56"/>
        <v>43830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Супер Боровец пропърти фонд АДСИЦ</v>
      </c>
      <c r="B952" s="105" t="str">
        <f t="shared" si="55"/>
        <v>148031273</v>
      </c>
      <c r="C952" s="577">
        <f t="shared" si="56"/>
        <v>43830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Супер Боровец пропърти фонд АДСИЦ</v>
      </c>
      <c r="B953" s="105" t="str">
        <f t="shared" si="55"/>
        <v>148031273</v>
      </c>
      <c r="C953" s="577">
        <f t="shared" si="56"/>
        <v>43830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Супер Боровец пропърти фонд АДСИЦ</v>
      </c>
      <c r="B954" s="105" t="str">
        <f t="shared" si="55"/>
        <v>148031273</v>
      </c>
      <c r="C954" s="577">
        <f t="shared" si="56"/>
        <v>43830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Супер Боровец пропърти фонд АДСИЦ</v>
      </c>
      <c r="B955" s="105" t="str">
        <f t="shared" si="55"/>
        <v>148031273</v>
      </c>
      <c r="C955" s="577">
        <f t="shared" si="56"/>
        <v>43830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0</v>
      </c>
    </row>
    <row r="956" spans="1:8" ht="15.75">
      <c r="A956" s="105" t="str">
        <f t="shared" si="54"/>
        <v>Супер Боровец пропърти фонд АДСИЦ</v>
      </c>
      <c r="B956" s="105" t="str">
        <f t="shared" si="55"/>
        <v>148031273</v>
      </c>
      <c r="C956" s="577">
        <f t="shared" si="56"/>
        <v>43830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0</v>
      </c>
    </row>
    <row r="957" spans="1:8" ht="15.75">
      <c r="A957" s="105" t="str">
        <f t="shared" si="54"/>
        <v>Супер Боровец пропърти фонд АДСИЦ</v>
      </c>
      <c r="B957" s="105" t="str">
        <f t="shared" si="55"/>
        <v>148031273</v>
      </c>
      <c r="C957" s="577">
        <f t="shared" si="56"/>
        <v>43830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0</v>
      </c>
    </row>
    <row r="958" spans="1:8" ht="15.75">
      <c r="A958" s="105" t="str">
        <f t="shared" si="54"/>
        <v>Супер Боровец пропърти фонд АДСИЦ</v>
      </c>
      <c r="B958" s="105" t="str">
        <f t="shared" si="55"/>
        <v>148031273</v>
      </c>
      <c r="C958" s="577">
        <f t="shared" si="56"/>
        <v>43830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0</v>
      </c>
    </row>
    <row r="959" spans="1:8" ht="15.75">
      <c r="A959" s="105" t="str">
        <f t="shared" si="54"/>
        <v>Супер Боровец пропърти фонд АДСИЦ</v>
      </c>
      <c r="B959" s="105" t="str">
        <f t="shared" si="55"/>
        <v>148031273</v>
      </c>
      <c r="C959" s="577">
        <f t="shared" si="56"/>
        <v>43830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1617</v>
      </c>
    </row>
    <row r="960" spans="1:8" ht="15.75">
      <c r="A960" s="105" t="str">
        <f t="shared" si="54"/>
        <v>Супер Боровец пропърти фонд АДСИЦ</v>
      </c>
      <c r="B960" s="105" t="str">
        <f t="shared" si="55"/>
        <v>148031273</v>
      </c>
      <c r="C960" s="577">
        <f t="shared" si="56"/>
        <v>43830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13100</v>
      </c>
    </row>
    <row r="961" spans="1:8" ht="15.75">
      <c r="A961" s="105" t="str">
        <f t="shared" si="54"/>
        <v>Супер Боровец пропърти фонд АДСИЦ</v>
      </c>
      <c r="B961" s="105" t="str">
        <f t="shared" si="55"/>
        <v>148031273</v>
      </c>
      <c r="C961" s="577">
        <f t="shared" si="56"/>
        <v>43830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Супер Боровец пропърти фонд АДСИЦ</v>
      </c>
      <c r="B962" s="105" t="str">
        <f t="shared" si="55"/>
        <v>148031273</v>
      </c>
      <c r="C962" s="577">
        <f t="shared" si="56"/>
        <v>43830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Супер Боровец пропърти фонд АДСИЦ</v>
      </c>
      <c r="B963" s="105" t="str">
        <f t="shared" si="55"/>
        <v>148031273</v>
      </c>
      <c r="C963" s="577">
        <f t="shared" si="56"/>
        <v>43830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0</v>
      </c>
    </row>
    <row r="964" spans="1:8" ht="15.75">
      <c r="A964" s="105" t="str">
        <f t="shared" si="54"/>
        <v>Супер Боровец пропърти фонд АДСИЦ</v>
      </c>
      <c r="B964" s="105" t="str">
        <f t="shared" si="55"/>
        <v>148031273</v>
      </c>
      <c r="C964" s="577">
        <f t="shared" si="56"/>
        <v>43830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14</v>
      </c>
    </row>
    <row r="965" spans="1:8" ht="15.75">
      <c r="A965" s="105" t="str">
        <f t="shared" si="54"/>
        <v>Супер Боровец пропърти фонд АДСИЦ</v>
      </c>
      <c r="B965" s="105" t="str">
        <f t="shared" si="55"/>
        <v>148031273</v>
      </c>
      <c r="C965" s="577">
        <f t="shared" si="56"/>
        <v>43830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Супер Боровец пропърти фонд АДСИЦ</v>
      </c>
      <c r="B966" s="105" t="str">
        <f t="shared" si="55"/>
        <v>148031273</v>
      </c>
      <c r="C966" s="577">
        <f t="shared" si="56"/>
        <v>43830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14</v>
      </c>
    </row>
    <row r="967" spans="1:8" ht="15.75">
      <c r="A967" s="105" t="str">
        <f t="shared" si="54"/>
        <v>Супер Боровец пропърти фонд АДСИЦ</v>
      </c>
      <c r="B967" s="105" t="str">
        <f t="shared" si="55"/>
        <v>148031273</v>
      </c>
      <c r="C967" s="577">
        <f t="shared" si="56"/>
        <v>43830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Супер Боровец пропърти фонд АДСИЦ</v>
      </c>
      <c r="B968" s="105" t="str">
        <f t="shared" si="55"/>
        <v>148031273</v>
      </c>
      <c r="C968" s="577">
        <f t="shared" si="56"/>
        <v>43830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Супер Боровец пропърти фонд АДСИЦ</v>
      </c>
      <c r="B969" s="105" t="str">
        <f t="shared" si="55"/>
        <v>148031273</v>
      </c>
      <c r="C969" s="577">
        <f t="shared" si="56"/>
        <v>43830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0</v>
      </c>
    </row>
    <row r="970" spans="1:8" ht="15.75">
      <c r="A970" s="105" t="str">
        <f t="shared" si="54"/>
        <v>Супер Боровец пропърти фонд АДСИЦ</v>
      </c>
      <c r="B970" s="105" t="str">
        <f t="shared" si="55"/>
        <v>148031273</v>
      </c>
      <c r="C970" s="577">
        <f t="shared" si="56"/>
        <v>43830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Супер Боровец пропърти фонд АДСИЦ</v>
      </c>
      <c r="B971" s="105" t="str">
        <f t="shared" si="55"/>
        <v>148031273</v>
      </c>
      <c r="C971" s="577">
        <f t="shared" si="56"/>
        <v>43830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Супер Боровец пропърти фонд АДСИЦ</v>
      </c>
      <c r="B972" s="105" t="str">
        <f t="shared" si="55"/>
        <v>148031273</v>
      </c>
      <c r="C972" s="577">
        <f t="shared" si="56"/>
        <v>43830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Супер Боровец пропърти фонд АДСИЦ</v>
      </c>
      <c r="B973" s="105" t="str">
        <f t="shared" si="55"/>
        <v>148031273</v>
      </c>
      <c r="C973" s="577">
        <f t="shared" si="56"/>
        <v>43830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0</v>
      </c>
    </row>
    <row r="974" spans="1:8" ht="15.75">
      <c r="A974" s="105" t="str">
        <f t="shared" si="54"/>
        <v>Супер Боровец пропърти фонд АДСИЦ</v>
      </c>
      <c r="B974" s="105" t="str">
        <f t="shared" si="55"/>
        <v>148031273</v>
      </c>
      <c r="C974" s="577">
        <f t="shared" si="56"/>
        <v>43830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14731</v>
      </c>
    </row>
    <row r="975" spans="1:8" ht="15.75">
      <c r="A975" s="105" t="str">
        <f t="shared" si="54"/>
        <v>Супер Боровец пропърти фонд АДСИЦ</v>
      </c>
      <c r="B975" s="105" t="str">
        <f t="shared" si="55"/>
        <v>148031273</v>
      </c>
      <c r="C975" s="577">
        <f t="shared" si="56"/>
        <v>43830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14731</v>
      </c>
    </row>
    <row r="976" spans="1:8" ht="15.75">
      <c r="A976" s="105" t="str">
        <f aca="true" t="shared" si="57" ref="A976:A1039">pdeName</f>
        <v>Супер Боровец пропърти фонд АДСИЦ</v>
      </c>
      <c r="B976" s="105" t="str">
        <f aca="true" t="shared" si="58" ref="B976:B1039">pdeBulstat</f>
        <v>148031273</v>
      </c>
      <c r="C976" s="577">
        <f aca="true" t="shared" si="59" ref="C976:C1039">endDate</f>
        <v>43830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Супер Боровец пропърти фонд АДСИЦ</v>
      </c>
      <c r="B977" s="105" t="str">
        <f t="shared" si="58"/>
        <v>148031273</v>
      </c>
      <c r="C977" s="577">
        <f t="shared" si="59"/>
        <v>43830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0</v>
      </c>
    </row>
    <row r="978" spans="1:8" ht="15.75">
      <c r="A978" s="105" t="str">
        <f t="shared" si="57"/>
        <v>Супер Боровец пропърти фонд АДСИЦ</v>
      </c>
      <c r="B978" s="105" t="str">
        <f t="shared" si="58"/>
        <v>148031273</v>
      </c>
      <c r="C978" s="577">
        <f t="shared" si="59"/>
        <v>43830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0</v>
      </c>
    </row>
    <row r="979" spans="1:8" ht="15.75">
      <c r="A979" s="105" t="str">
        <f t="shared" si="57"/>
        <v>Супер Боровец пропърти фонд АДСИЦ</v>
      </c>
      <c r="B979" s="105" t="str">
        <f t="shared" si="58"/>
        <v>148031273</v>
      </c>
      <c r="C979" s="577">
        <f t="shared" si="59"/>
        <v>43830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0</v>
      </c>
    </row>
    <row r="980" spans="1:8" ht="15.75">
      <c r="A980" s="105" t="str">
        <f t="shared" si="57"/>
        <v>Супер Боровец пропърти фонд АДСИЦ</v>
      </c>
      <c r="B980" s="105" t="str">
        <f t="shared" si="58"/>
        <v>148031273</v>
      </c>
      <c r="C980" s="577">
        <f t="shared" si="59"/>
        <v>43830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0</v>
      </c>
    </row>
    <row r="981" spans="1:8" ht="15.75">
      <c r="A981" s="105" t="str">
        <f t="shared" si="57"/>
        <v>Супер Боровец пропърти фонд АДСИЦ</v>
      </c>
      <c r="B981" s="105" t="str">
        <f t="shared" si="58"/>
        <v>148031273</v>
      </c>
      <c r="C981" s="577">
        <f t="shared" si="59"/>
        <v>43830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Супер Боровец пропърти фонд АДСИЦ</v>
      </c>
      <c r="B982" s="105" t="str">
        <f t="shared" si="58"/>
        <v>148031273</v>
      </c>
      <c r="C982" s="577">
        <f t="shared" si="59"/>
        <v>43830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Супер Боровец пропърти фонд АДСИЦ</v>
      </c>
      <c r="B983" s="105" t="str">
        <f t="shared" si="58"/>
        <v>148031273</v>
      </c>
      <c r="C983" s="577">
        <f t="shared" si="59"/>
        <v>43830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Супер Боровец пропърти фонд АДСИЦ</v>
      </c>
      <c r="B984" s="105" t="str">
        <f t="shared" si="58"/>
        <v>148031273</v>
      </c>
      <c r="C984" s="577">
        <f t="shared" si="59"/>
        <v>43830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Супер Боровец пропърти фонд АДСИЦ</v>
      </c>
      <c r="B985" s="105" t="str">
        <f t="shared" si="58"/>
        <v>148031273</v>
      </c>
      <c r="C985" s="577">
        <f t="shared" si="59"/>
        <v>43830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0</v>
      </c>
    </row>
    <row r="986" spans="1:8" ht="15.75">
      <c r="A986" s="105" t="str">
        <f t="shared" si="57"/>
        <v>Супер Боровец пропърти фонд АДСИЦ</v>
      </c>
      <c r="B986" s="105" t="str">
        <f t="shared" si="58"/>
        <v>148031273</v>
      </c>
      <c r="C986" s="577">
        <f t="shared" si="59"/>
        <v>43830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Супер Боровец пропърти фонд АДСИЦ</v>
      </c>
      <c r="B987" s="105" t="str">
        <f t="shared" si="58"/>
        <v>148031273</v>
      </c>
      <c r="C987" s="577">
        <f t="shared" si="59"/>
        <v>43830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Супер Боровец пропърти фонд АДСИЦ</v>
      </c>
      <c r="B988" s="105" t="str">
        <f t="shared" si="58"/>
        <v>148031273</v>
      </c>
      <c r="C988" s="577">
        <f t="shared" si="59"/>
        <v>43830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Супер Боровец пропърти фонд АДСИЦ</v>
      </c>
      <c r="B989" s="105" t="str">
        <f t="shared" si="58"/>
        <v>148031273</v>
      </c>
      <c r="C989" s="577">
        <f t="shared" si="59"/>
        <v>43830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Супер Боровец пропърти фонд АДСИЦ</v>
      </c>
      <c r="B990" s="105" t="str">
        <f t="shared" si="58"/>
        <v>148031273</v>
      </c>
      <c r="C990" s="577">
        <f t="shared" si="59"/>
        <v>43830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Супер Боровец пропърти фонд АДСИЦ</v>
      </c>
      <c r="B991" s="105" t="str">
        <f t="shared" si="58"/>
        <v>148031273</v>
      </c>
      <c r="C991" s="577">
        <f t="shared" si="59"/>
        <v>43830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Супер Боровец пропърти фонд АДСИЦ</v>
      </c>
      <c r="B992" s="105" t="str">
        <f t="shared" si="58"/>
        <v>148031273</v>
      </c>
      <c r="C992" s="577">
        <f t="shared" si="59"/>
        <v>43830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Супер Боровец пропърти фонд АДСИЦ</v>
      </c>
      <c r="B993" s="105" t="str">
        <f t="shared" si="58"/>
        <v>148031273</v>
      </c>
      <c r="C993" s="577">
        <f t="shared" si="59"/>
        <v>43830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Супер Боровец пропърти фонд АДСИЦ</v>
      </c>
      <c r="B994" s="105" t="str">
        <f t="shared" si="58"/>
        <v>148031273</v>
      </c>
      <c r="C994" s="577">
        <f t="shared" si="59"/>
        <v>43830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Супер Боровец пропърти фонд АДСИЦ</v>
      </c>
      <c r="B995" s="105" t="str">
        <f t="shared" si="58"/>
        <v>148031273</v>
      </c>
      <c r="C995" s="577">
        <f t="shared" si="59"/>
        <v>43830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Супер Боровец пропърти фонд АДСИЦ</v>
      </c>
      <c r="B996" s="105" t="str">
        <f t="shared" si="58"/>
        <v>148031273</v>
      </c>
      <c r="C996" s="577">
        <f t="shared" si="59"/>
        <v>43830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Супер Боровец пропърти фонд АДСИЦ</v>
      </c>
      <c r="B997" s="105" t="str">
        <f t="shared" si="58"/>
        <v>148031273</v>
      </c>
      <c r="C997" s="577">
        <f t="shared" si="59"/>
        <v>43830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Супер Боровец пропърти фонд АДСИЦ</v>
      </c>
      <c r="B998" s="105" t="str">
        <f t="shared" si="58"/>
        <v>148031273</v>
      </c>
      <c r="C998" s="577">
        <f t="shared" si="59"/>
        <v>43830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Супер Боровец пропърти фонд АДСИЦ</v>
      </c>
      <c r="B999" s="105" t="str">
        <f t="shared" si="58"/>
        <v>148031273</v>
      </c>
      <c r="C999" s="577">
        <f t="shared" si="59"/>
        <v>43830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Супер Боровец пропърти фонд АДСИЦ</v>
      </c>
      <c r="B1000" s="105" t="str">
        <f t="shared" si="58"/>
        <v>148031273</v>
      </c>
      <c r="C1000" s="577">
        <f t="shared" si="59"/>
        <v>43830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Супер Боровец пропърти фонд АДСИЦ</v>
      </c>
      <c r="B1001" s="105" t="str">
        <f t="shared" si="58"/>
        <v>148031273</v>
      </c>
      <c r="C1001" s="577">
        <f t="shared" si="59"/>
        <v>43830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Супер Боровец пропърти фонд АДСИЦ</v>
      </c>
      <c r="B1002" s="105" t="str">
        <f t="shared" si="58"/>
        <v>148031273</v>
      </c>
      <c r="C1002" s="577">
        <f t="shared" si="59"/>
        <v>43830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Супер Боровец пропърти фонд АДСИЦ</v>
      </c>
      <c r="B1003" s="105" t="str">
        <f t="shared" si="58"/>
        <v>148031273</v>
      </c>
      <c r="C1003" s="577">
        <f t="shared" si="59"/>
        <v>43830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Супер Боровец пропърти фонд АДСИЦ</v>
      </c>
      <c r="B1004" s="105" t="str">
        <f t="shared" si="58"/>
        <v>148031273</v>
      </c>
      <c r="C1004" s="577">
        <f t="shared" si="59"/>
        <v>43830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Супер Боровец пропърти фонд АДСИЦ</v>
      </c>
      <c r="B1005" s="105" t="str">
        <f t="shared" si="58"/>
        <v>148031273</v>
      </c>
      <c r="C1005" s="577">
        <f t="shared" si="59"/>
        <v>43830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Супер Боровец пропърти фонд АДСИЦ</v>
      </c>
      <c r="B1006" s="105" t="str">
        <f t="shared" si="58"/>
        <v>148031273</v>
      </c>
      <c r="C1006" s="577">
        <f t="shared" si="59"/>
        <v>43830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Супер Боровец пропърти фонд АДСИЦ</v>
      </c>
      <c r="B1007" s="105" t="str">
        <f t="shared" si="58"/>
        <v>148031273</v>
      </c>
      <c r="C1007" s="577">
        <f t="shared" si="59"/>
        <v>43830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0</v>
      </c>
    </row>
    <row r="1008" spans="1:8" ht="15.75">
      <c r="A1008" s="105" t="str">
        <f t="shared" si="57"/>
        <v>Супер Боровец пропърти фонд АДСИЦ</v>
      </c>
      <c r="B1008" s="105" t="str">
        <f t="shared" si="58"/>
        <v>148031273</v>
      </c>
      <c r="C1008" s="577">
        <f t="shared" si="59"/>
        <v>43830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2433</v>
      </c>
    </row>
    <row r="1009" spans="1:8" ht="15.75">
      <c r="A1009" s="105" t="str">
        <f t="shared" si="57"/>
        <v>Супер Боровец пропърти фонд АДСИЦ</v>
      </c>
      <c r="B1009" s="105" t="str">
        <f t="shared" si="58"/>
        <v>148031273</v>
      </c>
      <c r="C1009" s="577">
        <f t="shared" si="59"/>
        <v>43830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2433</v>
      </c>
    </row>
    <row r="1010" spans="1:8" ht="15.75">
      <c r="A1010" s="105" t="str">
        <f t="shared" si="57"/>
        <v>Супер Боровец пропърти фонд АДСИЦ</v>
      </c>
      <c r="B1010" s="105" t="str">
        <f t="shared" si="58"/>
        <v>148031273</v>
      </c>
      <c r="C1010" s="577">
        <f t="shared" si="59"/>
        <v>43830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Супер Боровец пропърти фонд АДСИЦ</v>
      </c>
      <c r="B1011" s="105" t="str">
        <f t="shared" si="58"/>
        <v>148031273</v>
      </c>
      <c r="C1011" s="577">
        <f t="shared" si="59"/>
        <v>43830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0</v>
      </c>
    </row>
    <row r="1012" spans="1:8" ht="15.75">
      <c r="A1012" s="105" t="str">
        <f t="shared" si="57"/>
        <v>Супер Боровец пропърти фонд АДСИЦ</v>
      </c>
      <c r="B1012" s="105" t="str">
        <f t="shared" si="58"/>
        <v>148031273</v>
      </c>
      <c r="C1012" s="577">
        <f t="shared" si="59"/>
        <v>43830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22030</v>
      </c>
    </row>
    <row r="1013" spans="1:8" ht="15.75">
      <c r="A1013" s="105" t="str">
        <f t="shared" si="57"/>
        <v>Супер Боровец пропърти фонд АДСИЦ</v>
      </c>
      <c r="B1013" s="105" t="str">
        <f t="shared" si="58"/>
        <v>148031273</v>
      </c>
      <c r="C1013" s="577">
        <f t="shared" si="59"/>
        <v>43830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22030</v>
      </c>
    </row>
    <row r="1014" spans="1:8" ht="15.75">
      <c r="A1014" s="105" t="str">
        <f t="shared" si="57"/>
        <v>Супер Боровец пропърти фонд АДСИЦ</v>
      </c>
      <c r="B1014" s="105" t="str">
        <f t="shared" si="58"/>
        <v>148031273</v>
      </c>
      <c r="C1014" s="577">
        <f t="shared" si="59"/>
        <v>43830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Супер Боровец пропърти фонд АДСИЦ</v>
      </c>
      <c r="B1015" s="105" t="str">
        <f t="shared" si="58"/>
        <v>148031273</v>
      </c>
      <c r="C1015" s="577">
        <f t="shared" si="59"/>
        <v>43830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Супер Боровец пропърти фонд АДСИЦ</v>
      </c>
      <c r="B1016" s="105" t="str">
        <f t="shared" si="58"/>
        <v>148031273</v>
      </c>
      <c r="C1016" s="577">
        <f t="shared" si="59"/>
        <v>43830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Супер Боровец пропърти фонд АДСИЦ</v>
      </c>
      <c r="B1017" s="105" t="str">
        <f t="shared" si="58"/>
        <v>148031273</v>
      </c>
      <c r="C1017" s="577">
        <f t="shared" si="59"/>
        <v>43830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Супер Боровец пропърти фонд АДСИЦ</v>
      </c>
      <c r="B1018" s="105" t="str">
        <f t="shared" si="58"/>
        <v>148031273</v>
      </c>
      <c r="C1018" s="577">
        <f t="shared" si="59"/>
        <v>43830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Супер Боровец пропърти фонд АДСИЦ</v>
      </c>
      <c r="B1019" s="105" t="str">
        <f t="shared" si="58"/>
        <v>148031273</v>
      </c>
      <c r="C1019" s="577">
        <f t="shared" si="59"/>
        <v>43830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17586</v>
      </c>
    </row>
    <row r="1020" spans="1:8" ht="15.75">
      <c r="A1020" s="105" t="str">
        <f t="shared" si="57"/>
        <v>Супер Боровец пропърти фонд АДСИЦ</v>
      </c>
      <c r="B1020" s="105" t="str">
        <f t="shared" si="58"/>
        <v>148031273</v>
      </c>
      <c r="C1020" s="577">
        <f t="shared" si="59"/>
        <v>43830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0</v>
      </c>
    </row>
    <row r="1021" spans="1:8" ht="15.75">
      <c r="A1021" s="105" t="str">
        <f t="shared" si="57"/>
        <v>Супер Боровец пропърти фонд АДСИЦ</v>
      </c>
      <c r="B1021" s="105" t="str">
        <f t="shared" si="58"/>
        <v>148031273</v>
      </c>
      <c r="C1021" s="577">
        <f t="shared" si="59"/>
        <v>43830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0</v>
      </c>
    </row>
    <row r="1022" spans="1:8" ht="15.75">
      <c r="A1022" s="105" t="str">
        <f t="shared" si="57"/>
        <v>Супер Боровец пропърти фонд АДСИЦ</v>
      </c>
      <c r="B1022" s="105" t="str">
        <f t="shared" si="58"/>
        <v>148031273</v>
      </c>
      <c r="C1022" s="577">
        <f t="shared" si="59"/>
        <v>43830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42049</v>
      </c>
    </row>
    <row r="1023" spans="1:8" ht="15.75">
      <c r="A1023" s="105" t="str">
        <f t="shared" si="57"/>
        <v>Супер Боровец пропърти фонд АДСИЦ</v>
      </c>
      <c r="B1023" s="105" t="str">
        <f t="shared" si="58"/>
        <v>148031273</v>
      </c>
      <c r="C1023" s="577">
        <f t="shared" si="59"/>
        <v>43830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0</v>
      </c>
    </row>
    <row r="1024" spans="1:8" ht="15.75">
      <c r="A1024" s="105" t="str">
        <f t="shared" si="57"/>
        <v>Супер Боровец пропърти фонд АДСИЦ</v>
      </c>
      <c r="B1024" s="105" t="str">
        <f t="shared" si="58"/>
        <v>148031273</v>
      </c>
      <c r="C1024" s="577">
        <f t="shared" si="59"/>
        <v>43830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2</v>
      </c>
    </row>
    <row r="1025" spans="1:8" ht="15.75">
      <c r="A1025" s="105" t="str">
        <f t="shared" si="57"/>
        <v>Супер Боровец пропърти фонд АДСИЦ</v>
      </c>
      <c r="B1025" s="105" t="str">
        <f t="shared" si="58"/>
        <v>148031273</v>
      </c>
      <c r="C1025" s="577">
        <f t="shared" si="59"/>
        <v>43830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0</v>
      </c>
    </row>
    <row r="1026" spans="1:8" ht="15.75">
      <c r="A1026" s="105" t="str">
        <f t="shared" si="57"/>
        <v>Супер Боровец пропърти фонд АДСИЦ</v>
      </c>
      <c r="B1026" s="105" t="str">
        <f t="shared" si="58"/>
        <v>148031273</v>
      </c>
      <c r="C1026" s="577">
        <f t="shared" si="59"/>
        <v>43830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0</v>
      </c>
    </row>
    <row r="1027" spans="1:8" ht="15.75">
      <c r="A1027" s="105" t="str">
        <f t="shared" si="57"/>
        <v>Супер Боровец пропърти фонд АДСИЦ</v>
      </c>
      <c r="B1027" s="105" t="str">
        <f t="shared" si="58"/>
        <v>148031273</v>
      </c>
      <c r="C1027" s="577">
        <f t="shared" si="59"/>
        <v>43830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2</v>
      </c>
    </row>
    <row r="1028" spans="1:8" ht="15.75">
      <c r="A1028" s="105" t="str">
        <f t="shared" si="57"/>
        <v>Супер Боровец пропърти фонд АДСИЦ</v>
      </c>
      <c r="B1028" s="105" t="str">
        <f t="shared" si="58"/>
        <v>148031273</v>
      </c>
      <c r="C1028" s="577">
        <f t="shared" si="59"/>
        <v>43830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122</v>
      </c>
    </row>
    <row r="1029" spans="1:8" ht="15.75">
      <c r="A1029" s="105" t="str">
        <f t="shared" si="57"/>
        <v>Супер Боровец пропърти фонд АДСИЦ</v>
      </c>
      <c r="B1029" s="105" t="str">
        <f t="shared" si="58"/>
        <v>148031273</v>
      </c>
      <c r="C1029" s="577">
        <f t="shared" si="59"/>
        <v>43830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66</v>
      </c>
    </row>
    <row r="1030" spans="1:8" ht="15.75">
      <c r="A1030" s="105" t="str">
        <f t="shared" si="57"/>
        <v>Супер Боровец пропърти фонд АДСИЦ</v>
      </c>
      <c r="B1030" s="105" t="str">
        <f t="shared" si="58"/>
        <v>148031273</v>
      </c>
      <c r="C1030" s="577">
        <f t="shared" si="59"/>
        <v>43830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Супер Боровец пропърти фонд АДСИЦ</v>
      </c>
      <c r="B1031" s="105" t="str">
        <f t="shared" si="58"/>
        <v>148031273</v>
      </c>
      <c r="C1031" s="577">
        <f t="shared" si="59"/>
        <v>43830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56</v>
      </c>
    </row>
    <row r="1032" spans="1:8" ht="15.75">
      <c r="A1032" s="105" t="str">
        <f t="shared" si="57"/>
        <v>Супер Боровец пропърти фонд АДСИЦ</v>
      </c>
      <c r="B1032" s="105" t="str">
        <f t="shared" si="58"/>
        <v>148031273</v>
      </c>
      <c r="C1032" s="577">
        <f t="shared" si="59"/>
        <v>43830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Супер Боровец пропърти фонд АДСИЦ</v>
      </c>
      <c r="B1033" s="105" t="str">
        <f t="shared" si="58"/>
        <v>148031273</v>
      </c>
      <c r="C1033" s="577">
        <f t="shared" si="59"/>
        <v>43830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3651</v>
      </c>
    </row>
    <row r="1034" spans="1:8" ht="15.75">
      <c r="A1034" s="105" t="str">
        <f t="shared" si="57"/>
        <v>Супер Боровец пропърти фонд АДСИЦ</v>
      </c>
      <c r="B1034" s="105" t="str">
        <f t="shared" si="58"/>
        <v>148031273</v>
      </c>
      <c r="C1034" s="577">
        <f t="shared" si="59"/>
        <v>43830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Супер Боровец пропърти фонд АДСИЦ</v>
      </c>
      <c r="B1035" s="105" t="str">
        <f t="shared" si="58"/>
        <v>148031273</v>
      </c>
      <c r="C1035" s="577">
        <f t="shared" si="59"/>
        <v>43830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1947</v>
      </c>
    </row>
    <row r="1036" spans="1:8" ht="15.75">
      <c r="A1036" s="105" t="str">
        <f t="shared" si="57"/>
        <v>Супер Боровец пропърти фонд АДСИЦ</v>
      </c>
      <c r="B1036" s="105" t="str">
        <f t="shared" si="58"/>
        <v>148031273</v>
      </c>
      <c r="C1036" s="577">
        <f t="shared" si="59"/>
        <v>43830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1704</v>
      </c>
    </row>
    <row r="1037" spans="1:8" ht="15.75">
      <c r="A1037" s="105" t="str">
        <f t="shared" si="57"/>
        <v>Супер Боровец пропърти фонд АДСИЦ</v>
      </c>
      <c r="B1037" s="105" t="str">
        <f t="shared" si="58"/>
        <v>148031273</v>
      </c>
      <c r="C1037" s="577">
        <f t="shared" si="59"/>
        <v>43830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Супер Боровец пропърти фонд АДСИЦ</v>
      </c>
      <c r="B1038" s="105" t="str">
        <f t="shared" si="58"/>
        <v>148031273</v>
      </c>
      <c r="C1038" s="577">
        <f t="shared" si="59"/>
        <v>43830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1665</v>
      </c>
    </row>
    <row r="1039" spans="1:8" ht="15.75">
      <c r="A1039" s="105" t="str">
        <f t="shared" si="57"/>
        <v>Супер Боровец пропърти фонд АДСИЦ</v>
      </c>
      <c r="B1039" s="105" t="str">
        <f t="shared" si="58"/>
        <v>148031273</v>
      </c>
      <c r="C1039" s="577">
        <f t="shared" si="59"/>
        <v>43830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Супер Боровец пропърти фонд АДСИЦ</v>
      </c>
      <c r="B1040" s="105" t="str">
        <f aca="true" t="shared" si="61" ref="B1040:B1103">pdeBulstat</f>
        <v>148031273</v>
      </c>
      <c r="C1040" s="577">
        <f aca="true" t="shared" si="62" ref="C1040:C1103">endDate</f>
        <v>43830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1616</v>
      </c>
    </row>
    <row r="1041" spans="1:8" ht="15.75">
      <c r="A1041" s="105" t="str">
        <f t="shared" si="60"/>
        <v>Супер Боровец пропърти фонд АДСИЦ</v>
      </c>
      <c r="B1041" s="105" t="str">
        <f t="shared" si="61"/>
        <v>148031273</v>
      </c>
      <c r="C1041" s="577">
        <f t="shared" si="62"/>
        <v>43830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0</v>
      </c>
    </row>
    <row r="1042" spans="1:8" ht="15.75">
      <c r="A1042" s="105" t="str">
        <f t="shared" si="60"/>
        <v>Супер Боровец пропърти фонд АДСИЦ</v>
      </c>
      <c r="B1042" s="105" t="str">
        <f t="shared" si="61"/>
        <v>148031273</v>
      </c>
      <c r="C1042" s="577">
        <f t="shared" si="62"/>
        <v>43830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31</v>
      </c>
    </row>
    <row r="1043" spans="1:8" ht="15.75">
      <c r="A1043" s="105" t="str">
        <f t="shared" si="60"/>
        <v>Супер Боровец пропърти фонд АДСИЦ</v>
      </c>
      <c r="B1043" s="105" t="str">
        <f t="shared" si="61"/>
        <v>148031273</v>
      </c>
      <c r="C1043" s="577">
        <f t="shared" si="62"/>
        <v>43830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4</v>
      </c>
    </row>
    <row r="1044" spans="1:8" ht="15.75">
      <c r="A1044" s="105" t="str">
        <f t="shared" si="60"/>
        <v>Супер Боровец пропърти фонд АДСИЦ</v>
      </c>
      <c r="B1044" s="105" t="str">
        <f t="shared" si="61"/>
        <v>148031273</v>
      </c>
      <c r="C1044" s="577">
        <f t="shared" si="62"/>
        <v>43830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Супер Боровец пропърти фонд АДСИЦ</v>
      </c>
      <c r="B1045" s="105" t="str">
        <f t="shared" si="61"/>
        <v>148031273</v>
      </c>
      <c r="C1045" s="577">
        <f t="shared" si="62"/>
        <v>43830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0</v>
      </c>
    </row>
    <row r="1046" spans="1:8" ht="15.75">
      <c r="A1046" s="105" t="str">
        <f t="shared" si="60"/>
        <v>Супер Боровец пропърти фонд АДСИЦ</v>
      </c>
      <c r="B1046" s="105" t="str">
        <f t="shared" si="61"/>
        <v>148031273</v>
      </c>
      <c r="C1046" s="577">
        <f t="shared" si="62"/>
        <v>43830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4</v>
      </c>
    </row>
    <row r="1047" spans="1:8" ht="15.75">
      <c r="A1047" s="105" t="str">
        <f t="shared" si="60"/>
        <v>Супер Боровец пропърти фонд АДСИЦ</v>
      </c>
      <c r="B1047" s="105" t="str">
        <f t="shared" si="61"/>
        <v>148031273</v>
      </c>
      <c r="C1047" s="577">
        <f t="shared" si="62"/>
        <v>43830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14</v>
      </c>
    </row>
    <row r="1048" spans="1:8" ht="15.75">
      <c r="A1048" s="105" t="str">
        <f t="shared" si="60"/>
        <v>Супер Боровец пропърти фонд АДСИЦ</v>
      </c>
      <c r="B1048" s="105" t="str">
        <f t="shared" si="61"/>
        <v>148031273</v>
      </c>
      <c r="C1048" s="577">
        <f t="shared" si="62"/>
        <v>43830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203</v>
      </c>
    </row>
    <row r="1049" spans="1:8" ht="15.75">
      <c r="A1049" s="105" t="str">
        <f t="shared" si="60"/>
        <v>Супер Боровец пропърти фонд АДСИЦ</v>
      </c>
      <c r="B1049" s="105" t="str">
        <f t="shared" si="61"/>
        <v>148031273</v>
      </c>
      <c r="C1049" s="577">
        <f t="shared" si="62"/>
        <v>43830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5643</v>
      </c>
    </row>
    <row r="1050" spans="1:8" ht="15.75">
      <c r="A1050" s="105" t="str">
        <f t="shared" si="60"/>
        <v>Супер Боровец пропърти фонд АДСИЦ</v>
      </c>
      <c r="B1050" s="105" t="str">
        <f t="shared" si="61"/>
        <v>148031273</v>
      </c>
      <c r="C1050" s="577">
        <f t="shared" si="62"/>
        <v>43830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47692</v>
      </c>
    </row>
    <row r="1051" spans="1:8" ht="15.75">
      <c r="A1051" s="105" t="str">
        <f t="shared" si="60"/>
        <v>Супер Боровец пропърти фонд АДСИЦ</v>
      </c>
      <c r="B1051" s="105" t="str">
        <f t="shared" si="61"/>
        <v>148031273</v>
      </c>
      <c r="C1051" s="577">
        <f t="shared" si="62"/>
        <v>43830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Супер Боровец пропърти фонд АДСИЦ</v>
      </c>
      <c r="B1052" s="105" t="str">
        <f t="shared" si="61"/>
        <v>148031273</v>
      </c>
      <c r="C1052" s="577">
        <f t="shared" si="62"/>
        <v>43830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Супер Боровец пропърти фонд АДСИЦ</v>
      </c>
      <c r="B1053" s="105" t="str">
        <f t="shared" si="61"/>
        <v>148031273</v>
      </c>
      <c r="C1053" s="577">
        <f t="shared" si="62"/>
        <v>43830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Супер Боровец пропърти фонд АДСИЦ</v>
      </c>
      <c r="B1054" s="105" t="str">
        <f t="shared" si="61"/>
        <v>148031273</v>
      </c>
      <c r="C1054" s="577">
        <f t="shared" si="62"/>
        <v>43830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Супер Боровец пропърти фонд АДСИЦ</v>
      </c>
      <c r="B1055" s="105" t="str">
        <f t="shared" si="61"/>
        <v>148031273</v>
      </c>
      <c r="C1055" s="577">
        <f t="shared" si="62"/>
        <v>43830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Супер Боровец пропърти фонд АДСИЦ</v>
      </c>
      <c r="B1056" s="105" t="str">
        <f t="shared" si="61"/>
        <v>148031273</v>
      </c>
      <c r="C1056" s="577">
        <f t="shared" si="62"/>
        <v>43830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Супер Боровец пропърти фонд АДСИЦ</v>
      </c>
      <c r="B1057" s="105" t="str">
        <f t="shared" si="61"/>
        <v>148031273</v>
      </c>
      <c r="C1057" s="577">
        <f t="shared" si="62"/>
        <v>43830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Супер Боровец пропърти фонд АДСИЦ</v>
      </c>
      <c r="B1058" s="105" t="str">
        <f t="shared" si="61"/>
        <v>148031273</v>
      </c>
      <c r="C1058" s="577">
        <f t="shared" si="62"/>
        <v>43830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Супер Боровец пропърти фонд АДСИЦ</v>
      </c>
      <c r="B1059" s="105" t="str">
        <f t="shared" si="61"/>
        <v>148031273</v>
      </c>
      <c r="C1059" s="577">
        <f t="shared" si="62"/>
        <v>43830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Супер Боровец пропърти фонд АДСИЦ</v>
      </c>
      <c r="B1060" s="105" t="str">
        <f t="shared" si="61"/>
        <v>148031273</v>
      </c>
      <c r="C1060" s="577">
        <f t="shared" si="62"/>
        <v>43830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Супер Боровец пропърти фонд АДСИЦ</v>
      </c>
      <c r="B1061" s="105" t="str">
        <f t="shared" si="61"/>
        <v>148031273</v>
      </c>
      <c r="C1061" s="577">
        <f t="shared" si="62"/>
        <v>43830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Супер Боровец пропърти фонд АДСИЦ</v>
      </c>
      <c r="B1062" s="105" t="str">
        <f t="shared" si="61"/>
        <v>148031273</v>
      </c>
      <c r="C1062" s="577">
        <f t="shared" si="62"/>
        <v>43830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Супер Боровец пропърти фонд АДСИЦ</v>
      </c>
      <c r="B1063" s="105" t="str">
        <f t="shared" si="61"/>
        <v>148031273</v>
      </c>
      <c r="C1063" s="577">
        <f t="shared" si="62"/>
        <v>43830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Супер Боровец пропърти фонд АДСИЦ</v>
      </c>
      <c r="B1064" s="105" t="str">
        <f t="shared" si="61"/>
        <v>148031273</v>
      </c>
      <c r="C1064" s="577">
        <f t="shared" si="62"/>
        <v>43830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Супер Боровец пропърти фонд АДСИЦ</v>
      </c>
      <c r="B1065" s="105" t="str">
        <f t="shared" si="61"/>
        <v>148031273</v>
      </c>
      <c r="C1065" s="577">
        <f t="shared" si="62"/>
        <v>43830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Супер Боровец пропърти фонд АДСИЦ</v>
      </c>
      <c r="B1066" s="105" t="str">
        <f t="shared" si="61"/>
        <v>148031273</v>
      </c>
      <c r="C1066" s="577">
        <f t="shared" si="62"/>
        <v>43830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Супер Боровец пропърти фонд АДСИЦ</v>
      </c>
      <c r="B1067" s="105" t="str">
        <f t="shared" si="61"/>
        <v>148031273</v>
      </c>
      <c r="C1067" s="577">
        <f t="shared" si="62"/>
        <v>43830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2</v>
      </c>
    </row>
    <row r="1068" spans="1:8" ht="15.75">
      <c r="A1068" s="105" t="str">
        <f t="shared" si="60"/>
        <v>Супер Боровец пропърти фонд АДСИЦ</v>
      </c>
      <c r="B1068" s="105" t="str">
        <f t="shared" si="61"/>
        <v>148031273</v>
      </c>
      <c r="C1068" s="577">
        <f t="shared" si="62"/>
        <v>43830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0</v>
      </c>
    </row>
    <row r="1069" spans="1:8" ht="15.75">
      <c r="A1069" s="105" t="str">
        <f t="shared" si="60"/>
        <v>Супер Боровец пропърти фонд АДСИЦ</v>
      </c>
      <c r="B1069" s="105" t="str">
        <f t="shared" si="61"/>
        <v>148031273</v>
      </c>
      <c r="C1069" s="577">
        <f t="shared" si="62"/>
        <v>43830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0</v>
      </c>
    </row>
    <row r="1070" spans="1:8" ht="15.75">
      <c r="A1070" s="105" t="str">
        <f t="shared" si="60"/>
        <v>Супер Боровец пропърти фонд АДСИЦ</v>
      </c>
      <c r="B1070" s="105" t="str">
        <f t="shared" si="61"/>
        <v>148031273</v>
      </c>
      <c r="C1070" s="577">
        <f t="shared" si="62"/>
        <v>43830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2</v>
      </c>
    </row>
    <row r="1071" spans="1:8" ht="15.75">
      <c r="A1071" s="105" t="str">
        <f t="shared" si="60"/>
        <v>Супер Боровец пропърти фонд АДСИЦ</v>
      </c>
      <c r="B1071" s="105" t="str">
        <f t="shared" si="61"/>
        <v>148031273</v>
      </c>
      <c r="C1071" s="577">
        <f t="shared" si="62"/>
        <v>43830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66</v>
      </c>
    </row>
    <row r="1072" spans="1:8" ht="15.75">
      <c r="A1072" s="105" t="str">
        <f t="shared" si="60"/>
        <v>Супер Боровец пропърти фонд АДСИЦ</v>
      </c>
      <c r="B1072" s="105" t="str">
        <f t="shared" si="61"/>
        <v>148031273</v>
      </c>
      <c r="C1072" s="577">
        <f t="shared" si="62"/>
        <v>43830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66</v>
      </c>
    </row>
    <row r="1073" spans="1:8" ht="15.75">
      <c r="A1073" s="105" t="str">
        <f t="shared" si="60"/>
        <v>Супер Боровец пропърти фонд АДСИЦ</v>
      </c>
      <c r="B1073" s="105" t="str">
        <f t="shared" si="61"/>
        <v>148031273</v>
      </c>
      <c r="C1073" s="577">
        <f t="shared" si="62"/>
        <v>43830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Супер Боровец пропърти фонд АДСИЦ</v>
      </c>
      <c r="B1074" s="105" t="str">
        <f t="shared" si="61"/>
        <v>148031273</v>
      </c>
      <c r="C1074" s="577">
        <f t="shared" si="62"/>
        <v>43830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0</v>
      </c>
    </row>
    <row r="1075" spans="1:8" ht="15.75">
      <c r="A1075" s="105" t="str">
        <f t="shared" si="60"/>
        <v>Супер Боровец пропърти фонд АДСИЦ</v>
      </c>
      <c r="B1075" s="105" t="str">
        <f t="shared" si="61"/>
        <v>148031273</v>
      </c>
      <c r="C1075" s="577">
        <f t="shared" si="62"/>
        <v>43830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Супер Боровец пропърти фонд АДСИЦ</v>
      </c>
      <c r="B1076" s="105" t="str">
        <f t="shared" si="61"/>
        <v>148031273</v>
      </c>
      <c r="C1076" s="577">
        <f t="shared" si="62"/>
        <v>43830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3651</v>
      </c>
    </row>
    <row r="1077" spans="1:8" ht="15.75">
      <c r="A1077" s="105" t="str">
        <f t="shared" si="60"/>
        <v>Супер Боровец пропърти фонд АДСИЦ</v>
      </c>
      <c r="B1077" s="105" t="str">
        <f t="shared" si="61"/>
        <v>148031273</v>
      </c>
      <c r="C1077" s="577">
        <f t="shared" si="62"/>
        <v>43830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Супер Боровец пропърти фонд АДСИЦ</v>
      </c>
      <c r="B1078" s="105" t="str">
        <f t="shared" si="61"/>
        <v>148031273</v>
      </c>
      <c r="C1078" s="577">
        <f t="shared" si="62"/>
        <v>43830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1947</v>
      </c>
    </row>
    <row r="1079" spans="1:8" ht="15.75">
      <c r="A1079" s="105" t="str">
        <f t="shared" si="60"/>
        <v>Супер Боровец пропърти фонд АДСИЦ</v>
      </c>
      <c r="B1079" s="105" t="str">
        <f t="shared" si="61"/>
        <v>148031273</v>
      </c>
      <c r="C1079" s="577">
        <f t="shared" si="62"/>
        <v>43830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1704</v>
      </c>
    </row>
    <row r="1080" spans="1:8" ht="15.75">
      <c r="A1080" s="105" t="str">
        <f t="shared" si="60"/>
        <v>Супер Боровец пропърти фонд АДСИЦ</v>
      </c>
      <c r="B1080" s="105" t="str">
        <f t="shared" si="61"/>
        <v>148031273</v>
      </c>
      <c r="C1080" s="577">
        <f t="shared" si="62"/>
        <v>43830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Супер Боровец пропърти фонд АДСИЦ</v>
      </c>
      <c r="B1081" s="105" t="str">
        <f t="shared" si="61"/>
        <v>148031273</v>
      </c>
      <c r="C1081" s="577">
        <f t="shared" si="62"/>
        <v>43830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1665</v>
      </c>
    </row>
    <row r="1082" spans="1:8" ht="15.75">
      <c r="A1082" s="105" t="str">
        <f t="shared" si="60"/>
        <v>Супер Боровец пропърти фонд АДСИЦ</v>
      </c>
      <c r="B1082" s="105" t="str">
        <f t="shared" si="61"/>
        <v>148031273</v>
      </c>
      <c r="C1082" s="577">
        <f t="shared" si="62"/>
        <v>43830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Супер Боровец пропърти фонд АДСИЦ</v>
      </c>
      <c r="B1083" s="105" t="str">
        <f t="shared" si="61"/>
        <v>148031273</v>
      </c>
      <c r="C1083" s="577">
        <f t="shared" si="62"/>
        <v>43830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1616</v>
      </c>
    </row>
    <row r="1084" spans="1:8" ht="15.75">
      <c r="A1084" s="105" t="str">
        <f t="shared" si="60"/>
        <v>Супер Боровец пропърти фонд АДСИЦ</v>
      </c>
      <c r="B1084" s="105" t="str">
        <f t="shared" si="61"/>
        <v>148031273</v>
      </c>
      <c r="C1084" s="577">
        <f t="shared" si="62"/>
        <v>43830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0</v>
      </c>
    </row>
    <row r="1085" spans="1:8" ht="15.75">
      <c r="A1085" s="105" t="str">
        <f t="shared" si="60"/>
        <v>Супер Боровец пропърти фонд АДСИЦ</v>
      </c>
      <c r="B1085" s="105" t="str">
        <f t="shared" si="61"/>
        <v>148031273</v>
      </c>
      <c r="C1085" s="577">
        <f t="shared" si="62"/>
        <v>43830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31</v>
      </c>
    </row>
    <row r="1086" spans="1:8" ht="15.75">
      <c r="A1086" s="105" t="str">
        <f t="shared" si="60"/>
        <v>Супер Боровец пропърти фонд АДСИЦ</v>
      </c>
      <c r="B1086" s="105" t="str">
        <f t="shared" si="61"/>
        <v>148031273</v>
      </c>
      <c r="C1086" s="577">
        <f t="shared" si="62"/>
        <v>43830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4</v>
      </c>
    </row>
    <row r="1087" spans="1:8" ht="15.75">
      <c r="A1087" s="105" t="str">
        <f t="shared" si="60"/>
        <v>Супер Боровец пропърти фонд АДСИЦ</v>
      </c>
      <c r="B1087" s="105" t="str">
        <f t="shared" si="61"/>
        <v>148031273</v>
      </c>
      <c r="C1087" s="577">
        <f t="shared" si="62"/>
        <v>43830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Супер Боровец пропърти фонд АДСИЦ</v>
      </c>
      <c r="B1088" s="105" t="str">
        <f t="shared" si="61"/>
        <v>148031273</v>
      </c>
      <c r="C1088" s="577">
        <f t="shared" si="62"/>
        <v>43830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0</v>
      </c>
    </row>
    <row r="1089" spans="1:8" ht="15.75">
      <c r="A1089" s="105" t="str">
        <f t="shared" si="60"/>
        <v>Супер Боровец пропърти фонд АДСИЦ</v>
      </c>
      <c r="B1089" s="105" t="str">
        <f t="shared" si="61"/>
        <v>148031273</v>
      </c>
      <c r="C1089" s="577">
        <f t="shared" si="62"/>
        <v>43830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4</v>
      </c>
    </row>
    <row r="1090" spans="1:8" ht="15.75">
      <c r="A1090" s="105" t="str">
        <f t="shared" si="60"/>
        <v>Супер Боровец пропърти фонд АДСИЦ</v>
      </c>
      <c r="B1090" s="105" t="str">
        <f t="shared" si="61"/>
        <v>148031273</v>
      </c>
      <c r="C1090" s="577">
        <f t="shared" si="62"/>
        <v>43830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14</v>
      </c>
    </row>
    <row r="1091" spans="1:8" ht="15.75">
      <c r="A1091" s="105" t="str">
        <f t="shared" si="60"/>
        <v>Супер Боровец пропърти фонд АДСИЦ</v>
      </c>
      <c r="B1091" s="105" t="str">
        <f t="shared" si="61"/>
        <v>148031273</v>
      </c>
      <c r="C1091" s="577">
        <f t="shared" si="62"/>
        <v>43830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203</v>
      </c>
    </row>
    <row r="1092" spans="1:8" ht="15.75">
      <c r="A1092" s="105" t="str">
        <f t="shared" si="60"/>
        <v>Супер Боровец пропърти фонд АДСИЦ</v>
      </c>
      <c r="B1092" s="105" t="str">
        <f t="shared" si="61"/>
        <v>148031273</v>
      </c>
      <c r="C1092" s="577">
        <f t="shared" si="62"/>
        <v>43830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5587</v>
      </c>
    </row>
    <row r="1093" spans="1:8" ht="15.75">
      <c r="A1093" s="105" t="str">
        <f t="shared" si="60"/>
        <v>Супер Боровец пропърти фонд АДСИЦ</v>
      </c>
      <c r="B1093" s="105" t="str">
        <f t="shared" si="61"/>
        <v>148031273</v>
      </c>
      <c r="C1093" s="577">
        <f t="shared" si="62"/>
        <v>43830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5587</v>
      </c>
    </row>
    <row r="1094" spans="1:8" ht="15.75">
      <c r="A1094" s="105" t="str">
        <f t="shared" si="60"/>
        <v>Супер Боровец пропърти фонд АДСИЦ</v>
      </c>
      <c r="B1094" s="105" t="str">
        <f t="shared" si="61"/>
        <v>148031273</v>
      </c>
      <c r="C1094" s="577">
        <f t="shared" si="62"/>
        <v>43830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2433</v>
      </c>
    </row>
    <row r="1095" spans="1:8" ht="15.75">
      <c r="A1095" s="105" t="str">
        <f t="shared" si="60"/>
        <v>Супер Боровец пропърти фонд АДСИЦ</v>
      </c>
      <c r="B1095" s="105" t="str">
        <f t="shared" si="61"/>
        <v>148031273</v>
      </c>
      <c r="C1095" s="577">
        <f t="shared" si="62"/>
        <v>43830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2433</v>
      </c>
    </row>
    <row r="1096" spans="1:8" ht="15.75">
      <c r="A1096" s="105" t="str">
        <f t="shared" si="60"/>
        <v>Супер Боровец пропърти фонд АДСИЦ</v>
      </c>
      <c r="B1096" s="105" t="str">
        <f t="shared" si="61"/>
        <v>148031273</v>
      </c>
      <c r="C1096" s="577">
        <f t="shared" si="62"/>
        <v>43830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Супер Боровец пропърти фонд АДСИЦ</v>
      </c>
      <c r="B1097" s="105" t="str">
        <f t="shared" si="61"/>
        <v>148031273</v>
      </c>
      <c r="C1097" s="577">
        <f t="shared" si="62"/>
        <v>43830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0</v>
      </c>
    </row>
    <row r="1098" spans="1:8" ht="15.75">
      <c r="A1098" s="105" t="str">
        <f t="shared" si="60"/>
        <v>Супер Боровец пропърти фонд АДСИЦ</v>
      </c>
      <c r="B1098" s="105" t="str">
        <f t="shared" si="61"/>
        <v>148031273</v>
      </c>
      <c r="C1098" s="577">
        <f t="shared" si="62"/>
        <v>43830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22030</v>
      </c>
    </row>
    <row r="1099" spans="1:8" ht="15.75">
      <c r="A1099" s="105" t="str">
        <f t="shared" si="60"/>
        <v>Супер Боровец пропърти фонд АДСИЦ</v>
      </c>
      <c r="B1099" s="105" t="str">
        <f t="shared" si="61"/>
        <v>148031273</v>
      </c>
      <c r="C1099" s="577">
        <f t="shared" si="62"/>
        <v>43830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22030</v>
      </c>
    </row>
    <row r="1100" spans="1:8" ht="15.75">
      <c r="A1100" s="105" t="str">
        <f t="shared" si="60"/>
        <v>Супер Боровец пропърти фонд АДСИЦ</v>
      </c>
      <c r="B1100" s="105" t="str">
        <f t="shared" si="61"/>
        <v>148031273</v>
      </c>
      <c r="C1100" s="577">
        <f t="shared" si="62"/>
        <v>43830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Супер Боровец пропърти фонд АДСИЦ</v>
      </c>
      <c r="B1101" s="105" t="str">
        <f t="shared" si="61"/>
        <v>148031273</v>
      </c>
      <c r="C1101" s="577">
        <f t="shared" si="62"/>
        <v>43830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Супер Боровец пропърти фонд АДСИЦ</v>
      </c>
      <c r="B1102" s="105" t="str">
        <f t="shared" si="61"/>
        <v>148031273</v>
      </c>
      <c r="C1102" s="577">
        <f t="shared" si="62"/>
        <v>43830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Супер Боровец пропърти фонд АДСИЦ</v>
      </c>
      <c r="B1103" s="105" t="str">
        <f t="shared" si="61"/>
        <v>148031273</v>
      </c>
      <c r="C1103" s="577">
        <f t="shared" si="62"/>
        <v>43830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Супер Боровец пропърти фонд АДСИЦ</v>
      </c>
      <c r="B1104" s="105" t="str">
        <f aca="true" t="shared" si="64" ref="B1104:B1167">pdeBulstat</f>
        <v>148031273</v>
      </c>
      <c r="C1104" s="577">
        <f aca="true" t="shared" si="65" ref="C1104:C1167">endDate</f>
        <v>43830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Супер Боровец пропърти фонд АДСИЦ</v>
      </c>
      <c r="B1105" s="105" t="str">
        <f t="shared" si="64"/>
        <v>148031273</v>
      </c>
      <c r="C1105" s="577">
        <f t="shared" si="65"/>
        <v>43830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17586</v>
      </c>
    </row>
    <row r="1106" spans="1:8" ht="15.75">
      <c r="A1106" s="105" t="str">
        <f t="shared" si="63"/>
        <v>Супер Боровец пропърти фонд АДСИЦ</v>
      </c>
      <c r="B1106" s="105" t="str">
        <f t="shared" si="64"/>
        <v>148031273</v>
      </c>
      <c r="C1106" s="577">
        <f t="shared" si="65"/>
        <v>43830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0</v>
      </c>
    </row>
    <row r="1107" spans="1:8" ht="15.75">
      <c r="A1107" s="105" t="str">
        <f t="shared" si="63"/>
        <v>Супер Боровец пропърти фонд АДСИЦ</v>
      </c>
      <c r="B1107" s="105" t="str">
        <f t="shared" si="64"/>
        <v>148031273</v>
      </c>
      <c r="C1107" s="577">
        <f t="shared" si="65"/>
        <v>43830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0</v>
      </c>
    </row>
    <row r="1108" spans="1:8" ht="15.75">
      <c r="A1108" s="105" t="str">
        <f t="shared" si="63"/>
        <v>Супер Боровец пропърти фонд АДСИЦ</v>
      </c>
      <c r="B1108" s="105" t="str">
        <f t="shared" si="64"/>
        <v>148031273</v>
      </c>
      <c r="C1108" s="577">
        <f t="shared" si="65"/>
        <v>43830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42049</v>
      </c>
    </row>
    <row r="1109" spans="1:8" ht="15.75">
      <c r="A1109" s="105" t="str">
        <f t="shared" si="63"/>
        <v>Супер Боровец пропърти фонд АДСИЦ</v>
      </c>
      <c r="B1109" s="105" t="str">
        <f t="shared" si="64"/>
        <v>148031273</v>
      </c>
      <c r="C1109" s="577">
        <f t="shared" si="65"/>
        <v>43830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0</v>
      </c>
    </row>
    <row r="1110" spans="1:8" ht="15.75">
      <c r="A1110" s="105" t="str">
        <f t="shared" si="63"/>
        <v>Супер Боровец пропърти фонд АДСИЦ</v>
      </c>
      <c r="B1110" s="105" t="str">
        <f t="shared" si="64"/>
        <v>148031273</v>
      </c>
      <c r="C1110" s="577">
        <f t="shared" si="65"/>
        <v>43830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0</v>
      </c>
    </row>
    <row r="1111" spans="1:8" ht="15.75">
      <c r="A1111" s="105" t="str">
        <f t="shared" si="63"/>
        <v>Супер Боровец пропърти фонд АДСИЦ</v>
      </c>
      <c r="B1111" s="105" t="str">
        <f t="shared" si="64"/>
        <v>148031273</v>
      </c>
      <c r="C1111" s="577">
        <f t="shared" si="65"/>
        <v>43830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Супер Боровец пропърти фонд АДСИЦ</v>
      </c>
      <c r="B1112" s="105" t="str">
        <f t="shared" si="64"/>
        <v>148031273</v>
      </c>
      <c r="C1112" s="577">
        <f t="shared" si="65"/>
        <v>43830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Супер Боровец пропърти фонд АДСИЦ</v>
      </c>
      <c r="B1113" s="105" t="str">
        <f t="shared" si="64"/>
        <v>148031273</v>
      </c>
      <c r="C1113" s="577">
        <f t="shared" si="65"/>
        <v>43830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0</v>
      </c>
    </row>
    <row r="1114" spans="1:8" ht="15.75">
      <c r="A1114" s="105" t="str">
        <f t="shared" si="63"/>
        <v>Супер Боровец пропърти фонд АДСИЦ</v>
      </c>
      <c r="B1114" s="105" t="str">
        <f t="shared" si="64"/>
        <v>148031273</v>
      </c>
      <c r="C1114" s="577">
        <f t="shared" si="65"/>
        <v>43830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56</v>
      </c>
    </row>
    <row r="1115" spans="1:8" ht="15.75">
      <c r="A1115" s="105" t="str">
        <f t="shared" si="63"/>
        <v>Супер Боровец пропърти фонд АДСИЦ</v>
      </c>
      <c r="B1115" s="105" t="str">
        <f t="shared" si="64"/>
        <v>148031273</v>
      </c>
      <c r="C1115" s="577">
        <f t="shared" si="65"/>
        <v>43830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0</v>
      </c>
    </row>
    <row r="1116" spans="1:8" ht="15.75">
      <c r="A1116" s="105" t="str">
        <f t="shared" si="63"/>
        <v>Супер Боровец пропърти фонд АДСИЦ</v>
      </c>
      <c r="B1116" s="105" t="str">
        <f t="shared" si="64"/>
        <v>148031273</v>
      </c>
      <c r="C1116" s="577">
        <f t="shared" si="65"/>
        <v>43830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Супер Боровец пропърти фонд АДСИЦ</v>
      </c>
      <c r="B1117" s="105" t="str">
        <f t="shared" si="64"/>
        <v>148031273</v>
      </c>
      <c r="C1117" s="577">
        <f t="shared" si="65"/>
        <v>43830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56</v>
      </c>
    </row>
    <row r="1118" spans="1:8" ht="15.75">
      <c r="A1118" s="105" t="str">
        <f t="shared" si="63"/>
        <v>Супер Боровец пропърти фонд АДСИЦ</v>
      </c>
      <c r="B1118" s="105" t="str">
        <f t="shared" si="64"/>
        <v>148031273</v>
      </c>
      <c r="C1118" s="577">
        <f t="shared" si="65"/>
        <v>43830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Супер Боровец пропърти фонд АДСИЦ</v>
      </c>
      <c r="B1119" s="105" t="str">
        <f t="shared" si="64"/>
        <v>148031273</v>
      </c>
      <c r="C1119" s="577">
        <f t="shared" si="65"/>
        <v>43830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0</v>
      </c>
    </row>
    <row r="1120" spans="1:8" ht="15.75">
      <c r="A1120" s="105" t="str">
        <f t="shared" si="63"/>
        <v>Супер Боровец пропърти фонд АДСИЦ</v>
      </c>
      <c r="B1120" s="105" t="str">
        <f t="shared" si="64"/>
        <v>148031273</v>
      </c>
      <c r="C1120" s="577">
        <f t="shared" si="65"/>
        <v>43830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Супер Боровец пропърти фонд АДСИЦ</v>
      </c>
      <c r="B1121" s="105" t="str">
        <f t="shared" si="64"/>
        <v>148031273</v>
      </c>
      <c r="C1121" s="577">
        <f t="shared" si="65"/>
        <v>43830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Супер Боровец пропърти фонд АДСИЦ</v>
      </c>
      <c r="B1122" s="105" t="str">
        <f t="shared" si="64"/>
        <v>148031273</v>
      </c>
      <c r="C1122" s="577">
        <f t="shared" si="65"/>
        <v>43830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0</v>
      </c>
    </row>
    <row r="1123" spans="1:8" ht="15.75">
      <c r="A1123" s="105" t="str">
        <f t="shared" si="63"/>
        <v>Супер Боровец пропърти фонд АДСИЦ</v>
      </c>
      <c r="B1123" s="105" t="str">
        <f t="shared" si="64"/>
        <v>148031273</v>
      </c>
      <c r="C1123" s="577">
        <f t="shared" si="65"/>
        <v>43830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Супер Боровец пропърти фонд АДСИЦ</v>
      </c>
      <c r="B1124" s="105" t="str">
        <f t="shared" si="64"/>
        <v>148031273</v>
      </c>
      <c r="C1124" s="577">
        <f t="shared" si="65"/>
        <v>43830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0</v>
      </c>
    </row>
    <row r="1125" spans="1:8" ht="15.75">
      <c r="A1125" s="105" t="str">
        <f t="shared" si="63"/>
        <v>Супер Боровец пропърти фонд АДСИЦ</v>
      </c>
      <c r="B1125" s="105" t="str">
        <f t="shared" si="64"/>
        <v>148031273</v>
      </c>
      <c r="C1125" s="577">
        <f t="shared" si="65"/>
        <v>43830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Супер Боровец пропърти фонд АДСИЦ</v>
      </c>
      <c r="B1126" s="105" t="str">
        <f t="shared" si="64"/>
        <v>148031273</v>
      </c>
      <c r="C1126" s="577">
        <f t="shared" si="65"/>
        <v>43830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0</v>
      </c>
    </row>
    <row r="1127" spans="1:8" ht="15.75">
      <c r="A1127" s="105" t="str">
        <f t="shared" si="63"/>
        <v>Супер Боровец пропърти фонд АДСИЦ</v>
      </c>
      <c r="B1127" s="105" t="str">
        <f t="shared" si="64"/>
        <v>148031273</v>
      </c>
      <c r="C1127" s="577">
        <f t="shared" si="65"/>
        <v>43830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Супер Боровец пропърти фонд АДСИЦ</v>
      </c>
      <c r="B1128" s="105" t="str">
        <f t="shared" si="64"/>
        <v>148031273</v>
      </c>
      <c r="C1128" s="577">
        <f t="shared" si="65"/>
        <v>43830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0</v>
      </c>
    </row>
    <row r="1129" spans="1:8" ht="15.75">
      <c r="A1129" s="105" t="str">
        <f t="shared" si="63"/>
        <v>Супер Боровец пропърти фонд АДСИЦ</v>
      </c>
      <c r="B1129" s="105" t="str">
        <f t="shared" si="64"/>
        <v>148031273</v>
      </c>
      <c r="C1129" s="577">
        <f t="shared" si="65"/>
        <v>43830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0</v>
      </c>
    </row>
    <row r="1130" spans="1:8" ht="15.75">
      <c r="A1130" s="105" t="str">
        <f t="shared" si="63"/>
        <v>Супер Боровец пропърти фонд АДСИЦ</v>
      </c>
      <c r="B1130" s="105" t="str">
        <f t="shared" si="64"/>
        <v>148031273</v>
      </c>
      <c r="C1130" s="577">
        <f t="shared" si="65"/>
        <v>43830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Супер Боровец пропърти фонд АДСИЦ</v>
      </c>
      <c r="B1131" s="105" t="str">
        <f t="shared" si="64"/>
        <v>148031273</v>
      </c>
      <c r="C1131" s="577">
        <f t="shared" si="65"/>
        <v>43830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Супер Боровец пропърти фонд АДСИЦ</v>
      </c>
      <c r="B1132" s="105" t="str">
        <f t="shared" si="64"/>
        <v>148031273</v>
      </c>
      <c r="C1132" s="577">
        <f t="shared" si="65"/>
        <v>43830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0</v>
      </c>
    </row>
    <row r="1133" spans="1:8" ht="15.75">
      <c r="A1133" s="105" t="str">
        <f t="shared" si="63"/>
        <v>Супер Боровец пропърти фонд АДСИЦ</v>
      </c>
      <c r="B1133" s="105" t="str">
        <f t="shared" si="64"/>
        <v>148031273</v>
      </c>
      <c r="C1133" s="577">
        <f t="shared" si="65"/>
        <v>43830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0</v>
      </c>
    </row>
    <row r="1134" spans="1:8" ht="15.75">
      <c r="A1134" s="105" t="str">
        <f t="shared" si="63"/>
        <v>Супер Боровец пропърти фонд АДСИЦ</v>
      </c>
      <c r="B1134" s="105" t="str">
        <f t="shared" si="64"/>
        <v>148031273</v>
      </c>
      <c r="C1134" s="577">
        <f t="shared" si="65"/>
        <v>43830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0</v>
      </c>
    </row>
    <row r="1135" spans="1:8" ht="15.75">
      <c r="A1135" s="105" t="str">
        <f t="shared" si="63"/>
        <v>Супер Боровец пропърти фонд АДСИЦ</v>
      </c>
      <c r="B1135" s="105" t="str">
        <f t="shared" si="64"/>
        <v>148031273</v>
      </c>
      <c r="C1135" s="577">
        <f t="shared" si="65"/>
        <v>43830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56</v>
      </c>
    </row>
    <row r="1136" spans="1:8" ht="15.75">
      <c r="A1136" s="105" t="str">
        <f t="shared" si="63"/>
        <v>Супер Боровец пропърти фонд АДСИЦ</v>
      </c>
      <c r="B1136" s="105" t="str">
        <f t="shared" si="64"/>
        <v>148031273</v>
      </c>
      <c r="C1136" s="577">
        <f t="shared" si="65"/>
        <v>43830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42105</v>
      </c>
    </row>
    <row r="1137" spans="1:8" ht="15.75">
      <c r="A1137" s="105" t="str">
        <f t="shared" si="63"/>
        <v>Супер Боровец пропърти фонд АДСИЦ</v>
      </c>
      <c r="B1137" s="105" t="str">
        <f t="shared" si="64"/>
        <v>148031273</v>
      </c>
      <c r="C1137" s="577">
        <f t="shared" si="65"/>
        <v>43830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Супер Боровец пропърти фонд АДСИЦ</v>
      </c>
      <c r="B1138" s="105" t="str">
        <f t="shared" si="64"/>
        <v>148031273</v>
      </c>
      <c r="C1138" s="577">
        <f t="shared" si="65"/>
        <v>43830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Супер Боровец пропърти фонд АДСИЦ</v>
      </c>
      <c r="B1139" s="105" t="str">
        <f t="shared" si="64"/>
        <v>148031273</v>
      </c>
      <c r="C1139" s="577">
        <f t="shared" si="65"/>
        <v>43830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Супер Боровец пропърти фонд АДСИЦ</v>
      </c>
      <c r="B1140" s="105" t="str">
        <f t="shared" si="64"/>
        <v>148031273</v>
      </c>
      <c r="C1140" s="577">
        <f t="shared" si="65"/>
        <v>43830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Супер Боровец пропърти фонд АДСИЦ</v>
      </c>
      <c r="B1141" s="105" t="str">
        <f t="shared" si="64"/>
        <v>148031273</v>
      </c>
      <c r="C1141" s="577">
        <f t="shared" si="65"/>
        <v>43830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32157</v>
      </c>
    </row>
    <row r="1142" spans="1:8" ht="15.75">
      <c r="A1142" s="105" t="str">
        <f t="shared" si="63"/>
        <v>Супер Боровец пропърти фонд АДСИЦ</v>
      </c>
      <c r="B1142" s="105" t="str">
        <f t="shared" si="64"/>
        <v>148031273</v>
      </c>
      <c r="C1142" s="577">
        <f t="shared" si="65"/>
        <v>43830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32157</v>
      </c>
    </row>
    <row r="1143" spans="1:8" ht="15.75">
      <c r="A1143" s="105" t="str">
        <f t="shared" si="63"/>
        <v>Супер Боровец пропърти фонд АДСИЦ</v>
      </c>
      <c r="B1143" s="105" t="str">
        <f t="shared" si="64"/>
        <v>148031273</v>
      </c>
      <c r="C1143" s="577">
        <f t="shared" si="65"/>
        <v>43830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Супер Боровец пропърти фонд АДСИЦ</v>
      </c>
      <c r="B1144" s="105" t="str">
        <f t="shared" si="64"/>
        <v>148031273</v>
      </c>
      <c r="C1144" s="577">
        <f t="shared" si="65"/>
        <v>43830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Супер Боровец пропърти фонд АДСИЦ</v>
      </c>
      <c r="B1145" s="105" t="str">
        <f t="shared" si="64"/>
        <v>148031273</v>
      </c>
      <c r="C1145" s="577">
        <f t="shared" si="65"/>
        <v>43830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Супер Боровец пропърти фонд АДСИЦ</v>
      </c>
      <c r="B1146" s="105" t="str">
        <f t="shared" si="64"/>
        <v>148031273</v>
      </c>
      <c r="C1146" s="577">
        <f t="shared" si="65"/>
        <v>43830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Супер Боровец пропърти фонд АДСИЦ</v>
      </c>
      <c r="B1147" s="105" t="str">
        <f t="shared" si="64"/>
        <v>148031273</v>
      </c>
      <c r="C1147" s="577">
        <f t="shared" si="65"/>
        <v>43830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Супер Боровец пропърти фонд АДСИЦ</v>
      </c>
      <c r="B1148" s="105" t="str">
        <f t="shared" si="64"/>
        <v>148031273</v>
      </c>
      <c r="C1148" s="577">
        <f t="shared" si="65"/>
        <v>43830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Супер Боровец пропърти фонд АДСИЦ</v>
      </c>
      <c r="B1149" s="105" t="str">
        <f t="shared" si="64"/>
        <v>148031273</v>
      </c>
      <c r="C1149" s="577">
        <f t="shared" si="65"/>
        <v>43830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Супер Боровец пропърти фонд АДСИЦ</v>
      </c>
      <c r="B1150" s="105" t="str">
        <f t="shared" si="64"/>
        <v>148031273</v>
      </c>
      <c r="C1150" s="577">
        <f t="shared" si="65"/>
        <v>43830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Супер Боровец пропърти фонд АДСИЦ</v>
      </c>
      <c r="B1151" s="105" t="str">
        <f t="shared" si="64"/>
        <v>148031273</v>
      </c>
      <c r="C1151" s="577">
        <f t="shared" si="65"/>
        <v>43830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32157</v>
      </c>
    </row>
    <row r="1152" spans="1:8" ht="15.75">
      <c r="A1152" s="105" t="str">
        <f t="shared" si="63"/>
        <v>Супер Боровец пропърти фонд АДСИЦ</v>
      </c>
      <c r="B1152" s="105" t="str">
        <f t="shared" si="64"/>
        <v>148031273</v>
      </c>
      <c r="C1152" s="577">
        <f t="shared" si="65"/>
        <v>43830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Супер Боровец пропърти фонд АДСИЦ</v>
      </c>
      <c r="B1153" s="105" t="str">
        <f t="shared" si="64"/>
        <v>148031273</v>
      </c>
      <c r="C1153" s="577">
        <f t="shared" si="65"/>
        <v>43830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Супер Боровец пропърти фонд АДСИЦ</v>
      </c>
      <c r="B1154" s="105" t="str">
        <f t="shared" si="64"/>
        <v>148031273</v>
      </c>
      <c r="C1154" s="577">
        <f t="shared" si="65"/>
        <v>43830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Супер Боровец пропърти фонд АДСИЦ</v>
      </c>
      <c r="B1155" s="105" t="str">
        <f t="shared" si="64"/>
        <v>148031273</v>
      </c>
      <c r="C1155" s="577">
        <f t="shared" si="65"/>
        <v>43830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Супер Боровец пропърти фонд АДСИЦ</v>
      </c>
      <c r="B1156" s="105" t="str">
        <f t="shared" si="64"/>
        <v>148031273</v>
      </c>
      <c r="C1156" s="577">
        <f t="shared" si="65"/>
        <v>43830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Супер Боровец пропърти фонд АДСИЦ</v>
      </c>
      <c r="B1157" s="105" t="str">
        <f t="shared" si="64"/>
        <v>148031273</v>
      </c>
      <c r="C1157" s="577">
        <f t="shared" si="65"/>
        <v>43830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Супер Боровец пропърти фонд АДСИЦ</v>
      </c>
      <c r="B1158" s="105" t="str">
        <f t="shared" si="64"/>
        <v>148031273</v>
      </c>
      <c r="C1158" s="577">
        <f t="shared" si="65"/>
        <v>43830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Супер Боровец пропърти фонд АДСИЦ</v>
      </c>
      <c r="B1159" s="105" t="str">
        <f t="shared" si="64"/>
        <v>148031273</v>
      </c>
      <c r="C1159" s="577">
        <f t="shared" si="65"/>
        <v>43830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Супер Боровец пропърти фонд АДСИЦ</v>
      </c>
      <c r="B1160" s="105" t="str">
        <f t="shared" si="64"/>
        <v>148031273</v>
      </c>
      <c r="C1160" s="577">
        <f t="shared" si="65"/>
        <v>43830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Супер Боровец пропърти фонд АДСИЦ</v>
      </c>
      <c r="B1161" s="105" t="str">
        <f t="shared" si="64"/>
        <v>148031273</v>
      </c>
      <c r="C1161" s="577">
        <f t="shared" si="65"/>
        <v>43830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Супер Боровец пропърти фонд АДСИЦ</v>
      </c>
      <c r="B1162" s="105" t="str">
        <f t="shared" si="64"/>
        <v>148031273</v>
      </c>
      <c r="C1162" s="577">
        <f t="shared" si="65"/>
        <v>43830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Супер Боровец пропърти фонд АДСИЦ</v>
      </c>
      <c r="B1163" s="105" t="str">
        <f t="shared" si="64"/>
        <v>148031273</v>
      </c>
      <c r="C1163" s="577">
        <f t="shared" si="65"/>
        <v>43830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Супер Боровец пропърти фонд АДСИЦ</v>
      </c>
      <c r="B1164" s="105" t="str">
        <f t="shared" si="64"/>
        <v>148031273</v>
      </c>
      <c r="C1164" s="577">
        <f t="shared" si="65"/>
        <v>43830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Супер Боровец пропърти фонд АДСИЦ</v>
      </c>
      <c r="B1165" s="105" t="str">
        <f t="shared" si="64"/>
        <v>148031273</v>
      </c>
      <c r="C1165" s="577">
        <f t="shared" si="65"/>
        <v>43830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Супер Боровец пропърти фонд АДСИЦ</v>
      </c>
      <c r="B1166" s="105" t="str">
        <f t="shared" si="64"/>
        <v>148031273</v>
      </c>
      <c r="C1166" s="577">
        <f t="shared" si="65"/>
        <v>43830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Супер Боровец пропърти фонд АДСИЦ</v>
      </c>
      <c r="B1167" s="105" t="str">
        <f t="shared" si="64"/>
        <v>148031273</v>
      </c>
      <c r="C1167" s="577">
        <f t="shared" si="65"/>
        <v>43830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Супер Боровец пропърти фонд АДСИЦ</v>
      </c>
      <c r="B1168" s="105" t="str">
        <f aca="true" t="shared" si="67" ref="B1168:B1195">pdeBulstat</f>
        <v>148031273</v>
      </c>
      <c r="C1168" s="577">
        <f aca="true" t="shared" si="68" ref="C1168:C1195">endDate</f>
        <v>43830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Супер Боровец пропърти фонд АДСИЦ</v>
      </c>
      <c r="B1169" s="105" t="str">
        <f t="shared" si="67"/>
        <v>148031273</v>
      </c>
      <c r="C1169" s="577">
        <f t="shared" si="68"/>
        <v>43830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Супер Боровец пропърти фонд АДСИЦ</v>
      </c>
      <c r="B1170" s="105" t="str">
        <f t="shared" si="67"/>
        <v>148031273</v>
      </c>
      <c r="C1170" s="577">
        <f t="shared" si="68"/>
        <v>43830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Супер Боровец пропърти фонд АДСИЦ</v>
      </c>
      <c r="B1171" s="105" t="str">
        <f t="shared" si="67"/>
        <v>148031273</v>
      </c>
      <c r="C1171" s="577">
        <f t="shared" si="68"/>
        <v>43830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Супер Боровец пропърти фонд АДСИЦ</v>
      </c>
      <c r="B1172" s="105" t="str">
        <f t="shared" si="67"/>
        <v>148031273</v>
      </c>
      <c r="C1172" s="577">
        <f t="shared" si="68"/>
        <v>43830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Супер Боровец пропърти фонд АДСИЦ</v>
      </c>
      <c r="B1173" s="105" t="str">
        <f t="shared" si="67"/>
        <v>148031273</v>
      </c>
      <c r="C1173" s="577">
        <f t="shared" si="68"/>
        <v>43830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Супер Боровец пропърти фонд АДСИЦ</v>
      </c>
      <c r="B1174" s="105" t="str">
        <f t="shared" si="67"/>
        <v>148031273</v>
      </c>
      <c r="C1174" s="577">
        <f t="shared" si="68"/>
        <v>43830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Супер Боровец пропърти фонд АДСИЦ</v>
      </c>
      <c r="B1175" s="105" t="str">
        <f t="shared" si="67"/>
        <v>148031273</v>
      </c>
      <c r="C1175" s="577">
        <f t="shared" si="68"/>
        <v>43830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Супер Боровец пропърти фонд АДСИЦ</v>
      </c>
      <c r="B1176" s="105" t="str">
        <f t="shared" si="67"/>
        <v>148031273</v>
      </c>
      <c r="C1176" s="577">
        <f t="shared" si="68"/>
        <v>43830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Супер Боровец пропърти фонд АДСИЦ</v>
      </c>
      <c r="B1177" s="105" t="str">
        <f t="shared" si="67"/>
        <v>148031273</v>
      </c>
      <c r="C1177" s="577">
        <f t="shared" si="68"/>
        <v>43830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Супер Боровец пропърти фонд АДСИЦ</v>
      </c>
      <c r="B1178" s="105" t="str">
        <f t="shared" si="67"/>
        <v>148031273</v>
      </c>
      <c r="C1178" s="577">
        <f t="shared" si="68"/>
        <v>43830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Супер Боровец пропърти фонд АДСИЦ</v>
      </c>
      <c r="B1179" s="105" t="str">
        <f t="shared" si="67"/>
        <v>148031273</v>
      </c>
      <c r="C1179" s="577">
        <f t="shared" si="68"/>
        <v>43830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32157</v>
      </c>
    </row>
    <row r="1180" spans="1:8" ht="15.75">
      <c r="A1180" s="105" t="str">
        <f t="shared" si="66"/>
        <v>Супер Боровец пропърти фонд АДСИЦ</v>
      </c>
      <c r="B1180" s="105" t="str">
        <f t="shared" si="67"/>
        <v>148031273</v>
      </c>
      <c r="C1180" s="577">
        <f t="shared" si="68"/>
        <v>43830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Супер Боровец пропърти фонд АДСИЦ</v>
      </c>
      <c r="B1181" s="105" t="str">
        <f t="shared" si="67"/>
        <v>148031273</v>
      </c>
      <c r="C1181" s="577">
        <f t="shared" si="68"/>
        <v>43830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Супер Боровец пропърти фонд АДСИЦ</v>
      </c>
      <c r="B1182" s="105" t="str">
        <f t="shared" si="67"/>
        <v>148031273</v>
      </c>
      <c r="C1182" s="577">
        <f t="shared" si="68"/>
        <v>43830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0</v>
      </c>
    </row>
    <row r="1183" spans="1:8" ht="15.75">
      <c r="A1183" s="105" t="str">
        <f t="shared" si="66"/>
        <v>Супер Боровец пропърти фонд АДСИЦ</v>
      </c>
      <c r="B1183" s="105" t="str">
        <f t="shared" si="67"/>
        <v>148031273</v>
      </c>
      <c r="C1183" s="577">
        <f t="shared" si="68"/>
        <v>43830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0</v>
      </c>
    </row>
    <row r="1184" spans="1:8" ht="15.75">
      <c r="A1184" s="105" t="str">
        <f t="shared" si="66"/>
        <v>Супер Боровец пропърти фонд АДСИЦ</v>
      </c>
      <c r="B1184" s="105" t="str">
        <f t="shared" si="67"/>
        <v>148031273</v>
      </c>
      <c r="C1184" s="577">
        <f t="shared" si="68"/>
        <v>43830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Супер Боровец пропърти фонд АДСИЦ</v>
      </c>
      <c r="B1185" s="105" t="str">
        <f t="shared" si="67"/>
        <v>148031273</v>
      </c>
      <c r="C1185" s="577">
        <f t="shared" si="68"/>
        <v>43830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Супер Боровец пропърти фонд АДСИЦ</v>
      </c>
      <c r="B1186" s="105" t="str">
        <f t="shared" si="67"/>
        <v>148031273</v>
      </c>
      <c r="C1186" s="577">
        <f t="shared" si="68"/>
        <v>43830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Супер Боровец пропърти фонд АДСИЦ</v>
      </c>
      <c r="B1187" s="105" t="str">
        <f t="shared" si="67"/>
        <v>148031273</v>
      </c>
      <c r="C1187" s="577">
        <f t="shared" si="68"/>
        <v>43830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Супер Боровец пропърти фонд АДСИЦ</v>
      </c>
      <c r="B1188" s="105" t="str">
        <f t="shared" si="67"/>
        <v>148031273</v>
      </c>
      <c r="C1188" s="577">
        <f t="shared" si="68"/>
        <v>43830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Супер Боровец пропърти фонд АДСИЦ</v>
      </c>
      <c r="B1189" s="105" t="str">
        <f t="shared" si="67"/>
        <v>148031273</v>
      </c>
      <c r="C1189" s="577">
        <f t="shared" si="68"/>
        <v>43830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Супер Боровец пропърти фонд АДСИЦ</v>
      </c>
      <c r="B1190" s="105" t="str">
        <f t="shared" si="67"/>
        <v>148031273</v>
      </c>
      <c r="C1190" s="577">
        <f t="shared" si="68"/>
        <v>43830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Супер Боровец пропърти фонд АДСИЦ</v>
      </c>
      <c r="B1191" s="105" t="str">
        <f t="shared" si="67"/>
        <v>148031273</v>
      </c>
      <c r="C1191" s="577">
        <f t="shared" si="68"/>
        <v>43830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Супер Боровец пропърти фонд АДСИЦ</v>
      </c>
      <c r="B1192" s="105" t="str">
        <f t="shared" si="67"/>
        <v>148031273</v>
      </c>
      <c r="C1192" s="577">
        <f t="shared" si="68"/>
        <v>43830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Супер Боровец пропърти фонд АДСИЦ</v>
      </c>
      <c r="B1193" s="105" t="str">
        <f t="shared" si="67"/>
        <v>148031273</v>
      </c>
      <c r="C1193" s="577">
        <f t="shared" si="68"/>
        <v>43830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Супер Боровец пропърти фонд АДСИЦ</v>
      </c>
      <c r="B1194" s="105" t="str">
        <f t="shared" si="67"/>
        <v>148031273</v>
      </c>
      <c r="C1194" s="577">
        <f t="shared" si="68"/>
        <v>43830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0</v>
      </c>
    </row>
    <row r="1195" spans="1:8" ht="15.75">
      <c r="A1195" s="105" t="str">
        <f t="shared" si="66"/>
        <v>Супер Боровец пропърти фонд АДСИЦ</v>
      </c>
      <c r="B1195" s="105" t="str">
        <f t="shared" si="67"/>
        <v>148031273</v>
      </c>
      <c r="C1195" s="577">
        <f t="shared" si="68"/>
        <v>43830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0</v>
      </c>
    </row>
    <row r="1196" spans="3:6" s="493" customFormat="1" ht="15.75">
      <c r="C1196" s="576"/>
      <c r="F1196" s="497" t="s">
        <v>877</v>
      </c>
    </row>
    <row r="1197" spans="1:8" ht="15.75">
      <c r="A1197" s="105" t="str">
        <f aca="true" t="shared" si="69" ref="A1197:A1228">pdeName</f>
        <v>Супер Боровец пропърти фонд АДСИЦ</v>
      </c>
      <c r="B1197" s="105" t="str">
        <f aca="true" t="shared" si="70" ref="B1197:B1228">pdeBulstat</f>
        <v>148031273</v>
      </c>
      <c r="C1197" s="577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4">
        <f>'Справка 8'!C13</f>
        <v>0</v>
      </c>
    </row>
    <row r="1198" spans="1:8" ht="15.75">
      <c r="A1198" s="105" t="str">
        <f t="shared" si="69"/>
        <v>Супер Боровец пропърти фонд АДСИЦ</v>
      </c>
      <c r="B1198" s="105" t="str">
        <f t="shared" si="70"/>
        <v>148031273</v>
      </c>
      <c r="C1198" s="577">
        <f t="shared" si="71"/>
        <v>43830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Супер Боровец пропърти фонд АДСИЦ</v>
      </c>
      <c r="B1199" s="105" t="str">
        <f t="shared" si="70"/>
        <v>148031273</v>
      </c>
      <c r="C1199" s="577">
        <f t="shared" si="71"/>
        <v>43830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Супер Боровец пропърти фонд АДСИЦ</v>
      </c>
      <c r="B1200" s="105" t="str">
        <f t="shared" si="70"/>
        <v>148031273</v>
      </c>
      <c r="C1200" s="577">
        <f t="shared" si="71"/>
        <v>43830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Супер Боровец пропърти фонд АДСИЦ</v>
      </c>
      <c r="B1201" s="105" t="str">
        <f t="shared" si="70"/>
        <v>148031273</v>
      </c>
      <c r="C1201" s="577">
        <f t="shared" si="71"/>
        <v>43830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Супер Боровец пропърти фонд АДСИЦ</v>
      </c>
      <c r="B1202" s="105" t="str">
        <f t="shared" si="70"/>
        <v>148031273</v>
      </c>
      <c r="C1202" s="577">
        <f t="shared" si="71"/>
        <v>43830</v>
      </c>
      <c r="D1202" s="105" t="s">
        <v>770</v>
      </c>
      <c r="E1202" s="105">
        <v>1</v>
      </c>
      <c r="F1202" s="105" t="s">
        <v>761</v>
      </c>
      <c r="H1202" s="494">
        <f>'Справка 8'!C18</f>
        <v>0</v>
      </c>
    </row>
    <row r="1203" spans="1:8" ht="15.75">
      <c r="A1203" s="105" t="str">
        <f t="shared" si="69"/>
        <v>Супер Боровец пропърти фонд АДСИЦ</v>
      </c>
      <c r="B1203" s="105" t="str">
        <f t="shared" si="70"/>
        <v>148031273</v>
      </c>
      <c r="C1203" s="577">
        <f t="shared" si="71"/>
        <v>43830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Супер Боровец пропърти фонд АДСИЦ</v>
      </c>
      <c r="B1204" s="105" t="str">
        <f t="shared" si="70"/>
        <v>148031273</v>
      </c>
      <c r="C1204" s="577">
        <f t="shared" si="71"/>
        <v>43830</v>
      </c>
      <c r="D1204" s="105" t="s">
        <v>774</v>
      </c>
      <c r="E1204" s="105">
        <v>1</v>
      </c>
      <c r="F1204" s="105" t="s">
        <v>773</v>
      </c>
      <c r="H1204" s="494">
        <f>'Справка 8'!C21</f>
        <v>0</v>
      </c>
    </row>
    <row r="1205" spans="1:8" ht="15.75">
      <c r="A1205" s="105" t="str">
        <f t="shared" si="69"/>
        <v>Супер Боровец пропърти фонд АДСИЦ</v>
      </c>
      <c r="B1205" s="105" t="str">
        <f t="shared" si="70"/>
        <v>148031273</v>
      </c>
      <c r="C1205" s="577">
        <f t="shared" si="71"/>
        <v>43830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Супер Боровец пропърти фонд АДСИЦ</v>
      </c>
      <c r="B1206" s="105" t="str">
        <f t="shared" si="70"/>
        <v>148031273</v>
      </c>
      <c r="C1206" s="577">
        <f t="shared" si="71"/>
        <v>43830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Супер Боровец пропърти фонд АДСИЦ</v>
      </c>
      <c r="B1207" s="105" t="str">
        <f t="shared" si="70"/>
        <v>148031273</v>
      </c>
      <c r="C1207" s="577">
        <f t="shared" si="71"/>
        <v>43830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Супер Боровец пропърти фонд АДСИЦ</v>
      </c>
      <c r="B1208" s="105" t="str">
        <f t="shared" si="70"/>
        <v>148031273</v>
      </c>
      <c r="C1208" s="577">
        <f t="shared" si="71"/>
        <v>43830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Супер Боровец пропърти фонд АДСИЦ</v>
      </c>
      <c r="B1209" s="105" t="str">
        <f t="shared" si="70"/>
        <v>148031273</v>
      </c>
      <c r="C1209" s="577">
        <f t="shared" si="71"/>
        <v>43830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Супер Боровец пропърти фонд АДСИЦ</v>
      </c>
      <c r="B1210" s="105" t="str">
        <f t="shared" si="70"/>
        <v>148031273</v>
      </c>
      <c r="C1210" s="577">
        <f t="shared" si="71"/>
        <v>43830</v>
      </c>
      <c r="D1210" s="105" t="s">
        <v>786</v>
      </c>
      <c r="E1210" s="105">
        <v>1</v>
      </c>
      <c r="F1210" s="105" t="s">
        <v>771</v>
      </c>
      <c r="H1210" s="494">
        <f>'Справка 8'!C27</f>
        <v>0</v>
      </c>
    </row>
    <row r="1211" spans="1:8" ht="15.75">
      <c r="A1211" s="105" t="str">
        <f t="shared" si="69"/>
        <v>Супер Боровец пропърти фонд АДСИЦ</v>
      </c>
      <c r="B1211" s="105" t="str">
        <f t="shared" si="70"/>
        <v>148031273</v>
      </c>
      <c r="C1211" s="577">
        <f t="shared" si="71"/>
        <v>43830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Супер Боровец пропърти фонд АДСИЦ</v>
      </c>
      <c r="B1212" s="105" t="str">
        <f t="shared" si="70"/>
        <v>148031273</v>
      </c>
      <c r="C1212" s="577">
        <f t="shared" si="71"/>
        <v>43830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Супер Боровец пропърти фонд АДСИЦ</v>
      </c>
      <c r="B1213" s="105" t="str">
        <f t="shared" si="70"/>
        <v>148031273</v>
      </c>
      <c r="C1213" s="577">
        <f t="shared" si="71"/>
        <v>43830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Супер Боровец пропърти фонд АДСИЦ</v>
      </c>
      <c r="B1214" s="105" t="str">
        <f t="shared" si="70"/>
        <v>148031273</v>
      </c>
      <c r="C1214" s="577">
        <f t="shared" si="71"/>
        <v>43830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Супер Боровец пропърти фонд АДСИЦ</v>
      </c>
      <c r="B1215" s="105" t="str">
        <f t="shared" si="70"/>
        <v>148031273</v>
      </c>
      <c r="C1215" s="577">
        <f t="shared" si="71"/>
        <v>43830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Супер Боровец пропърти фонд АДСИЦ</v>
      </c>
      <c r="B1216" s="105" t="str">
        <f t="shared" si="70"/>
        <v>148031273</v>
      </c>
      <c r="C1216" s="577">
        <f t="shared" si="71"/>
        <v>43830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Супер Боровец пропърти фонд АДСИЦ</v>
      </c>
      <c r="B1217" s="105" t="str">
        <f t="shared" si="70"/>
        <v>148031273</v>
      </c>
      <c r="C1217" s="577">
        <f t="shared" si="71"/>
        <v>43830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Супер Боровец пропърти фонд АДСИЦ</v>
      </c>
      <c r="B1218" s="105" t="str">
        <f t="shared" si="70"/>
        <v>148031273</v>
      </c>
      <c r="C1218" s="577">
        <f t="shared" si="71"/>
        <v>43830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Супер Боровец пропърти фонд АДСИЦ</v>
      </c>
      <c r="B1219" s="105" t="str">
        <f t="shared" si="70"/>
        <v>148031273</v>
      </c>
      <c r="C1219" s="577">
        <f t="shared" si="71"/>
        <v>43830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Супер Боровец пропърти фонд АДСИЦ</v>
      </c>
      <c r="B1220" s="105" t="str">
        <f t="shared" si="70"/>
        <v>148031273</v>
      </c>
      <c r="C1220" s="577">
        <f t="shared" si="71"/>
        <v>43830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Супер Боровец пропърти фонд АДСИЦ</v>
      </c>
      <c r="B1221" s="105" t="str">
        <f t="shared" si="70"/>
        <v>148031273</v>
      </c>
      <c r="C1221" s="577">
        <f t="shared" si="71"/>
        <v>43830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Супер Боровец пропърти фонд АДСИЦ</v>
      </c>
      <c r="B1222" s="105" t="str">
        <f t="shared" si="70"/>
        <v>148031273</v>
      </c>
      <c r="C1222" s="577">
        <f t="shared" si="71"/>
        <v>43830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Супер Боровец пропърти фонд АДСИЦ</v>
      </c>
      <c r="B1223" s="105" t="str">
        <f t="shared" si="70"/>
        <v>148031273</v>
      </c>
      <c r="C1223" s="577">
        <f t="shared" si="71"/>
        <v>43830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Супер Боровец пропърти фонд АДСИЦ</v>
      </c>
      <c r="B1224" s="105" t="str">
        <f t="shared" si="70"/>
        <v>148031273</v>
      </c>
      <c r="C1224" s="577">
        <f t="shared" si="71"/>
        <v>43830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Супер Боровец пропърти фонд АДСИЦ</v>
      </c>
      <c r="B1225" s="105" t="str">
        <f t="shared" si="70"/>
        <v>148031273</v>
      </c>
      <c r="C1225" s="577">
        <f t="shared" si="71"/>
        <v>43830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Супер Боровец пропърти фонд АДСИЦ</v>
      </c>
      <c r="B1226" s="105" t="str">
        <f t="shared" si="70"/>
        <v>148031273</v>
      </c>
      <c r="C1226" s="577">
        <f t="shared" si="71"/>
        <v>43830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Супер Боровец пропърти фонд АДСИЦ</v>
      </c>
      <c r="B1227" s="105" t="str">
        <f t="shared" si="70"/>
        <v>148031273</v>
      </c>
      <c r="C1227" s="577">
        <f t="shared" si="71"/>
        <v>43830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Супер Боровец пропърти фонд АДСИЦ</v>
      </c>
      <c r="B1228" s="105" t="str">
        <f t="shared" si="70"/>
        <v>148031273</v>
      </c>
      <c r="C1228" s="577">
        <f t="shared" si="71"/>
        <v>43830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Супер Боровец пропърти фонд АДСИЦ</v>
      </c>
      <c r="B1229" s="105" t="str">
        <f aca="true" t="shared" si="73" ref="B1229:B1260">pdeBulstat</f>
        <v>148031273</v>
      </c>
      <c r="C1229" s="577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Супер Боровец пропърти фонд АДСИЦ</v>
      </c>
      <c r="B1230" s="105" t="str">
        <f t="shared" si="73"/>
        <v>148031273</v>
      </c>
      <c r="C1230" s="577">
        <f t="shared" si="74"/>
        <v>43830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Супер Боровец пропърти фонд АДСИЦ</v>
      </c>
      <c r="B1231" s="105" t="str">
        <f t="shared" si="73"/>
        <v>148031273</v>
      </c>
      <c r="C1231" s="577">
        <f t="shared" si="74"/>
        <v>43830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Супер Боровец пропърти фонд АДСИЦ</v>
      </c>
      <c r="B1232" s="105" t="str">
        <f t="shared" si="73"/>
        <v>148031273</v>
      </c>
      <c r="C1232" s="577">
        <f t="shared" si="74"/>
        <v>43830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Супер Боровец пропърти фонд АДСИЦ</v>
      </c>
      <c r="B1233" s="105" t="str">
        <f t="shared" si="73"/>
        <v>148031273</v>
      </c>
      <c r="C1233" s="577">
        <f t="shared" si="74"/>
        <v>43830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Супер Боровец пропърти фонд АДСИЦ</v>
      </c>
      <c r="B1234" s="105" t="str">
        <f t="shared" si="73"/>
        <v>148031273</v>
      </c>
      <c r="C1234" s="577">
        <f t="shared" si="74"/>
        <v>43830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Супер Боровец пропърти фонд АДСИЦ</v>
      </c>
      <c r="B1235" s="105" t="str">
        <f t="shared" si="73"/>
        <v>148031273</v>
      </c>
      <c r="C1235" s="577">
        <f t="shared" si="74"/>
        <v>43830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Супер Боровец пропърти фонд АДСИЦ</v>
      </c>
      <c r="B1236" s="105" t="str">
        <f t="shared" si="73"/>
        <v>148031273</v>
      </c>
      <c r="C1236" s="577">
        <f t="shared" si="74"/>
        <v>43830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Супер Боровец пропърти фонд АДСИЦ</v>
      </c>
      <c r="B1237" s="105" t="str">
        <f t="shared" si="73"/>
        <v>148031273</v>
      </c>
      <c r="C1237" s="577">
        <f t="shared" si="74"/>
        <v>43830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Супер Боровец пропърти фонд АДСИЦ</v>
      </c>
      <c r="B1238" s="105" t="str">
        <f t="shared" si="73"/>
        <v>148031273</v>
      </c>
      <c r="C1238" s="577">
        <f t="shared" si="74"/>
        <v>43830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Супер Боровец пропърти фонд АДСИЦ</v>
      </c>
      <c r="B1239" s="105" t="str">
        <f t="shared" si="73"/>
        <v>148031273</v>
      </c>
      <c r="C1239" s="577">
        <f t="shared" si="74"/>
        <v>43830</v>
      </c>
      <c r="D1239" s="105" t="s">
        <v>763</v>
      </c>
      <c r="E1239" s="105">
        <v>4</v>
      </c>
      <c r="F1239" s="105" t="s">
        <v>762</v>
      </c>
      <c r="H1239" s="494">
        <f>'Справка 8'!F13</f>
        <v>0</v>
      </c>
    </row>
    <row r="1240" spans="1:8" ht="15.75">
      <c r="A1240" s="105" t="str">
        <f t="shared" si="72"/>
        <v>Супер Боровец пропърти фонд АДСИЦ</v>
      </c>
      <c r="B1240" s="105" t="str">
        <f t="shared" si="73"/>
        <v>148031273</v>
      </c>
      <c r="C1240" s="577">
        <f t="shared" si="74"/>
        <v>43830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Супер Боровец пропърти фонд АДСИЦ</v>
      </c>
      <c r="B1241" s="105" t="str">
        <f t="shared" si="73"/>
        <v>148031273</v>
      </c>
      <c r="C1241" s="577">
        <f t="shared" si="74"/>
        <v>43830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Супер Боровец пропърти фонд АДСИЦ</v>
      </c>
      <c r="B1242" s="105" t="str">
        <f t="shared" si="73"/>
        <v>148031273</v>
      </c>
      <c r="C1242" s="577">
        <f t="shared" si="74"/>
        <v>43830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Супер Боровец пропърти фонд АДСИЦ</v>
      </c>
      <c r="B1243" s="105" t="str">
        <f t="shared" si="73"/>
        <v>148031273</v>
      </c>
      <c r="C1243" s="577">
        <f t="shared" si="74"/>
        <v>43830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Супер Боровец пропърти фонд АДСИЦ</v>
      </c>
      <c r="B1244" s="105" t="str">
        <f t="shared" si="73"/>
        <v>148031273</v>
      </c>
      <c r="C1244" s="577">
        <f t="shared" si="74"/>
        <v>43830</v>
      </c>
      <c r="D1244" s="105" t="s">
        <v>770</v>
      </c>
      <c r="E1244" s="105">
        <v>4</v>
      </c>
      <c r="F1244" s="105" t="s">
        <v>761</v>
      </c>
      <c r="H1244" s="494">
        <f>'Справка 8'!F18</f>
        <v>0</v>
      </c>
    </row>
    <row r="1245" spans="1:8" ht="15.75">
      <c r="A1245" s="105" t="str">
        <f t="shared" si="72"/>
        <v>Супер Боровец пропърти фонд АДСИЦ</v>
      </c>
      <c r="B1245" s="105" t="str">
        <f t="shared" si="73"/>
        <v>148031273</v>
      </c>
      <c r="C1245" s="577">
        <f t="shared" si="74"/>
        <v>43830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Супер Боровец пропърти фонд АДСИЦ</v>
      </c>
      <c r="B1246" s="105" t="str">
        <f t="shared" si="73"/>
        <v>148031273</v>
      </c>
      <c r="C1246" s="577">
        <f t="shared" si="74"/>
        <v>43830</v>
      </c>
      <c r="D1246" s="105" t="s">
        <v>774</v>
      </c>
      <c r="E1246" s="105">
        <v>4</v>
      </c>
      <c r="F1246" s="105" t="s">
        <v>773</v>
      </c>
      <c r="H1246" s="494">
        <f>'Справка 8'!F21</f>
        <v>0</v>
      </c>
    </row>
    <row r="1247" spans="1:8" ht="15.75">
      <c r="A1247" s="105" t="str">
        <f t="shared" si="72"/>
        <v>Супер Боровец пропърти фонд АДСИЦ</v>
      </c>
      <c r="B1247" s="105" t="str">
        <f t="shared" si="73"/>
        <v>148031273</v>
      </c>
      <c r="C1247" s="577">
        <f t="shared" si="74"/>
        <v>43830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Супер Боровец пропърти фонд АДСИЦ</v>
      </c>
      <c r="B1248" s="105" t="str">
        <f t="shared" si="73"/>
        <v>148031273</v>
      </c>
      <c r="C1248" s="577">
        <f t="shared" si="74"/>
        <v>43830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Супер Боровец пропърти фонд АДСИЦ</v>
      </c>
      <c r="B1249" s="105" t="str">
        <f t="shared" si="73"/>
        <v>148031273</v>
      </c>
      <c r="C1249" s="577">
        <f t="shared" si="74"/>
        <v>43830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Супер Боровец пропърти фонд АДСИЦ</v>
      </c>
      <c r="B1250" s="105" t="str">
        <f t="shared" si="73"/>
        <v>148031273</v>
      </c>
      <c r="C1250" s="577">
        <f t="shared" si="74"/>
        <v>43830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Супер Боровец пропърти фонд АДСИЦ</v>
      </c>
      <c r="B1251" s="105" t="str">
        <f t="shared" si="73"/>
        <v>148031273</v>
      </c>
      <c r="C1251" s="577">
        <f t="shared" si="74"/>
        <v>43830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Супер Боровец пропърти фонд АДСИЦ</v>
      </c>
      <c r="B1252" s="105" t="str">
        <f t="shared" si="73"/>
        <v>148031273</v>
      </c>
      <c r="C1252" s="577">
        <f t="shared" si="74"/>
        <v>43830</v>
      </c>
      <c r="D1252" s="105" t="s">
        <v>786</v>
      </c>
      <c r="E1252" s="105">
        <v>4</v>
      </c>
      <c r="F1252" s="105" t="s">
        <v>771</v>
      </c>
      <c r="H1252" s="494">
        <f>'Справка 8'!F27</f>
        <v>0</v>
      </c>
    </row>
    <row r="1253" spans="1:8" ht="15.75">
      <c r="A1253" s="105" t="str">
        <f t="shared" si="72"/>
        <v>Супер Боровец пропърти фонд АДСИЦ</v>
      </c>
      <c r="B1253" s="105" t="str">
        <f t="shared" si="73"/>
        <v>148031273</v>
      </c>
      <c r="C1253" s="577">
        <f t="shared" si="74"/>
        <v>43830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Супер Боровец пропърти фонд АДСИЦ</v>
      </c>
      <c r="B1254" s="105" t="str">
        <f t="shared" si="73"/>
        <v>148031273</v>
      </c>
      <c r="C1254" s="577">
        <f t="shared" si="74"/>
        <v>43830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Супер Боровец пропърти фонд АДСИЦ</v>
      </c>
      <c r="B1255" s="105" t="str">
        <f t="shared" si="73"/>
        <v>148031273</v>
      </c>
      <c r="C1255" s="577">
        <f t="shared" si="74"/>
        <v>43830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Супер Боровец пропърти фонд АДСИЦ</v>
      </c>
      <c r="B1256" s="105" t="str">
        <f t="shared" si="73"/>
        <v>148031273</v>
      </c>
      <c r="C1256" s="577">
        <f t="shared" si="74"/>
        <v>43830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Супер Боровец пропърти фонд АДСИЦ</v>
      </c>
      <c r="B1257" s="105" t="str">
        <f t="shared" si="73"/>
        <v>148031273</v>
      </c>
      <c r="C1257" s="577">
        <f t="shared" si="74"/>
        <v>43830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Супер Боровец пропърти фонд АДСИЦ</v>
      </c>
      <c r="B1258" s="105" t="str">
        <f t="shared" si="73"/>
        <v>148031273</v>
      </c>
      <c r="C1258" s="577">
        <f t="shared" si="74"/>
        <v>43830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Супер Боровец пропърти фонд АДСИЦ</v>
      </c>
      <c r="B1259" s="105" t="str">
        <f t="shared" si="73"/>
        <v>148031273</v>
      </c>
      <c r="C1259" s="577">
        <f t="shared" si="74"/>
        <v>43830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Супер Боровец пропърти фонд АДСИЦ</v>
      </c>
      <c r="B1260" s="105" t="str">
        <f t="shared" si="73"/>
        <v>148031273</v>
      </c>
      <c r="C1260" s="577">
        <f t="shared" si="74"/>
        <v>43830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Супер Боровец пропърти фонд АДСИЦ</v>
      </c>
      <c r="B1261" s="105" t="str">
        <f aca="true" t="shared" si="76" ref="B1261:B1294">pdeBulstat</f>
        <v>148031273</v>
      </c>
      <c r="C1261" s="577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Супер Боровец пропърти фонд АДСИЦ</v>
      </c>
      <c r="B1262" s="105" t="str">
        <f t="shared" si="76"/>
        <v>148031273</v>
      </c>
      <c r="C1262" s="577">
        <f t="shared" si="77"/>
        <v>43830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Супер Боровец пропърти фонд АДСИЦ</v>
      </c>
      <c r="B1263" s="105" t="str">
        <f t="shared" si="76"/>
        <v>148031273</v>
      </c>
      <c r="C1263" s="577">
        <f t="shared" si="77"/>
        <v>43830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Супер Боровец пропърти фонд АДСИЦ</v>
      </c>
      <c r="B1264" s="105" t="str">
        <f t="shared" si="76"/>
        <v>148031273</v>
      </c>
      <c r="C1264" s="577">
        <f t="shared" si="77"/>
        <v>43830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Супер Боровец пропърти фонд АДСИЦ</v>
      </c>
      <c r="B1265" s="105" t="str">
        <f t="shared" si="76"/>
        <v>148031273</v>
      </c>
      <c r="C1265" s="577">
        <f t="shared" si="77"/>
        <v>43830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Супер Боровец пропърти фонд АДСИЦ</v>
      </c>
      <c r="B1266" s="105" t="str">
        <f t="shared" si="76"/>
        <v>148031273</v>
      </c>
      <c r="C1266" s="577">
        <f t="shared" si="77"/>
        <v>43830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Супер Боровец пропърти фонд АДСИЦ</v>
      </c>
      <c r="B1267" s="105" t="str">
        <f t="shared" si="76"/>
        <v>148031273</v>
      </c>
      <c r="C1267" s="577">
        <f t="shared" si="77"/>
        <v>43830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Супер Боровец пропърти фонд АДСИЦ</v>
      </c>
      <c r="B1268" s="105" t="str">
        <f t="shared" si="76"/>
        <v>148031273</v>
      </c>
      <c r="C1268" s="577">
        <f t="shared" si="77"/>
        <v>43830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Супер Боровец пропърти фонд АДСИЦ</v>
      </c>
      <c r="B1269" s="105" t="str">
        <f t="shared" si="76"/>
        <v>148031273</v>
      </c>
      <c r="C1269" s="577">
        <f t="shared" si="77"/>
        <v>43830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Супер Боровец пропърти фонд АДСИЦ</v>
      </c>
      <c r="B1270" s="105" t="str">
        <f t="shared" si="76"/>
        <v>148031273</v>
      </c>
      <c r="C1270" s="577">
        <f t="shared" si="77"/>
        <v>43830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Супер Боровец пропърти фонд АДСИЦ</v>
      </c>
      <c r="B1271" s="105" t="str">
        <f t="shared" si="76"/>
        <v>148031273</v>
      </c>
      <c r="C1271" s="577">
        <f t="shared" si="77"/>
        <v>43830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Супер Боровец пропърти фонд АДСИЦ</v>
      </c>
      <c r="B1272" s="105" t="str">
        <f t="shared" si="76"/>
        <v>148031273</v>
      </c>
      <c r="C1272" s="577">
        <f t="shared" si="77"/>
        <v>43830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Супер Боровец пропърти фонд АДСИЦ</v>
      </c>
      <c r="B1273" s="105" t="str">
        <f t="shared" si="76"/>
        <v>148031273</v>
      </c>
      <c r="C1273" s="577">
        <f t="shared" si="77"/>
        <v>43830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Супер Боровец пропърти фонд АДСИЦ</v>
      </c>
      <c r="B1274" s="105" t="str">
        <f t="shared" si="76"/>
        <v>148031273</v>
      </c>
      <c r="C1274" s="577">
        <f t="shared" si="77"/>
        <v>43830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Супер Боровец пропърти фонд АДСИЦ</v>
      </c>
      <c r="B1275" s="105" t="str">
        <f t="shared" si="76"/>
        <v>148031273</v>
      </c>
      <c r="C1275" s="577">
        <f t="shared" si="77"/>
        <v>43830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Супер Боровец пропърти фонд АДСИЦ</v>
      </c>
      <c r="B1276" s="105" t="str">
        <f t="shared" si="76"/>
        <v>148031273</v>
      </c>
      <c r="C1276" s="577">
        <f t="shared" si="77"/>
        <v>43830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Супер Боровец пропърти фонд АДСИЦ</v>
      </c>
      <c r="B1277" s="105" t="str">
        <f t="shared" si="76"/>
        <v>148031273</v>
      </c>
      <c r="C1277" s="577">
        <f t="shared" si="77"/>
        <v>43830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Супер Боровец пропърти фонд АДСИЦ</v>
      </c>
      <c r="B1278" s="105" t="str">
        <f t="shared" si="76"/>
        <v>148031273</v>
      </c>
      <c r="C1278" s="577">
        <f t="shared" si="77"/>
        <v>43830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Супер Боровец пропърти фонд АДСИЦ</v>
      </c>
      <c r="B1279" s="105" t="str">
        <f t="shared" si="76"/>
        <v>148031273</v>
      </c>
      <c r="C1279" s="577">
        <f t="shared" si="77"/>
        <v>43830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Супер Боровец пропърти фонд АДСИЦ</v>
      </c>
      <c r="B1280" s="105" t="str">
        <f t="shared" si="76"/>
        <v>148031273</v>
      </c>
      <c r="C1280" s="577">
        <f t="shared" si="77"/>
        <v>43830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Супер Боровец пропърти фонд АДСИЦ</v>
      </c>
      <c r="B1281" s="105" t="str">
        <f t="shared" si="76"/>
        <v>148031273</v>
      </c>
      <c r="C1281" s="577">
        <f t="shared" si="77"/>
        <v>43830</v>
      </c>
      <c r="D1281" s="105" t="s">
        <v>763</v>
      </c>
      <c r="E1281" s="105">
        <v>7</v>
      </c>
      <c r="F1281" s="105" t="s">
        <v>762</v>
      </c>
      <c r="H1281" s="494">
        <f>'Справка 8'!I13</f>
        <v>0</v>
      </c>
    </row>
    <row r="1282" spans="1:8" ht="15.75">
      <c r="A1282" s="105" t="str">
        <f t="shared" si="75"/>
        <v>Супер Боровец пропърти фонд АДСИЦ</v>
      </c>
      <c r="B1282" s="105" t="str">
        <f t="shared" si="76"/>
        <v>148031273</v>
      </c>
      <c r="C1282" s="577">
        <f t="shared" si="77"/>
        <v>43830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Супер Боровец пропърти фонд АДСИЦ</v>
      </c>
      <c r="B1283" s="105" t="str">
        <f t="shared" si="76"/>
        <v>148031273</v>
      </c>
      <c r="C1283" s="577">
        <f t="shared" si="77"/>
        <v>43830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Супер Боровец пропърти фонд АДСИЦ</v>
      </c>
      <c r="B1284" s="105" t="str">
        <f t="shared" si="76"/>
        <v>148031273</v>
      </c>
      <c r="C1284" s="577">
        <f t="shared" si="77"/>
        <v>43830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Супер Боровец пропърти фонд АДСИЦ</v>
      </c>
      <c r="B1285" s="105" t="str">
        <f t="shared" si="76"/>
        <v>148031273</v>
      </c>
      <c r="C1285" s="577">
        <f t="shared" si="77"/>
        <v>43830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Супер Боровец пропърти фонд АДСИЦ</v>
      </c>
      <c r="B1286" s="105" t="str">
        <f t="shared" si="76"/>
        <v>148031273</v>
      </c>
      <c r="C1286" s="577">
        <f t="shared" si="77"/>
        <v>43830</v>
      </c>
      <c r="D1286" s="105" t="s">
        <v>770</v>
      </c>
      <c r="E1286" s="105">
        <v>7</v>
      </c>
      <c r="F1286" s="105" t="s">
        <v>761</v>
      </c>
      <c r="H1286" s="494">
        <f>'Справка 8'!I18</f>
        <v>0</v>
      </c>
    </row>
    <row r="1287" spans="1:8" ht="15.75">
      <c r="A1287" s="105" t="str">
        <f t="shared" si="75"/>
        <v>Супер Боровец пропърти фонд АДСИЦ</v>
      </c>
      <c r="B1287" s="105" t="str">
        <f t="shared" si="76"/>
        <v>148031273</v>
      </c>
      <c r="C1287" s="577">
        <f t="shared" si="77"/>
        <v>43830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Супер Боровец пропърти фонд АДСИЦ</v>
      </c>
      <c r="B1288" s="105" t="str">
        <f t="shared" si="76"/>
        <v>148031273</v>
      </c>
      <c r="C1288" s="577">
        <f t="shared" si="77"/>
        <v>43830</v>
      </c>
      <c r="D1288" s="105" t="s">
        <v>774</v>
      </c>
      <c r="E1288" s="105">
        <v>7</v>
      </c>
      <c r="F1288" s="105" t="s">
        <v>773</v>
      </c>
      <c r="H1288" s="494">
        <f>'Справка 8'!I21</f>
        <v>0</v>
      </c>
    </row>
    <row r="1289" spans="1:8" ht="15.75">
      <c r="A1289" s="105" t="str">
        <f t="shared" si="75"/>
        <v>Супер Боровец пропърти фонд АДСИЦ</v>
      </c>
      <c r="B1289" s="105" t="str">
        <f t="shared" si="76"/>
        <v>148031273</v>
      </c>
      <c r="C1289" s="577">
        <f t="shared" si="77"/>
        <v>43830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Супер Боровец пропърти фонд АДСИЦ</v>
      </c>
      <c r="B1290" s="105" t="str">
        <f t="shared" si="76"/>
        <v>148031273</v>
      </c>
      <c r="C1290" s="577">
        <f t="shared" si="77"/>
        <v>43830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Супер Боровец пропърти фонд АДСИЦ</v>
      </c>
      <c r="B1291" s="105" t="str">
        <f t="shared" si="76"/>
        <v>148031273</v>
      </c>
      <c r="C1291" s="577">
        <f t="shared" si="77"/>
        <v>43830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Супер Боровец пропърти фонд АДСИЦ</v>
      </c>
      <c r="B1292" s="105" t="str">
        <f t="shared" si="76"/>
        <v>148031273</v>
      </c>
      <c r="C1292" s="577">
        <f t="shared" si="77"/>
        <v>43830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Супер Боровец пропърти фонд АДСИЦ</v>
      </c>
      <c r="B1293" s="105" t="str">
        <f t="shared" si="76"/>
        <v>148031273</v>
      </c>
      <c r="C1293" s="577">
        <f t="shared" si="77"/>
        <v>43830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Супер Боровец пропърти фонд АДСИЦ</v>
      </c>
      <c r="B1294" s="105" t="str">
        <f t="shared" si="76"/>
        <v>148031273</v>
      </c>
      <c r="C1294" s="577">
        <f t="shared" si="77"/>
        <v>43830</v>
      </c>
      <c r="D1294" s="105" t="s">
        <v>786</v>
      </c>
      <c r="E1294" s="105">
        <v>7</v>
      </c>
      <c r="F1294" s="105" t="s">
        <v>771</v>
      </c>
      <c r="H1294" s="494">
        <f>'Справка 8'!I27</f>
        <v>0</v>
      </c>
    </row>
    <row r="1295" spans="3:6" s="493" customFormat="1" ht="15.75">
      <c r="C1295" s="576"/>
      <c r="F1295" s="497" t="s">
        <v>878</v>
      </c>
    </row>
    <row r="1296" spans="1:8" ht="15.75">
      <c r="A1296" s="105" t="str">
        <f aca="true" t="shared" si="78" ref="A1296:A1335">pdeName</f>
        <v>Супер Боровец пропърти фонд АДСИЦ</v>
      </c>
      <c r="B1296" s="105" t="str">
        <f aca="true" t="shared" si="79" ref="B1296:B1335">pdeBulstat</f>
        <v>148031273</v>
      </c>
      <c r="C1296" s="577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4">
        <f>'Справка 5'!C27</f>
        <v>2294000</v>
      </c>
    </row>
    <row r="1297" spans="1:8" ht="15.75">
      <c r="A1297" s="105" t="str">
        <f t="shared" si="78"/>
        <v>Супер Боровец пропърти фонд АДСИЦ</v>
      </c>
      <c r="B1297" s="105" t="str">
        <f t="shared" si="79"/>
        <v>148031273</v>
      </c>
      <c r="C1297" s="577">
        <f t="shared" si="80"/>
        <v>43830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Супер Боровец пропърти фонд АДСИЦ</v>
      </c>
      <c r="B1298" s="105" t="str">
        <f t="shared" si="79"/>
        <v>148031273</v>
      </c>
      <c r="C1298" s="577">
        <f t="shared" si="80"/>
        <v>43830</v>
      </c>
      <c r="D1298" s="105" t="s">
        <v>798</v>
      </c>
      <c r="E1298" s="105">
        <v>1</v>
      </c>
      <c r="F1298" s="105" t="s">
        <v>796</v>
      </c>
      <c r="H1298" s="494">
        <f>'Справка 5'!C61</f>
        <v>0</v>
      </c>
    </row>
    <row r="1299" spans="1:8" ht="15.75">
      <c r="A1299" s="105" t="str">
        <f t="shared" si="78"/>
        <v>Супер Боровец пропърти фонд АДСИЦ</v>
      </c>
      <c r="B1299" s="105" t="str">
        <f t="shared" si="79"/>
        <v>148031273</v>
      </c>
      <c r="C1299" s="577">
        <f t="shared" si="80"/>
        <v>43830</v>
      </c>
      <c r="D1299" s="105" t="s">
        <v>800</v>
      </c>
      <c r="E1299" s="105">
        <v>1</v>
      </c>
      <c r="F1299" s="105" t="s">
        <v>799</v>
      </c>
      <c r="H1299" s="494">
        <f>'Справка 5'!C78</f>
        <v>0</v>
      </c>
    </row>
    <row r="1300" spans="1:8" ht="15.75">
      <c r="A1300" s="105" t="str">
        <f t="shared" si="78"/>
        <v>Супер Боровец пропърти фонд АДСИЦ</v>
      </c>
      <c r="B1300" s="105" t="str">
        <f t="shared" si="79"/>
        <v>148031273</v>
      </c>
      <c r="C1300" s="577">
        <f t="shared" si="80"/>
        <v>43830</v>
      </c>
      <c r="D1300" s="105" t="s">
        <v>802</v>
      </c>
      <c r="E1300" s="105">
        <v>1</v>
      </c>
      <c r="F1300" s="105" t="s">
        <v>791</v>
      </c>
      <c r="H1300" s="494">
        <f>'Справка 5'!C79</f>
        <v>2294000</v>
      </c>
    </row>
    <row r="1301" spans="1:8" ht="15.75">
      <c r="A1301" s="105" t="str">
        <f t="shared" si="78"/>
        <v>Супер Боровец пропърти фонд АДСИЦ</v>
      </c>
      <c r="B1301" s="105" t="str">
        <f t="shared" si="79"/>
        <v>148031273</v>
      </c>
      <c r="C1301" s="577">
        <f t="shared" si="80"/>
        <v>43830</v>
      </c>
      <c r="D1301" s="105" t="s">
        <v>804</v>
      </c>
      <c r="E1301" s="105">
        <v>1</v>
      </c>
      <c r="F1301" s="105" t="s">
        <v>792</v>
      </c>
      <c r="H1301" s="494">
        <f>'Справка 5'!C97</f>
        <v>0</v>
      </c>
    </row>
    <row r="1302" spans="1:8" ht="15.75">
      <c r="A1302" s="105" t="str">
        <f t="shared" si="78"/>
        <v>Супер Боровец пропърти фонд АДСИЦ</v>
      </c>
      <c r="B1302" s="105" t="str">
        <f t="shared" si="79"/>
        <v>148031273</v>
      </c>
      <c r="C1302" s="577">
        <f t="shared" si="80"/>
        <v>43830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Супер Боровец пропърти фонд АДСИЦ</v>
      </c>
      <c r="B1303" s="105" t="str">
        <f t="shared" si="79"/>
        <v>148031273</v>
      </c>
      <c r="C1303" s="577">
        <f t="shared" si="80"/>
        <v>43830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Супер Боровец пропърти фонд АДСИЦ</v>
      </c>
      <c r="B1304" s="105" t="str">
        <f t="shared" si="79"/>
        <v>148031273</v>
      </c>
      <c r="C1304" s="577">
        <f t="shared" si="80"/>
        <v>43830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Супер Боровец пропърти фонд АДСИЦ</v>
      </c>
      <c r="B1305" s="105" t="str">
        <f t="shared" si="79"/>
        <v>148031273</v>
      </c>
      <c r="C1305" s="577">
        <f t="shared" si="80"/>
        <v>43830</v>
      </c>
      <c r="D1305" s="105" t="s">
        <v>809</v>
      </c>
      <c r="E1305" s="105">
        <v>1</v>
      </c>
      <c r="F1305" s="105" t="s">
        <v>803</v>
      </c>
      <c r="H1305" s="494">
        <f>'Справка 5'!C149</f>
        <v>0</v>
      </c>
    </row>
    <row r="1306" spans="1:8" ht="15.75">
      <c r="A1306" s="105" t="str">
        <f t="shared" si="78"/>
        <v>Супер Боровец пропърти фонд АДСИЦ</v>
      </c>
      <c r="B1306" s="105" t="str">
        <f t="shared" si="79"/>
        <v>148031273</v>
      </c>
      <c r="C1306" s="577">
        <f t="shared" si="80"/>
        <v>43830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Супер Боровец пропърти фонд АДСИЦ</v>
      </c>
      <c r="B1307" s="105" t="str">
        <f t="shared" si="79"/>
        <v>148031273</v>
      </c>
      <c r="C1307" s="577">
        <f t="shared" si="80"/>
        <v>43830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Супер Боровец пропърти фонд АДСИЦ</v>
      </c>
      <c r="B1308" s="105" t="str">
        <f t="shared" si="79"/>
        <v>148031273</v>
      </c>
      <c r="C1308" s="577">
        <f t="shared" si="80"/>
        <v>43830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Супер Боровец пропърти фонд АДСИЦ</v>
      </c>
      <c r="B1309" s="105" t="str">
        <f t="shared" si="79"/>
        <v>148031273</v>
      </c>
      <c r="C1309" s="577">
        <f t="shared" si="80"/>
        <v>43830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Супер Боровец пропърти фонд АДСИЦ</v>
      </c>
      <c r="B1310" s="105" t="str">
        <f t="shared" si="79"/>
        <v>148031273</v>
      </c>
      <c r="C1310" s="577">
        <f t="shared" si="80"/>
        <v>43830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Супер Боровец пропърти фонд АДСИЦ</v>
      </c>
      <c r="B1311" s="105" t="str">
        <f t="shared" si="79"/>
        <v>148031273</v>
      </c>
      <c r="C1311" s="577">
        <f t="shared" si="80"/>
        <v>43830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Супер Боровец пропърти фонд АДСИЦ</v>
      </c>
      <c r="B1312" s="105" t="str">
        <f t="shared" si="79"/>
        <v>148031273</v>
      </c>
      <c r="C1312" s="577">
        <f t="shared" si="80"/>
        <v>43830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Супер Боровец пропърти фонд АДСИЦ</v>
      </c>
      <c r="B1313" s="105" t="str">
        <f t="shared" si="79"/>
        <v>148031273</v>
      </c>
      <c r="C1313" s="577">
        <f t="shared" si="80"/>
        <v>43830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Супер Боровец пропърти фонд АДСИЦ</v>
      </c>
      <c r="B1314" s="105" t="str">
        <f t="shared" si="79"/>
        <v>148031273</v>
      </c>
      <c r="C1314" s="577">
        <f t="shared" si="80"/>
        <v>43830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Супер Боровец пропърти фонд АДСИЦ</v>
      </c>
      <c r="B1315" s="105" t="str">
        <f t="shared" si="79"/>
        <v>148031273</v>
      </c>
      <c r="C1315" s="577">
        <f t="shared" si="80"/>
        <v>43830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Супер Боровец пропърти фонд АДСИЦ</v>
      </c>
      <c r="B1316" s="105" t="str">
        <f t="shared" si="79"/>
        <v>148031273</v>
      </c>
      <c r="C1316" s="577">
        <f t="shared" si="80"/>
        <v>43830</v>
      </c>
      <c r="D1316" s="105" t="s">
        <v>793</v>
      </c>
      <c r="E1316" s="105">
        <v>3</v>
      </c>
      <c r="F1316" s="105" t="s">
        <v>792</v>
      </c>
      <c r="H1316" s="494">
        <f>'Справка 5'!E27</f>
        <v>0</v>
      </c>
    </row>
    <row r="1317" spans="1:8" ht="15.75">
      <c r="A1317" s="105" t="str">
        <f t="shared" si="78"/>
        <v>Супер Боровец пропърти фонд АДСИЦ</v>
      </c>
      <c r="B1317" s="105" t="str">
        <f t="shared" si="79"/>
        <v>148031273</v>
      </c>
      <c r="C1317" s="577">
        <f t="shared" si="80"/>
        <v>43830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Супер Боровец пропърти фонд АДСИЦ</v>
      </c>
      <c r="B1318" s="105" t="str">
        <f t="shared" si="79"/>
        <v>148031273</v>
      </c>
      <c r="C1318" s="577">
        <f t="shared" si="80"/>
        <v>43830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Супер Боровец пропърти фонд АДСИЦ</v>
      </c>
      <c r="B1319" s="105" t="str">
        <f t="shared" si="79"/>
        <v>148031273</v>
      </c>
      <c r="C1319" s="577">
        <f t="shared" si="80"/>
        <v>43830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Супер Боровец пропърти фонд АДСИЦ</v>
      </c>
      <c r="B1320" s="105" t="str">
        <f t="shared" si="79"/>
        <v>148031273</v>
      </c>
      <c r="C1320" s="577">
        <f t="shared" si="80"/>
        <v>43830</v>
      </c>
      <c r="D1320" s="105" t="s">
        <v>802</v>
      </c>
      <c r="E1320" s="105">
        <v>3</v>
      </c>
      <c r="F1320" s="105" t="s">
        <v>791</v>
      </c>
      <c r="H1320" s="494">
        <f>'Справка 5'!E79</f>
        <v>0</v>
      </c>
    </row>
    <row r="1321" spans="1:8" ht="15.75">
      <c r="A1321" s="105" t="str">
        <f t="shared" si="78"/>
        <v>Супер Боровец пропърти фонд АДСИЦ</v>
      </c>
      <c r="B1321" s="105" t="str">
        <f t="shared" si="79"/>
        <v>148031273</v>
      </c>
      <c r="C1321" s="577">
        <f t="shared" si="80"/>
        <v>43830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Супер Боровец пропърти фонд АДСИЦ</v>
      </c>
      <c r="B1322" s="105" t="str">
        <f t="shared" si="79"/>
        <v>148031273</v>
      </c>
      <c r="C1322" s="577">
        <f t="shared" si="80"/>
        <v>43830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Супер Боровец пропърти фонд АДСИЦ</v>
      </c>
      <c r="B1323" s="105" t="str">
        <f t="shared" si="79"/>
        <v>148031273</v>
      </c>
      <c r="C1323" s="577">
        <f t="shared" si="80"/>
        <v>43830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Супер Боровец пропърти фонд АДСИЦ</v>
      </c>
      <c r="B1324" s="105" t="str">
        <f t="shared" si="79"/>
        <v>148031273</v>
      </c>
      <c r="C1324" s="577">
        <f t="shared" si="80"/>
        <v>43830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Супер Боровец пропърти фонд АДСИЦ</v>
      </c>
      <c r="B1325" s="105" t="str">
        <f t="shared" si="79"/>
        <v>148031273</v>
      </c>
      <c r="C1325" s="577">
        <f t="shared" si="80"/>
        <v>43830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Супер Боровец пропърти фонд АДСИЦ</v>
      </c>
      <c r="B1326" s="105" t="str">
        <f t="shared" si="79"/>
        <v>148031273</v>
      </c>
      <c r="C1326" s="577">
        <f t="shared" si="80"/>
        <v>43830</v>
      </c>
      <c r="D1326" s="105" t="s">
        <v>793</v>
      </c>
      <c r="E1326" s="105">
        <v>4</v>
      </c>
      <c r="F1326" s="105" t="s">
        <v>792</v>
      </c>
      <c r="H1326" s="494">
        <f>'Справка 5'!F27</f>
        <v>2294000</v>
      </c>
    </row>
    <row r="1327" spans="1:8" ht="15.75">
      <c r="A1327" s="105" t="str">
        <f t="shared" si="78"/>
        <v>Супер Боровец пропърти фонд АДСИЦ</v>
      </c>
      <c r="B1327" s="105" t="str">
        <f t="shared" si="79"/>
        <v>148031273</v>
      </c>
      <c r="C1327" s="577">
        <f t="shared" si="80"/>
        <v>43830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Супер Боровец пропърти фонд АДСИЦ</v>
      </c>
      <c r="B1328" s="105" t="str">
        <f t="shared" si="79"/>
        <v>148031273</v>
      </c>
      <c r="C1328" s="577">
        <f t="shared" si="80"/>
        <v>43830</v>
      </c>
      <c r="D1328" s="105" t="s">
        <v>798</v>
      </c>
      <c r="E1328" s="105">
        <v>4</v>
      </c>
      <c r="F1328" s="105" t="s">
        <v>796</v>
      </c>
      <c r="H1328" s="494">
        <f>'Справка 5'!F61</f>
        <v>0</v>
      </c>
    </row>
    <row r="1329" spans="1:8" ht="15.75">
      <c r="A1329" s="105" t="str">
        <f t="shared" si="78"/>
        <v>Супер Боровец пропърти фонд АДСИЦ</v>
      </c>
      <c r="B1329" s="105" t="str">
        <f t="shared" si="79"/>
        <v>148031273</v>
      </c>
      <c r="C1329" s="577">
        <f t="shared" si="80"/>
        <v>43830</v>
      </c>
      <c r="D1329" s="105" t="s">
        <v>800</v>
      </c>
      <c r="E1329" s="105">
        <v>4</v>
      </c>
      <c r="F1329" s="105" t="s">
        <v>799</v>
      </c>
      <c r="H1329" s="494">
        <f>'Справка 5'!F78</f>
        <v>0</v>
      </c>
    </row>
    <row r="1330" spans="1:8" ht="15.75">
      <c r="A1330" s="105" t="str">
        <f t="shared" si="78"/>
        <v>Супер Боровец пропърти фонд АДСИЦ</v>
      </c>
      <c r="B1330" s="105" t="str">
        <f t="shared" si="79"/>
        <v>148031273</v>
      </c>
      <c r="C1330" s="577">
        <f t="shared" si="80"/>
        <v>43830</v>
      </c>
      <c r="D1330" s="105" t="s">
        <v>802</v>
      </c>
      <c r="E1330" s="105">
        <v>4</v>
      </c>
      <c r="F1330" s="105" t="s">
        <v>791</v>
      </c>
      <c r="H1330" s="494">
        <f>'Справка 5'!F79</f>
        <v>2294000</v>
      </c>
    </row>
    <row r="1331" spans="1:8" ht="15.75">
      <c r="A1331" s="105" t="str">
        <f t="shared" si="78"/>
        <v>Супер Боровец пропърти фонд АДСИЦ</v>
      </c>
      <c r="B1331" s="105" t="str">
        <f t="shared" si="79"/>
        <v>148031273</v>
      </c>
      <c r="C1331" s="577">
        <f t="shared" si="80"/>
        <v>43830</v>
      </c>
      <c r="D1331" s="105" t="s">
        <v>804</v>
      </c>
      <c r="E1331" s="105">
        <v>4</v>
      </c>
      <c r="F1331" s="105" t="s">
        <v>792</v>
      </c>
      <c r="H1331" s="494">
        <f>'Справка 5'!F97</f>
        <v>0</v>
      </c>
    </row>
    <row r="1332" spans="1:8" ht="15.75">
      <c r="A1332" s="105" t="str">
        <f t="shared" si="78"/>
        <v>Супер Боровец пропърти фонд АДСИЦ</v>
      </c>
      <c r="B1332" s="105" t="str">
        <f t="shared" si="79"/>
        <v>148031273</v>
      </c>
      <c r="C1332" s="577">
        <f t="shared" si="80"/>
        <v>43830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Супер Боровец пропърти фонд АДСИЦ</v>
      </c>
      <c r="B1333" s="105" t="str">
        <f t="shared" si="79"/>
        <v>148031273</v>
      </c>
      <c r="C1333" s="577">
        <f t="shared" si="80"/>
        <v>43830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Супер Боровец пропърти фонд АДСИЦ</v>
      </c>
      <c r="B1334" s="105" t="str">
        <f t="shared" si="79"/>
        <v>148031273</v>
      </c>
      <c r="C1334" s="577">
        <f t="shared" si="80"/>
        <v>43830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Супер Боровец пропърти фонд АДСИЦ</v>
      </c>
      <c r="B1335" s="105" t="str">
        <f t="shared" si="79"/>
        <v>148031273</v>
      </c>
      <c r="C1335" s="577">
        <f t="shared" si="80"/>
        <v>43830</v>
      </c>
      <c r="D1335" s="105" t="s">
        <v>809</v>
      </c>
      <c r="E1335" s="105">
        <v>4</v>
      </c>
      <c r="F1335" s="105" t="s">
        <v>803</v>
      </c>
      <c r="H1335" s="49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34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148031273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7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8" t="s">
        <v>17</v>
      </c>
      <c r="B9" s="219" t="s">
        <v>18</v>
      </c>
      <c r="C9" s="219">
        <v>1</v>
      </c>
      <c r="D9" s="220">
        <v>2</v>
      </c>
      <c r="E9" s="223" t="s">
        <v>17</v>
      </c>
      <c r="F9" s="219" t="s">
        <v>18</v>
      </c>
      <c r="G9" s="219">
        <v>1</v>
      </c>
      <c r="H9" s="220">
        <v>2</v>
      </c>
    </row>
    <row r="10" spans="1:8" ht="15.75">
      <c r="A10" s="221" t="s">
        <v>19</v>
      </c>
      <c r="B10" s="222"/>
      <c r="C10" s="589"/>
      <c r="D10" s="590"/>
      <c r="E10" s="221" t="s">
        <v>20</v>
      </c>
      <c r="F10" s="224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8"/>
      <c r="G11" s="603"/>
      <c r="H11" s="604"/>
    </row>
    <row r="12" spans="1:8" ht="15.75">
      <c r="A12" s="89" t="s">
        <v>23</v>
      </c>
      <c r="B12" s="91" t="s">
        <v>24</v>
      </c>
      <c r="C12" s="196"/>
      <c r="D12" s="195"/>
      <c r="E12" s="89" t="s">
        <v>25</v>
      </c>
      <c r="F12" s="93" t="s">
        <v>26</v>
      </c>
      <c r="G12" s="196">
        <v>23380</v>
      </c>
      <c r="H12" s="196">
        <v>16180</v>
      </c>
    </row>
    <row r="13" spans="1:8" ht="15.75">
      <c r="A13" s="89" t="s">
        <v>27</v>
      </c>
      <c r="B13" s="91" t="s">
        <v>28</v>
      </c>
      <c r="C13" s="196"/>
      <c r="D13" s="195"/>
      <c r="E13" s="89" t="s">
        <v>846</v>
      </c>
      <c r="F13" s="93" t="s">
        <v>29</v>
      </c>
      <c r="G13" s="196">
        <v>23380</v>
      </c>
      <c r="H13" s="196">
        <v>16180</v>
      </c>
    </row>
    <row r="14" spans="1:8" ht="15.75">
      <c r="A14" s="89" t="s">
        <v>30</v>
      </c>
      <c r="B14" s="91" t="s">
        <v>31</v>
      </c>
      <c r="C14" s="196"/>
      <c r="D14" s="195"/>
      <c r="E14" s="89" t="s">
        <v>32</v>
      </c>
      <c r="F14" s="93" t="s">
        <v>33</v>
      </c>
      <c r="G14" s="196"/>
      <c r="H14" s="195"/>
    </row>
    <row r="15" spans="1:8" ht="15.75">
      <c r="A15" s="89" t="s">
        <v>34</v>
      </c>
      <c r="B15" s="91" t="s">
        <v>35</v>
      </c>
      <c r="C15" s="196"/>
      <c r="D15" s="195"/>
      <c r="E15" s="199" t="s">
        <v>36</v>
      </c>
      <c r="F15" s="93" t="s">
        <v>37</v>
      </c>
      <c r="G15" s="196"/>
      <c r="H15" s="195"/>
    </row>
    <row r="16" spans="1:8" ht="15.75">
      <c r="A16" s="89" t="s">
        <v>38</v>
      </c>
      <c r="B16" s="91" t="s">
        <v>39</v>
      </c>
      <c r="C16" s="196"/>
      <c r="D16" s="195"/>
      <c r="E16" s="199" t="s">
        <v>40</v>
      </c>
      <c r="F16" s="93" t="s">
        <v>41</v>
      </c>
      <c r="G16" s="196"/>
      <c r="H16" s="195"/>
    </row>
    <row r="17" spans="1:8" ht="15.75">
      <c r="A17" s="89" t="s">
        <v>42</v>
      </c>
      <c r="B17" s="94" t="s">
        <v>43</v>
      </c>
      <c r="C17" s="196"/>
      <c r="D17" s="195"/>
      <c r="E17" s="199" t="s">
        <v>44</v>
      </c>
      <c r="F17" s="93" t="s">
        <v>45</v>
      </c>
      <c r="G17" s="196"/>
      <c r="H17" s="195"/>
    </row>
    <row r="18" spans="1:8" ht="31.5">
      <c r="A18" s="89" t="s">
        <v>845</v>
      </c>
      <c r="B18" s="91" t="s">
        <v>46</v>
      </c>
      <c r="C18" s="196"/>
      <c r="D18" s="195"/>
      <c r="E18" s="477" t="s">
        <v>47</v>
      </c>
      <c r="F18" s="476" t="s">
        <v>48</v>
      </c>
      <c r="G18" s="605">
        <f>G12+G15+G16+G17</f>
        <v>23380</v>
      </c>
      <c r="H18" s="606">
        <f>H12+H15+H16+H17</f>
        <v>16180</v>
      </c>
    </row>
    <row r="19" spans="1:8" ht="15.75">
      <c r="A19" s="89" t="s">
        <v>49</v>
      </c>
      <c r="B19" s="91" t="s">
        <v>50</v>
      </c>
      <c r="C19" s="196"/>
      <c r="D19" s="195"/>
      <c r="E19" s="100" t="s">
        <v>51</v>
      </c>
      <c r="F19" s="95"/>
      <c r="G19" s="607"/>
      <c r="H19" s="608"/>
    </row>
    <row r="20" spans="1:8" ht="15.75">
      <c r="A20" s="478" t="s">
        <v>52</v>
      </c>
      <c r="B20" s="96" t="s">
        <v>53</v>
      </c>
      <c r="C20" s="593">
        <f>SUM(C12:C19)</f>
        <v>0</v>
      </c>
      <c r="D20" s="594">
        <f>SUM(D12:D19)</f>
        <v>0</v>
      </c>
      <c r="E20" s="89" t="s">
        <v>54</v>
      </c>
      <c r="F20" s="93" t="s">
        <v>55</v>
      </c>
      <c r="G20" s="196">
        <v>13668</v>
      </c>
      <c r="H20" s="196">
        <v>4901</v>
      </c>
    </row>
    <row r="21" spans="1:8" ht="15.75">
      <c r="A21" s="100" t="s">
        <v>56</v>
      </c>
      <c r="B21" s="96" t="s">
        <v>57</v>
      </c>
      <c r="C21" s="472">
        <v>75220</v>
      </c>
      <c r="D21" s="472">
        <v>67636</v>
      </c>
      <c r="E21" s="89" t="s">
        <v>58</v>
      </c>
      <c r="F21" s="93" t="s">
        <v>59</v>
      </c>
      <c r="G21" s="196">
        <v>872</v>
      </c>
      <c r="H21" s="195">
        <v>872</v>
      </c>
    </row>
    <row r="22" spans="1:13" ht="15.75">
      <c r="A22" s="100" t="s">
        <v>60</v>
      </c>
      <c r="B22" s="97" t="s">
        <v>61</v>
      </c>
      <c r="C22" s="472"/>
      <c r="D22" s="473"/>
      <c r="E22" s="200" t="s">
        <v>62</v>
      </c>
      <c r="F22" s="93" t="s">
        <v>63</v>
      </c>
      <c r="G22" s="609">
        <f>SUM(G23:G25)</f>
        <v>0</v>
      </c>
      <c r="H22" s="610">
        <f>SUM(H23:H25)</f>
        <v>0</v>
      </c>
      <c r="M22" s="98"/>
    </row>
    <row r="23" spans="1:8" ht="15.75">
      <c r="A23" s="100" t="s">
        <v>64</v>
      </c>
      <c r="B23" s="91"/>
      <c r="C23" s="591"/>
      <c r="D23" s="592"/>
      <c r="E23" s="199" t="s">
        <v>65</v>
      </c>
      <c r="F23" s="93" t="s">
        <v>66</v>
      </c>
      <c r="G23" s="196"/>
      <c r="H23" s="195"/>
    </row>
    <row r="24" spans="1:13" ht="15.75">
      <c r="A24" s="89" t="s">
        <v>67</v>
      </c>
      <c r="B24" s="91" t="s">
        <v>68</v>
      </c>
      <c r="C24" s="196"/>
      <c r="D24" s="195"/>
      <c r="E24" s="201" t="s">
        <v>69</v>
      </c>
      <c r="F24" s="93" t="s">
        <v>70</v>
      </c>
      <c r="G24" s="196"/>
      <c r="H24" s="195"/>
      <c r="M24" s="98"/>
    </row>
    <row r="25" spans="1:8" ht="15.75">
      <c r="A25" s="89" t="s">
        <v>71</v>
      </c>
      <c r="B25" s="91" t="s">
        <v>72</v>
      </c>
      <c r="C25" s="196"/>
      <c r="D25" s="195"/>
      <c r="E25" s="89" t="s">
        <v>73</v>
      </c>
      <c r="F25" s="93" t="s">
        <v>74</v>
      </c>
      <c r="G25" s="196"/>
      <c r="H25" s="195"/>
    </row>
    <row r="26" spans="1:13" ht="15.75">
      <c r="A26" s="89" t="s">
        <v>75</v>
      </c>
      <c r="B26" s="91" t="s">
        <v>76</v>
      </c>
      <c r="C26" s="196"/>
      <c r="D26" s="195"/>
      <c r="E26" s="480" t="s">
        <v>77</v>
      </c>
      <c r="F26" s="95" t="s">
        <v>78</v>
      </c>
      <c r="G26" s="593">
        <f>G20+G21+G22</f>
        <v>14540</v>
      </c>
      <c r="H26" s="594">
        <f>H20+H21+H22</f>
        <v>5773</v>
      </c>
      <c r="M26" s="98"/>
    </row>
    <row r="27" spans="1:8" ht="15.75">
      <c r="A27" s="89" t="s">
        <v>79</v>
      </c>
      <c r="B27" s="91" t="s">
        <v>80</v>
      </c>
      <c r="C27" s="196"/>
      <c r="D27" s="195"/>
      <c r="E27" s="100" t="s">
        <v>81</v>
      </c>
      <c r="F27" s="95"/>
      <c r="G27" s="607"/>
      <c r="H27" s="608"/>
    </row>
    <row r="28" spans="1:13" ht="15.75">
      <c r="A28" s="478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1" t="s">
        <v>84</v>
      </c>
      <c r="F28" s="93" t="s">
        <v>85</v>
      </c>
      <c r="G28" s="591">
        <f>SUM(G29:G31)</f>
        <v>4896</v>
      </c>
      <c r="H28" s="592">
        <f>SUM(H29:H31)</f>
        <v>4380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6">
        <v>4896</v>
      </c>
      <c r="H29" s="196">
        <v>4380</v>
      </c>
    </row>
    <row r="30" spans="1:13" ht="15.75">
      <c r="A30" s="100" t="s">
        <v>88</v>
      </c>
      <c r="B30" s="91"/>
      <c r="C30" s="591"/>
      <c r="D30" s="592"/>
      <c r="E30" s="200" t="s">
        <v>89</v>
      </c>
      <c r="F30" s="93" t="s">
        <v>90</v>
      </c>
      <c r="G30" s="196"/>
      <c r="H30" s="195"/>
      <c r="M30" s="98"/>
    </row>
    <row r="31" spans="1:8" ht="15.75">
      <c r="A31" s="89" t="s">
        <v>91</v>
      </c>
      <c r="B31" s="91" t="s">
        <v>92</v>
      </c>
      <c r="C31" s="196"/>
      <c r="D31" s="195"/>
      <c r="E31" s="89" t="s">
        <v>93</v>
      </c>
      <c r="F31" s="93" t="s">
        <v>94</v>
      </c>
      <c r="G31" s="196"/>
      <c r="H31" s="195"/>
    </row>
    <row r="32" spans="1:13" ht="15.75">
      <c r="A32" s="89" t="s">
        <v>95</v>
      </c>
      <c r="B32" s="91" t="s">
        <v>96</v>
      </c>
      <c r="C32" s="196"/>
      <c r="D32" s="195"/>
      <c r="E32" s="201" t="s">
        <v>97</v>
      </c>
      <c r="F32" s="93" t="s">
        <v>98</v>
      </c>
      <c r="G32" s="196">
        <f>2085</f>
        <v>2085</v>
      </c>
      <c r="H32" s="196">
        <v>516</v>
      </c>
      <c r="M32" s="98"/>
    </row>
    <row r="33" spans="1:8" ht="15.75">
      <c r="A33" s="478" t="s">
        <v>99</v>
      </c>
      <c r="B33" s="97" t="s">
        <v>100</v>
      </c>
      <c r="C33" s="593">
        <f>C31+C32</f>
        <v>0</v>
      </c>
      <c r="D33" s="594">
        <f>D31+D32</f>
        <v>0</v>
      </c>
      <c r="E33" s="199" t="s">
        <v>101</v>
      </c>
      <c r="F33" s="93" t="s">
        <v>102</v>
      </c>
      <c r="G33" s="196"/>
      <c r="H33" s="195"/>
    </row>
    <row r="34" spans="1:8" ht="15.75">
      <c r="A34" s="100" t="s">
        <v>103</v>
      </c>
      <c r="B34" s="94"/>
      <c r="C34" s="591"/>
      <c r="D34" s="592"/>
      <c r="E34" s="480" t="s">
        <v>104</v>
      </c>
      <c r="F34" s="95" t="s">
        <v>105</v>
      </c>
      <c r="G34" s="593">
        <f>G28+G32+G33</f>
        <v>6981</v>
      </c>
      <c r="H34" s="594">
        <f>H28+H32+H33</f>
        <v>4896</v>
      </c>
    </row>
    <row r="35" spans="1:8" ht="15.75">
      <c r="A35" s="89" t="s">
        <v>106</v>
      </c>
      <c r="B35" s="94" t="s">
        <v>107</v>
      </c>
      <c r="C35" s="591">
        <f>SUM(C36:C39)</f>
        <v>2294</v>
      </c>
      <c r="D35" s="592">
        <f>SUM(D36:D39)</f>
        <v>2294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6">
        <v>2294</v>
      </c>
      <c r="D36" s="196">
        <v>2294</v>
      </c>
      <c r="E36" s="202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6"/>
      <c r="D37" s="195"/>
      <c r="E37" s="479" t="s">
        <v>847</v>
      </c>
      <c r="F37" s="99" t="s">
        <v>112</v>
      </c>
      <c r="G37" s="595">
        <f>G26+G18+G34</f>
        <v>44901</v>
      </c>
      <c r="H37" s="596">
        <f>H26+H18+H34</f>
        <v>26849</v>
      </c>
    </row>
    <row r="38" spans="1:13" ht="15.75">
      <c r="A38" s="89" t="s">
        <v>113</v>
      </c>
      <c r="B38" s="91" t="s">
        <v>114</v>
      </c>
      <c r="C38" s="196"/>
      <c r="D38" s="195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6"/>
      <c r="D39" s="195"/>
      <c r="E39" s="212"/>
      <c r="F39" s="213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4" t="s">
        <v>119</v>
      </c>
      <c r="F40" s="211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6"/>
      <c r="D41" s="195"/>
      <c r="E41" s="216"/>
      <c r="F41" s="210"/>
      <c r="G41" s="613"/>
      <c r="H41" s="614"/>
    </row>
    <row r="42" spans="1:8" ht="15.75">
      <c r="A42" s="89" t="s">
        <v>123</v>
      </c>
      <c r="B42" s="91" t="s">
        <v>124</v>
      </c>
      <c r="C42" s="196"/>
      <c r="D42" s="195"/>
      <c r="E42" s="214" t="s">
        <v>125</v>
      </c>
      <c r="F42" s="217"/>
      <c r="G42" s="615"/>
      <c r="H42" s="616"/>
    </row>
    <row r="43" spans="1:8" ht="15.75">
      <c r="A43" s="89" t="s">
        <v>126</v>
      </c>
      <c r="B43" s="91" t="s">
        <v>127</v>
      </c>
      <c r="C43" s="196"/>
      <c r="D43" s="195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6"/>
      <c r="D44" s="195"/>
      <c r="E44" s="199" t="s">
        <v>131</v>
      </c>
      <c r="F44" s="93" t="s">
        <v>132</v>
      </c>
      <c r="G44" s="196">
        <v>2433</v>
      </c>
      <c r="H44" s="195">
        <v>756</v>
      </c>
      <c r="M44" s="98"/>
    </row>
    <row r="45" spans="1:8" ht="15.75">
      <c r="A45" s="89" t="s">
        <v>133</v>
      </c>
      <c r="B45" s="91" t="s">
        <v>134</v>
      </c>
      <c r="C45" s="196"/>
      <c r="D45" s="195"/>
      <c r="E45" s="205" t="s">
        <v>135</v>
      </c>
      <c r="F45" s="93" t="s">
        <v>136</v>
      </c>
      <c r="G45" s="196">
        <v>39616</v>
      </c>
      <c r="H45" s="196">
        <v>40580</v>
      </c>
    </row>
    <row r="46" spans="1:13" ht="15.75">
      <c r="A46" s="469" t="s">
        <v>137</v>
      </c>
      <c r="B46" s="96" t="s">
        <v>138</v>
      </c>
      <c r="C46" s="593">
        <f>C35+C40+C45</f>
        <v>2294</v>
      </c>
      <c r="D46" s="594">
        <f>D35+D40+D45</f>
        <v>2294</v>
      </c>
      <c r="E46" s="200" t="s">
        <v>139</v>
      </c>
      <c r="F46" s="93" t="s">
        <v>140</v>
      </c>
      <c r="G46" s="196"/>
      <c r="H46" s="195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6"/>
      <c r="H47" s="195"/>
    </row>
    <row r="48" spans="1:13" ht="15.75">
      <c r="A48" s="89" t="s">
        <v>144</v>
      </c>
      <c r="B48" s="91" t="s">
        <v>145</v>
      </c>
      <c r="C48" s="196"/>
      <c r="D48" s="195"/>
      <c r="E48" s="200" t="s">
        <v>146</v>
      </c>
      <c r="F48" s="93" t="s">
        <v>147</v>
      </c>
      <c r="G48" s="196"/>
      <c r="H48" s="195"/>
      <c r="M48" s="98"/>
    </row>
    <row r="49" spans="1:8" ht="15.75">
      <c r="A49" s="89" t="s">
        <v>148</v>
      </c>
      <c r="B49" s="94" t="s">
        <v>149</v>
      </c>
      <c r="C49" s="196"/>
      <c r="D49" s="195"/>
      <c r="E49" s="89" t="s">
        <v>150</v>
      </c>
      <c r="F49" s="93" t="s">
        <v>151</v>
      </c>
      <c r="G49" s="196"/>
      <c r="H49" s="196">
        <v>782</v>
      </c>
    </row>
    <row r="50" spans="1:8" ht="15.75">
      <c r="A50" s="89" t="s">
        <v>152</v>
      </c>
      <c r="B50" s="91" t="s">
        <v>153</v>
      </c>
      <c r="C50" s="196"/>
      <c r="D50" s="195"/>
      <c r="E50" s="200" t="s">
        <v>52</v>
      </c>
      <c r="F50" s="95" t="s">
        <v>154</v>
      </c>
      <c r="G50" s="591">
        <f>SUM(G44:G49)</f>
        <v>42049</v>
      </c>
      <c r="H50" s="592">
        <f>SUM(H44:H49)</f>
        <v>42118</v>
      </c>
    </row>
    <row r="51" spans="1:8" ht="15.75">
      <c r="A51" s="89" t="s">
        <v>79</v>
      </c>
      <c r="B51" s="91" t="s">
        <v>155</v>
      </c>
      <c r="C51" s="196"/>
      <c r="D51" s="195"/>
      <c r="E51" s="89"/>
      <c r="F51" s="93"/>
      <c r="G51" s="591"/>
      <c r="H51" s="592"/>
    </row>
    <row r="52" spans="1:8" ht="15.75">
      <c r="A52" s="478" t="s">
        <v>156</v>
      </c>
      <c r="B52" s="96" t="s">
        <v>157</v>
      </c>
      <c r="C52" s="593">
        <f>SUM(C48:C51)</f>
        <v>0</v>
      </c>
      <c r="D52" s="594">
        <f>SUM(D48:D51)</f>
        <v>0</v>
      </c>
      <c r="E52" s="200" t="s">
        <v>158</v>
      </c>
      <c r="F52" s="95" t="s">
        <v>159</v>
      </c>
      <c r="G52" s="196"/>
      <c r="H52" s="195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6"/>
      <c r="H53" s="195"/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196"/>
      <c r="H54" s="195"/>
    </row>
    <row r="55" spans="1:8" ht="15.75">
      <c r="A55" s="100" t="s">
        <v>166</v>
      </c>
      <c r="B55" s="96" t="s">
        <v>167</v>
      </c>
      <c r="C55" s="474"/>
      <c r="D55" s="475"/>
      <c r="E55" s="89" t="s">
        <v>168</v>
      </c>
      <c r="F55" s="95" t="s">
        <v>169</v>
      </c>
      <c r="G55" s="196"/>
      <c r="H55" s="195"/>
    </row>
    <row r="56" spans="1:13" ht="16.5" thickBot="1">
      <c r="A56" s="471" t="s">
        <v>170</v>
      </c>
      <c r="B56" s="207" t="s">
        <v>171</v>
      </c>
      <c r="C56" s="597">
        <f>C20+C21+C22+C28+C33+C46+C52+C54+C55</f>
        <v>77514</v>
      </c>
      <c r="D56" s="598">
        <f>D20+D21+D22+D28+D33+D46+D52+D54+D55</f>
        <v>69930</v>
      </c>
      <c r="E56" s="100" t="s">
        <v>850</v>
      </c>
      <c r="F56" s="99" t="s">
        <v>172</v>
      </c>
      <c r="G56" s="595">
        <f>G50+G52+G53+G54+G55</f>
        <v>42049</v>
      </c>
      <c r="H56" s="596">
        <f>H50+H52+H53+H54+H55</f>
        <v>42118</v>
      </c>
      <c r="M56" s="98"/>
    </row>
    <row r="57" spans="1:8" ht="15.75">
      <c r="A57" s="208" t="s">
        <v>173</v>
      </c>
      <c r="B57" s="209"/>
      <c r="C57" s="589"/>
      <c r="D57" s="590"/>
      <c r="E57" s="208" t="s">
        <v>175</v>
      </c>
      <c r="F57" s="211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196"/>
      <c r="D59" s="195"/>
      <c r="E59" s="200" t="s">
        <v>180</v>
      </c>
      <c r="F59" s="482" t="s">
        <v>181</v>
      </c>
      <c r="G59" s="196">
        <v>122</v>
      </c>
      <c r="H59" s="196">
        <v>496</v>
      </c>
    </row>
    <row r="60" spans="1:13" ht="15.75">
      <c r="A60" s="89" t="s">
        <v>178</v>
      </c>
      <c r="B60" s="91" t="s">
        <v>179</v>
      </c>
      <c r="C60" s="196"/>
      <c r="D60" s="195"/>
      <c r="E60" s="89" t="s">
        <v>184</v>
      </c>
      <c r="F60" s="93" t="s">
        <v>185</v>
      </c>
      <c r="G60" s="196">
        <v>3651</v>
      </c>
      <c r="H60" s="196">
        <v>3395</v>
      </c>
      <c r="M60" s="98"/>
    </row>
    <row r="61" spans="1:8" ht="15.75">
      <c r="A61" s="89" t="s">
        <v>182</v>
      </c>
      <c r="B61" s="91" t="s">
        <v>183</v>
      </c>
      <c r="C61" s="196"/>
      <c r="D61" s="195"/>
      <c r="E61" s="199" t="s">
        <v>188</v>
      </c>
      <c r="F61" s="93" t="s">
        <v>189</v>
      </c>
      <c r="G61" s="591">
        <f>SUM(G62:G68)</f>
        <v>1667</v>
      </c>
      <c r="H61" s="592">
        <f>SUM(H62:H68)</f>
        <v>1462</v>
      </c>
    </row>
    <row r="62" spans="1:13" ht="15.75">
      <c r="A62" s="89" t="s">
        <v>186</v>
      </c>
      <c r="B62" s="94" t="s">
        <v>187</v>
      </c>
      <c r="C62" s="196"/>
      <c r="D62" s="195"/>
      <c r="E62" s="199" t="s">
        <v>192</v>
      </c>
      <c r="F62" s="93" t="s">
        <v>193</v>
      </c>
      <c r="G62" s="196">
        <v>2</v>
      </c>
      <c r="H62" s="196"/>
      <c r="M62" s="98"/>
    </row>
    <row r="63" spans="1:8" ht="15.75">
      <c r="A63" s="89" t="s">
        <v>190</v>
      </c>
      <c r="B63" s="94" t="s">
        <v>191</v>
      </c>
      <c r="C63" s="196"/>
      <c r="D63" s="195"/>
      <c r="E63" s="89" t="s">
        <v>196</v>
      </c>
      <c r="F63" s="93" t="s">
        <v>197</v>
      </c>
      <c r="G63" s="196"/>
      <c r="H63" s="196"/>
    </row>
    <row r="64" spans="1:13" ht="15.75">
      <c r="A64" s="89" t="s">
        <v>194</v>
      </c>
      <c r="B64" s="91" t="s">
        <v>195</v>
      </c>
      <c r="C64" s="196"/>
      <c r="D64" s="195"/>
      <c r="E64" s="89" t="s">
        <v>199</v>
      </c>
      <c r="F64" s="93" t="s">
        <v>200</v>
      </c>
      <c r="G64" s="196">
        <f>1282+332+1+1</f>
        <v>1616</v>
      </c>
      <c r="H64" s="196">
        <v>1444</v>
      </c>
      <c r="M64" s="98"/>
    </row>
    <row r="65" spans="1:8" ht="15.75">
      <c r="A65" s="478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196"/>
      <c r="H65" s="196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6">
        <v>31</v>
      </c>
      <c r="H66" s="196">
        <v>17</v>
      </c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6">
        <v>14</v>
      </c>
      <c r="H67" s="196"/>
    </row>
    <row r="68" spans="1:8" ht="15.75">
      <c r="A68" s="89" t="s">
        <v>206</v>
      </c>
      <c r="B68" s="91" t="s">
        <v>207</v>
      </c>
      <c r="C68" s="196"/>
      <c r="D68" s="195"/>
      <c r="E68" s="89" t="s">
        <v>212</v>
      </c>
      <c r="F68" s="93" t="s">
        <v>213</v>
      </c>
      <c r="G68" s="196">
        <v>4</v>
      </c>
      <c r="H68" s="196">
        <v>1</v>
      </c>
    </row>
    <row r="69" spans="1:8" ht="15.75">
      <c r="A69" s="89" t="s">
        <v>210</v>
      </c>
      <c r="B69" s="91" t="s">
        <v>211</v>
      </c>
      <c r="C69" s="196">
        <f>1117+500</f>
        <v>1617</v>
      </c>
      <c r="D69" s="196">
        <v>5969</v>
      </c>
      <c r="E69" s="200" t="s">
        <v>79</v>
      </c>
      <c r="F69" s="93" t="s">
        <v>216</v>
      </c>
      <c r="G69" s="196">
        <f>78+125</f>
        <v>203</v>
      </c>
      <c r="H69" s="196">
        <v>2081</v>
      </c>
    </row>
    <row r="70" spans="1:8" ht="15.75">
      <c r="A70" s="89" t="s">
        <v>214</v>
      </c>
      <c r="B70" s="91" t="s">
        <v>215</v>
      </c>
      <c r="C70" s="196">
        <v>13100</v>
      </c>
      <c r="D70" s="196"/>
      <c r="E70" s="89" t="s">
        <v>219</v>
      </c>
      <c r="F70" s="93" t="s">
        <v>220</v>
      </c>
      <c r="G70" s="196"/>
      <c r="H70" s="196"/>
    </row>
    <row r="71" spans="1:8" ht="15.75">
      <c r="A71" s="89" t="s">
        <v>217</v>
      </c>
      <c r="B71" s="91" t="s">
        <v>218</v>
      </c>
      <c r="C71" s="196"/>
      <c r="D71" s="196"/>
      <c r="E71" s="470" t="s">
        <v>47</v>
      </c>
      <c r="F71" s="95" t="s">
        <v>223</v>
      </c>
      <c r="G71" s="593">
        <f>G59+G60+G61+G69+G70</f>
        <v>5643</v>
      </c>
      <c r="H71" s="594">
        <f>H59+H60+H61+H69+H70</f>
        <v>7434</v>
      </c>
    </row>
    <row r="72" spans="1:8" ht="15.75">
      <c r="A72" s="89" t="s">
        <v>221</v>
      </c>
      <c r="B72" s="91" t="s">
        <v>222</v>
      </c>
      <c r="C72" s="196"/>
      <c r="D72" s="196"/>
      <c r="E72" s="199"/>
      <c r="F72" s="93"/>
      <c r="G72" s="591"/>
      <c r="H72" s="592"/>
    </row>
    <row r="73" spans="1:8" ht="15.75">
      <c r="A73" s="89" t="s">
        <v>224</v>
      </c>
      <c r="B73" s="91" t="s">
        <v>225</v>
      </c>
      <c r="C73" s="196">
        <v>14</v>
      </c>
      <c r="D73" s="196">
        <v>73</v>
      </c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196"/>
      <c r="D74" s="196"/>
      <c r="E74" s="566"/>
      <c r="F74" s="567"/>
      <c r="G74" s="591"/>
      <c r="H74" s="617"/>
    </row>
    <row r="75" spans="1:8" ht="15.75">
      <c r="A75" s="89" t="s">
        <v>228</v>
      </c>
      <c r="B75" s="91" t="s">
        <v>229</v>
      </c>
      <c r="C75" s="196"/>
      <c r="D75" s="196"/>
      <c r="E75" s="481" t="s">
        <v>160</v>
      </c>
      <c r="F75" s="95" t="s">
        <v>233</v>
      </c>
      <c r="G75" s="474"/>
      <c r="H75" s="475"/>
    </row>
    <row r="76" spans="1:8" ht="15.75">
      <c r="A76" s="478" t="s">
        <v>77</v>
      </c>
      <c r="B76" s="96" t="s">
        <v>232</v>
      </c>
      <c r="C76" s="593">
        <f>SUM(C68:C75)</f>
        <v>14731</v>
      </c>
      <c r="D76" s="594">
        <f>SUM(D68:D75)</f>
        <v>6042</v>
      </c>
      <c r="E76" s="566"/>
      <c r="F76" s="567"/>
      <c r="G76" s="591"/>
      <c r="H76" s="617"/>
    </row>
    <row r="77" spans="1:8" ht="15.75">
      <c r="A77" s="89"/>
      <c r="B77" s="91"/>
      <c r="C77" s="591"/>
      <c r="D77" s="592"/>
      <c r="E77" s="469" t="s">
        <v>234</v>
      </c>
      <c r="F77" s="95" t="s">
        <v>235</v>
      </c>
      <c r="G77" s="474"/>
      <c r="H77" s="475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4" t="s">
        <v>849</v>
      </c>
      <c r="F79" s="99" t="s">
        <v>241</v>
      </c>
      <c r="G79" s="595">
        <f>G71+G73+G75+G77</f>
        <v>5643</v>
      </c>
      <c r="H79" s="596">
        <f>H71+H73+H75+H77</f>
        <v>7434</v>
      </c>
    </row>
    <row r="80" spans="1:8" ht="15.75">
      <c r="A80" s="89" t="s">
        <v>239</v>
      </c>
      <c r="B80" s="91" t="s">
        <v>240</v>
      </c>
      <c r="C80" s="196"/>
      <c r="D80" s="195"/>
      <c r="E80" s="566"/>
      <c r="F80" s="567"/>
      <c r="G80" s="591"/>
      <c r="H80" s="617"/>
    </row>
    <row r="81" spans="1:8" ht="15.75">
      <c r="A81" s="89" t="s">
        <v>242</v>
      </c>
      <c r="B81" s="91" t="s">
        <v>243</v>
      </c>
      <c r="C81" s="196"/>
      <c r="D81" s="195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6"/>
      <c r="D82" s="195"/>
      <c r="E82" s="206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6"/>
      <c r="D83" s="195"/>
      <c r="E83" s="203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6"/>
      <c r="D84" s="195"/>
      <c r="E84" s="206"/>
      <c r="F84" s="103"/>
      <c r="G84" s="618"/>
      <c r="H84" s="619"/>
    </row>
    <row r="85" spans="1:8" ht="15.75">
      <c r="A85" s="478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3"/>
      <c r="F85" s="103"/>
      <c r="G85" s="618"/>
      <c r="H85" s="619"/>
    </row>
    <row r="86" spans="1:13" ht="15.75">
      <c r="A86" s="89"/>
      <c r="B86" s="96"/>
      <c r="C86" s="591"/>
      <c r="D86" s="592"/>
      <c r="E86" s="206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3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6"/>
      <c r="D88" s="195"/>
      <c r="E88" s="206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6">
        <v>348</v>
      </c>
      <c r="D89" s="196">
        <v>429</v>
      </c>
      <c r="E89" s="203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6"/>
      <c r="D90" s="195"/>
      <c r="E90" s="203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6"/>
      <c r="D91" s="195"/>
      <c r="E91" s="203"/>
      <c r="F91" s="103"/>
      <c r="G91" s="618"/>
      <c r="H91" s="619"/>
    </row>
    <row r="92" spans="1:13" ht="15.75">
      <c r="A92" s="478" t="s">
        <v>848</v>
      </c>
      <c r="B92" s="96" t="s">
        <v>260</v>
      </c>
      <c r="C92" s="593">
        <f>SUM(C88:C91)</f>
        <v>348</v>
      </c>
      <c r="D92" s="594">
        <f>SUM(D88:D91)</f>
        <v>429</v>
      </c>
      <c r="E92" s="203"/>
      <c r="F92" s="103"/>
      <c r="G92" s="618"/>
      <c r="H92" s="619"/>
      <c r="M92" s="98"/>
    </row>
    <row r="93" spans="1:8" ht="15.75">
      <c r="A93" s="469" t="s">
        <v>261</v>
      </c>
      <c r="B93" s="96" t="s">
        <v>262</v>
      </c>
      <c r="C93" s="474"/>
      <c r="D93" s="475"/>
      <c r="E93" s="203"/>
      <c r="F93" s="103"/>
      <c r="G93" s="618"/>
      <c r="H93" s="619"/>
    </row>
    <row r="94" spans="1:13" ht="16.5" thickBot="1">
      <c r="A94" s="486" t="s">
        <v>263</v>
      </c>
      <c r="B94" s="225" t="s">
        <v>264</v>
      </c>
      <c r="C94" s="597">
        <f>C65+C76+C85+C92+C93</f>
        <v>15079</v>
      </c>
      <c r="D94" s="598">
        <f>D65+D76+D85+D92+D93</f>
        <v>6471</v>
      </c>
      <c r="E94" s="226"/>
      <c r="F94" s="227"/>
      <c r="G94" s="620"/>
      <c r="H94" s="621"/>
      <c r="M94" s="98"/>
    </row>
    <row r="95" spans="1:8" ht="32.25" thickBot="1">
      <c r="A95" s="483" t="s">
        <v>265</v>
      </c>
      <c r="B95" s="484" t="s">
        <v>266</v>
      </c>
      <c r="C95" s="599">
        <f>C94+C56</f>
        <v>92593</v>
      </c>
      <c r="D95" s="600">
        <f>D94+D56</f>
        <v>76401</v>
      </c>
      <c r="E95" s="228" t="s">
        <v>942</v>
      </c>
      <c r="F95" s="485" t="s">
        <v>268</v>
      </c>
      <c r="G95" s="599">
        <f>G37+G40+G56+G79</f>
        <v>92593</v>
      </c>
      <c r="H95" s="600">
        <f>H37+H40+H56+H79</f>
        <v>76401</v>
      </c>
    </row>
    <row r="96" spans="1:13" ht="15.75">
      <c r="A96" s="173"/>
      <c r="B96" s="568"/>
      <c r="C96" s="173"/>
      <c r="D96" s="173"/>
      <c r="E96" s="569"/>
      <c r="M96" s="98"/>
    </row>
    <row r="97" spans="1:13" ht="15.75">
      <c r="A97" s="571"/>
      <c r="B97" s="568"/>
      <c r="C97" s="173"/>
      <c r="D97" s="173"/>
      <c r="E97" s="569"/>
      <c r="M97" s="98"/>
    </row>
    <row r="98" spans="1:13" ht="15.75">
      <c r="A98" s="690" t="s">
        <v>977</v>
      </c>
      <c r="B98" s="708">
        <f>pdeReportingDate</f>
        <v>43860</v>
      </c>
      <c r="C98" s="708"/>
      <c r="D98" s="708"/>
      <c r="E98" s="708"/>
      <c r="F98" s="708"/>
      <c r="G98" s="708"/>
      <c r="H98" s="708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9" t="str">
        <f>authorName</f>
        <v>Мария Илиева</v>
      </c>
      <c r="C100" s="709"/>
      <c r="D100" s="709"/>
      <c r="E100" s="709"/>
      <c r="F100" s="709"/>
      <c r="G100" s="709"/>
      <c r="H100" s="709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2"/>
      <c r="B103" s="711" t="str">
        <f>Начална!B17</f>
        <v>Деан Дечев</v>
      </c>
      <c r="C103" s="707"/>
      <c r="D103" s="707"/>
      <c r="E103" s="707"/>
      <c r="M103" s="98"/>
    </row>
    <row r="104" spans="1:5" ht="21.75" customHeight="1">
      <c r="A104" s="692"/>
      <c r="B104" s="707" t="s">
        <v>979</v>
      </c>
      <c r="C104" s="707"/>
      <c r="D104" s="707"/>
      <c r="E104" s="707"/>
    </row>
    <row r="105" spans="1:13" ht="21.75" customHeight="1">
      <c r="A105" s="692"/>
      <c r="B105" s="707" t="s">
        <v>979</v>
      </c>
      <c r="C105" s="707"/>
      <c r="D105" s="707"/>
      <c r="E105" s="707"/>
      <c r="M105" s="98"/>
    </row>
    <row r="106" spans="1:5" ht="21.75" customHeight="1">
      <c r="A106" s="692"/>
      <c r="B106" s="707" t="s">
        <v>979</v>
      </c>
      <c r="C106" s="707"/>
      <c r="D106" s="707"/>
      <c r="E106" s="707"/>
    </row>
    <row r="107" spans="1:13" ht="21.75" customHeight="1">
      <c r="A107" s="692"/>
      <c r="B107" s="707"/>
      <c r="C107" s="707"/>
      <c r="D107" s="707"/>
      <c r="E107" s="707"/>
      <c r="M107" s="98"/>
    </row>
    <row r="108" spans="1:5" ht="21.75" customHeight="1">
      <c r="A108" s="692"/>
      <c r="B108" s="707"/>
      <c r="C108" s="707"/>
      <c r="D108" s="707"/>
      <c r="E108" s="707"/>
    </row>
    <row r="109" spans="1:13" ht="21.75" customHeight="1">
      <c r="A109" s="692"/>
      <c r="B109" s="707"/>
      <c r="C109" s="707"/>
      <c r="D109" s="707"/>
      <c r="E109" s="707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565" customWidth="1"/>
    <col min="2" max="2" width="10.7109375" style="565" customWidth="1"/>
    <col min="3" max="4" width="15.7109375" style="190" customWidth="1"/>
    <col min="5" max="5" width="50.7109375" style="565" customWidth="1"/>
    <col min="6" max="6" width="10.7109375" style="565" customWidth="1"/>
    <col min="7" max="8" width="15.7109375" style="190" customWidth="1"/>
    <col min="9" max="16384" width="9.28125" style="190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СУПЕР БОРОВЕЦ ПРОПЪРТИ ФОНД АДСИЦ</v>
      </c>
      <c r="B4" s="19"/>
      <c r="C4" s="19"/>
      <c r="D4" s="19"/>
      <c r="E4" s="62"/>
      <c r="F4" s="51"/>
      <c r="G4" s="184"/>
      <c r="H4" s="67"/>
    </row>
    <row r="5" spans="1:8" ht="15.75">
      <c r="A5" s="75" t="str">
        <f>CONCATENATE("ЕИК по БУЛСТАТ: ",pdeBulstat)</f>
        <v>ЕИК по БУЛСТАТ: 148031273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9" t="s">
        <v>269</v>
      </c>
      <c r="B8" s="230" t="s">
        <v>11</v>
      </c>
      <c r="C8" s="230" t="s">
        <v>12</v>
      </c>
      <c r="D8" s="231" t="s">
        <v>16</v>
      </c>
      <c r="E8" s="229" t="s">
        <v>270</v>
      </c>
      <c r="F8" s="230" t="s">
        <v>11</v>
      </c>
      <c r="G8" s="230" t="s">
        <v>12</v>
      </c>
      <c r="H8" s="231" t="s">
        <v>16</v>
      </c>
    </row>
    <row r="9" spans="1:8" ht="16.5" thickBot="1">
      <c r="A9" s="247" t="s">
        <v>17</v>
      </c>
      <c r="B9" s="248" t="s">
        <v>18</v>
      </c>
      <c r="C9" s="248">
        <v>1</v>
      </c>
      <c r="D9" s="249">
        <v>2</v>
      </c>
      <c r="E9" s="247" t="s">
        <v>17</v>
      </c>
      <c r="F9" s="248" t="s">
        <v>18</v>
      </c>
      <c r="G9" s="248">
        <v>1</v>
      </c>
      <c r="H9" s="249">
        <v>2</v>
      </c>
    </row>
    <row r="10" spans="1:8" ht="15.75">
      <c r="A10" s="250" t="s">
        <v>271</v>
      </c>
      <c r="B10" s="251"/>
      <c r="C10" s="252"/>
      <c r="D10" s="253"/>
      <c r="E10" s="250" t="s">
        <v>272</v>
      </c>
      <c r="F10" s="262"/>
      <c r="G10" s="628"/>
      <c r="H10" s="629"/>
    </row>
    <row r="11" spans="1:8" ht="15.75">
      <c r="A11" s="233" t="s">
        <v>273</v>
      </c>
      <c r="B11" s="186"/>
      <c r="C11" s="187"/>
      <c r="D11" s="241"/>
      <c r="E11" s="233" t="s">
        <v>274</v>
      </c>
      <c r="F11" s="188"/>
      <c r="G11" s="192"/>
      <c r="H11" s="242"/>
    </row>
    <row r="12" spans="1:8" ht="15.75">
      <c r="A12" s="193" t="s">
        <v>275</v>
      </c>
      <c r="B12" s="189" t="s">
        <v>276</v>
      </c>
      <c r="C12" s="315">
        <v>1088</v>
      </c>
      <c r="D12" s="316">
        <v>9</v>
      </c>
      <c r="E12" s="193" t="s">
        <v>277</v>
      </c>
      <c r="F12" s="239" t="s">
        <v>278</v>
      </c>
      <c r="G12" s="315"/>
      <c r="H12" s="316"/>
    </row>
    <row r="13" spans="1:8" ht="15.75">
      <c r="A13" s="193" t="s">
        <v>279</v>
      </c>
      <c r="B13" s="189" t="s">
        <v>280</v>
      </c>
      <c r="C13" s="315">
        <f>14+27+15+18+753+35+51+2</f>
        <v>915</v>
      </c>
      <c r="D13" s="316">
        <v>79</v>
      </c>
      <c r="E13" s="193" t="s">
        <v>281</v>
      </c>
      <c r="F13" s="239" t="s">
        <v>282</v>
      </c>
      <c r="G13" s="315"/>
      <c r="H13" s="316"/>
    </row>
    <row r="14" spans="1:8" ht="15.75">
      <c r="A14" s="193" t="s">
        <v>283</v>
      </c>
      <c r="B14" s="189" t="s">
        <v>284</v>
      </c>
      <c r="C14" s="315"/>
      <c r="D14" s="316"/>
      <c r="E14" s="244" t="s">
        <v>285</v>
      </c>
      <c r="F14" s="239" t="s">
        <v>286</v>
      </c>
      <c r="G14" s="315">
        <f>104+195+3236+2-1</f>
        <v>3536</v>
      </c>
      <c r="H14" s="316">
        <v>1007</v>
      </c>
    </row>
    <row r="15" spans="1:8" ht="15.75">
      <c r="A15" s="193" t="s">
        <v>287</v>
      </c>
      <c r="B15" s="189" t="s">
        <v>288</v>
      </c>
      <c r="C15" s="315">
        <v>1239</v>
      </c>
      <c r="D15" s="316">
        <v>53</v>
      </c>
      <c r="E15" s="244" t="s">
        <v>79</v>
      </c>
      <c r="F15" s="239" t="s">
        <v>289</v>
      </c>
      <c r="G15" s="315">
        <f>1771+521</f>
        <v>2292</v>
      </c>
      <c r="H15" s="316">
        <v>131</v>
      </c>
    </row>
    <row r="16" spans="1:8" ht="15.75">
      <c r="A16" s="193" t="s">
        <v>290</v>
      </c>
      <c r="B16" s="189" t="s">
        <v>291</v>
      </c>
      <c r="C16" s="315">
        <v>228</v>
      </c>
      <c r="D16" s="316">
        <v>11</v>
      </c>
      <c r="E16" s="235" t="s">
        <v>52</v>
      </c>
      <c r="F16" s="263" t="s">
        <v>292</v>
      </c>
      <c r="G16" s="624">
        <f>SUM(G12:G15)</f>
        <v>5828</v>
      </c>
      <c r="H16" s="625">
        <f>SUM(H12:H15)</f>
        <v>1138</v>
      </c>
    </row>
    <row r="17" spans="1:8" ht="31.5">
      <c r="A17" s="193" t="s">
        <v>293</v>
      </c>
      <c r="B17" s="189" t="s">
        <v>294</v>
      </c>
      <c r="C17" s="315"/>
      <c r="D17" s="316"/>
      <c r="E17" s="244"/>
      <c r="F17" s="236"/>
      <c r="G17" s="192"/>
      <c r="H17" s="242"/>
    </row>
    <row r="18" spans="1:8" ht="31.5">
      <c r="A18" s="193" t="s">
        <v>295</v>
      </c>
      <c r="B18" s="189" t="s">
        <v>296</v>
      </c>
      <c r="C18" s="315"/>
      <c r="D18" s="316"/>
      <c r="E18" s="233" t="s">
        <v>297</v>
      </c>
      <c r="F18" s="237" t="s">
        <v>298</v>
      </c>
      <c r="G18" s="635"/>
      <c r="H18" s="636"/>
    </row>
    <row r="19" spans="1:8" ht="15.75">
      <c r="A19" s="193" t="s">
        <v>299</v>
      </c>
      <c r="B19" s="189" t="s">
        <v>300</v>
      </c>
      <c r="C19" s="315">
        <f>124+118+37+25+16</f>
        <v>320</v>
      </c>
      <c r="D19" s="316">
        <v>245</v>
      </c>
      <c r="E19" s="193" t="s">
        <v>301</v>
      </c>
      <c r="F19" s="236" t="s">
        <v>302</v>
      </c>
      <c r="G19" s="315"/>
      <c r="H19" s="316"/>
    </row>
    <row r="20" spans="1:8" ht="15.75">
      <c r="A20" s="234" t="s">
        <v>303</v>
      </c>
      <c r="B20" s="189" t="s">
        <v>304</v>
      </c>
      <c r="C20" s="315"/>
      <c r="D20" s="316"/>
      <c r="E20" s="233"/>
      <c r="F20" s="188"/>
      <c r="G20" s="192"/>
      <c r="H20" s="242"/>
    </row>
    <row r="21" spans="1:8" ht="15.75">
      <c r="A21" s="234" t="s">
        <v>305</v>
      </c>
      <c r="B21" s="189" t="s">
        <v>306</v>
      </c>
      <c r="C21" s="315"/>
      <c r="D21" s="316"/>
      <c r="E21" s="233" t="s">
        <v>307</v>
      </c>
      <c r="F21" s="188"/>
      <c r="G21" s="192"/>
      <c r="H21" s="242"/>
    </row>
    <row r="22" spans="1:8" ht="15.75">
      <c r="A22" s="235" t="s">
        <v>52</v>
      </c>
      <c r="B22" s="191" t="s">
        <v>308</v>
      </c>
      <c r="C22" s="624">
        <f>SUM(C12:C18)+C19</f>
        <v>3790</v>
      </c>
      <c r="D22" s="625">
        <f>SUM(D12:D18)+D19</f>
        <v>397</v>
      </c>
      <c r="E22" s="193" t="s">
        <v>309</v>
      </c>
      <c r="F22" s="236" t="s">
        <v>310</v>
      </c>
      <c r="G22" s="315"/>
      <c r="H22" s="316"/>
    </row>
    <row r="23" spans="1:8" ht="15.75">
      <c r="A23" s="233"/>
      <c r="B23" s="189"/>
      <c r="C23" s="192"/>
      <c r="D23" s="242"/>
      <c r="E23" s="234" t="s">
        <v>311</v>
      </c>
      <c r="F23" s="236" t="s">
        <v>312</v>
      </c>
      <c r="G23" s="315"/>
      <c r="H23" s="316"/>
    </row>
    <row r="24" spans="1:8" ht="31.5">
      <c r="A24" s="233" t="s">
        <v>313</v>
      </c>
      <c r="B24" s="236"/>
      <c r="C24" s="192"/>
      <c r="D24" s="242"/>
      <c r="E24" s="193" t="s">
        <v>314</v>
      </c>
      <c r="F24" s="236" t="s">
        <v>315</v>
      </c>
      <c r="G24" s="315">
        <v>2027</v>
      </c>
      <c r="H24" s="315">
        <v>1880</v>
      </c>
    </row>
    <row r="25" spans="1:8" ht="31.5">
      <c r="A25" s="193" t="s">
        <v>316</v>
      </c>
      <c r="B25" s="236" t="s">
        <v>317</v>
      </c>
      <c r="C25" s="315">
        <v>1775</v>
      </c>
      <c r="D25" s="316">
        <v>1910</v>
      </c>
      <c r="E25" s="193" t="s">
        <v>318</v>
      </c>
      <c r="F25" s="236" t="s">
        <v>319</v>
      </c>
      <c r="G25" s="315"/>
      <c r="H25" s="316"/>
    </row>
    <row r="26" spans="1:8" ht="31.5">
      <c r="A26" s="193" t="s">
        <v>320</v>
      </c>
      <c r="B26" s="236" t="s">
        <v>321</v>
      </c>
      <c r="C26" s="315"/>
      <c r="D26" s="316"/>
      <c r="E26" s="193" t="s">
        <v>322</v>
      </c>
      <c r="F26" s="236" t="s">
        <v>323</v>
      </c>
      <c r="G26" s="315"/>
      <c r="H26" s="316"/>
    </row>
    <row r="27" spans="1:8" ht="31.5">
      <c r="A27" s="193" t="s">
        <v>324</v>
      </c>
      <c r="B27" s="236" t="s">
        <v>325</v>
      </c>
      <c r="C27" s="315"/>
      <c r="D27" s="316"/>
      <c r="E27" s="235" t="s">
        <v>104</v>
      </c>
      <c r="F27" s="237" t="s">
        <v>326</v>
      </c>
      <c r="G27" s="624">
        <f>SUM(G22:G26)</f>
        <v>2027</v>
      </c>
      <c r="H27" s="625">
        <f>SUM(H22:H26)</f>
        <v>1880</v>
      </c>
    </row>
    <row r="28" spans="1:8" ht="15.75">
      <c r="A28" s="193" t="s">
        <v>79</v>
      </c>
      <c r="B28" s="236" t="s">
        <v>327</v>
      </c>
      <c r="C28" s="315">
        <v>205</v>
      </c>
      <c r="D28" s="316">
        <v>195</v>
      </c>
      <c r="E28" s="234"/>
      <c r="F28" s="188"/>
      <c r="G28" s="192"/>
      <c r="H28" s="242"/>
    </row>
    <row r="29" spans="1:8" ht="15.75">
      <c r="A29" s="235" t="s">
        <v>77</v>
      </c>
      <c r="B29" s="237" t="s">
        <v>328</v>
      </c>
      <c r="C29" s="624">
        <f>SUM(C25:C28)</f>
        <v>1980</v>
      </c>
      <c r="D29" s="625">
        <f>SUM(D25:D28)</f>
        <v>2105</v>
      </c>
      <c r="E29" s="193"/>
      <c r="F29" s="188"/>
      <c r="G29" s="192"/>
      <c r="H29" s="242"/>
    </row>
    <row r="30" spans="1:8" ht="16.5" thickBot="1">
      <c r="A30" s="254"/>
      <c r="B30" s="255"/>
      <c r="C30" s="266"/>
      <c r="D30" s="267"/>
      <c r="E30" s="256"/>
      <c r="F30" s="264"/>
      <c r="G30" s="258"/>
      <c r="H30" s="259"/>
    </row>
    <row r="31" spans="1:8" ht="31.5">
      <c r="A31" s="250" t="s">
        <v>329</v>
      </c>
      <c r="B31" s="230" t="s">
        <v>330</v>
      </c>
      <c r="C31" s="630">
        <f>C29+C22</f>
        <v>5770</v>
      </c>
      <c r="D31" s="631">
        <f>D29+D22</f>
        <v>2502</v>
      </c>
      <c r="E31" s="250" t="s">
        <v>824</v>
      </c>
      <c r="F31" s="265" t="s">
        <v>331</v>
      </c>
      <c r="G31" s="252">
        <f>G16+G18+G27</f>
        <v>7855</v>
      </c>
      <c r="H31" s="253">
        <f>H16+H18+H27</f>
        <v>3018</v>
      </c>
    </row>
    <row r="32" spans="1:8" ht="15.75">
      <c r="A32" s="232"/>
      <c r="B32" s="185"/>
      <c r="C32" s="622"/>
      <c r="D32" s="623"/>
      <c r="E32" s="232"/>
      <c r="F32" s="236"/>
      <c r="G32" s="192"/>
      <c r="H32" s="242"/>
    </row>
    <row r="33" spans="1:8" ht="15.75">
      <c r="A33" s="232" t="s">
        <v>332</v>
      </c>
      <c r="B33" s="185" t="s">
        <v>333</v>
      </c>
      <c r="C33" s="240">
        <f>IF((G31-C31)&gt;0,G31-C31,0)</f>
        <v>2085</v>
      </c>
      <c r="D33" s="243">
        <f>IF((H31-D31)&gt;0,H31-D31,0)</f>
        <v>516</v>
      </c>
      <c r="E33" s="232" t="s">
        <v>334</v>
      </c>
      <c r="F33" s="237" t="s">
        <v>335</v>
      </c>
      <c r="G33" s="624">
        <f>IF((C31-G31)&gt;0,C31-G31,0)</f>
        <v>0</v>
      </c>
      <c r="H33" s="625">
        <f>IF((D31-H31)&gt;0,D31-H31,0)</f>
        <v>0</v>
      </c>
    </row>
    <row r="34" spans="1:8" ht="31.5">
      <c r="A34" s="238" t="s">
        <v>336</v>
      </c>
      <c r="B34" s="237" t="s">
        <v>337</v>
      </c>
      <c r="C34" s="315"/>
      <c r="D34" s="316"/>
      <c r="E34" s="233" t="s">
        <v>338</v>
      </c>
      <c r="F34" s="236" t="s">
        <v>339</v>
      </c>
      <c r="G34" s="315"/>
      <c r="H34" s="316"/>
    </row>
    <row r="35" spans="1:8" ht="15.75">
      <c r="A35" s="233" t="s">
        <v>340</v>
      </c>
      <c r="B35" s="237" t="s">
        <v>341</v>
      </c>
      <c r="C35" s="315"/>
      <c r="D35" s="316"/>
      <c r="E35" s="233" t="s">
        <v>342</v>
      </c>
      <c r="F35" s="236" t="s">
        <v>343</v>
      </c>
      <c r="G35" s="315"/>
      <c r="H35" s="316"/>
    </row>
    <row r="36" spans="1:8" ht="16.5" thickBot="1">
      <c r="A36" s="257" t="s">
        <v>344</v>
      </c>
      <c r="B36" s="255" t="s">
        <v>345</v>
      </c>
      <c r="C36" s="632">
        <f>C31-C34+C35</f>
        <v>5770</v>
      </c>
      <c r="D36" s="633">
        <f>D31-D34+D35</f>
        <v>2502</v>
      </c>
      <c r="E36" s="261" t="s">
        <v>346</v>
      </c>
      <c r="F36" s="255" t="s">
        <v>347</v>
      </c>
      <c r="G36" s="266">
        <f>G35-G34+G31</f>
        <v>7855</v>
      </c>
      <c r="H36" s="267">
        <f>H35-H34+H31</f>
        <v>3018</v>
      </c>
    </row>
    <row r="37" spans="1:8" ht="15.75">
      <c r="A37" s="260" t="s">
        <v>348</v>
      </c>
      <c r="B37" s="230" t="s">
        <v>349</v>
      </c>
      <c r="C37" s="630">
        <f>IF((G36-C36)&gt;0,G36-C36,0)</f>
        <v>2085</v>
      </c>
      <c r="D37" s="631">
        <f>IF((H36-D36)&gt;0,H36-D36,0)</f>
        <v>516</v>
      </c>
      <c r="E37" s="260" t="s">
        <v>350</v>
      </c>
      <c r="F37" s="265" t="s">
        <v>351</v>
      </c>
      <c r="G37" s="252">
        <f>IF((C36-G36)&gt;0,C36-G36,0)</f>
        <v>0</v>
      </c>
      <c r="H37" s="253">
        <f>IF((D36-H36)&gt;0,D36-H36,0)</f>
        <v>0</v>
      </c>
    </row>
    <row r="38" spans="1:8" ht="15.75">
      <c r="A38" s="233" t="s">
        <v>352</v>
      </c>
      <c r="B38" s="237" t="s">
        <v>353</v>
      </c>
      <c r="C38" s="624">
        <f>C39+C40+C41</f>
        <v>0</v>
      </c>
      <c r="D38" s="625">
        <f>D39+D40+D41</f>
        <v>0</v>
      </c>
      <c r="E38" s="245"/>
      <c r="F38" s="188"/>
      <c r="G38" s="192"/>
      <c r="H38" s="242"/>
    </row>
    <row r="39" spans="1:8" ht="31.5">
      <c r="A39" s="193" t="s">
        <v>354</v>
      </c>
      <c r="B39" s="236" t="s">
        <v>355</v>
      </c>
      <c r="C39" s="315"/>
      <c r="D39" s="316"/>
      <c r="E39" s="245"/>
      <c r="F39" s="188"/>
      <c r="G39" s="192"/>
      <c r="H39" s="242"/>
    </row>
    <row r="40" spans="1:8" ht="31.5">
      <c r="A40" s="193" t="s">
        <v>356</v>
      </c>
      <c r="B40" s="239" t="s">
        <v>357</v>
      </c>
      <c r="C40" s="315"/>
      <c r="D40" s="316"/>
      <c r="E40" s="245"/>
      <c r="F40" s="236"/>
      <c r="G40" s="192"/>
      <c r="H40" s="242"/>
    </row>
    <row r="41" spans="1:8" ht="15.75">
      <c r="A41" s="193" t="s">
        <v>358</v>
      </c>
      <c r="B41" s="239" t="s">
        <v>359</v>
      </c>
      <c r="C41" s="315"/>
      <c r="D41" s="316"/>
      <c r="E41" s="245"/>
      <c r="F41" s="236"/>
      <c r="G41" s="192"/>
      <c r="H41" s="242"/>
    </row>
    <row r="42" spans="1:8" ht="15.75">
      <c r="A42" s="232" t="s">
        <v>360</v>
      </c>
      <c r="B42" s="194" t="s">
        <v>361</v>
      </c>
      <c r="C42" s="240">
        <f>+IF((G36-C36-C38)&gt;0,G36-C36-C38,0)</f>
        <v>2085</v>
      </c>
      <c r="D42" s="243">
        <f>+IF((H36-D36-D38)&gt;0,H36-D36-D38,0)</f>
        <v>516</v>
      </c>
      <c r="E42" s="246" t="s">
        <v>362</v>
      </c>
      <c r="F42" s="194" t="s">
        <v>363</v>
      </c>
      <c r="G42" s="240">
        <f>IF(G37&gt;0,IF(C38+G37&lt;0,0,C38+G37),IF(C37-C38&lt;0,C38-C37,0))</f>
        <v>0</v>
      </c>
      <c r="H42" s="243">
        <f>IF(H37&gt;0,IF(D38+H37&lt;0,0,D38+H37),IF(D37-D38&lt;0,D38-D37,0))</f>
        <v>0</v>
      </c>
    </row>
    <row r="43" spans="1:8" ht="15.75">
      <c r="A43" s="232" t="s">
        <v>364</v>
      </c>
      <c r="B43" s="185" t="s">
        <v>365</v>
      </c>
      <c r="C43" s="315"/>
      <c r="D43" s="316"/>
      <c r="E43" s="232" t="s">
        <v>364</v>
      </c>
      <c r="F43" s="194" t="s">
        <v>366</v>
      </c>
      <c r="G43" s="581"/>
      <c r="H43" s="634"/>
    </row>
    <row r="44" spans="1:8" ht="16.5" thickBot="1">
      <c r="A44" s="261" t="s">
        <v>367</v>
      </c>
      <c r="B44" s="248" t="s">
        <v>368</v>
      </c>
      <c r="C44" s="266">
        <f>IF(G42=0,IF(C42-C43&gt;0,C42-C43+G43,0),IF(G42-G43&lt;0,G43-G42+C42,0))</f>
        <v>2085</v>
      </c>
      <c r="D44" s="267">
        <f>IF(H42=0,IF(D42-D43&gt;0,D42-D43+H43,0),IF(H42-H43&lt;0,H43-H42+D42,0))</f>
        <v>516</v>
      </c>
      <c r="E44" s="261" t="s">
        <v>369</v>
      </c>
      <c r="F44" s="268" t="s">
        <v>370</v>
      </c>
      <c r="G44" s="266">
        <f>IF(C42=0,IF(G42-G43&gt;0,G42-G43+C43,0),IF(C42-C43&lt;0,C43-C42+G43,0))</f>
        <v>0</v>
      </c>
      <c r="H44" s="267">
        <f>IF(D42=0,IF(H42-H43&gt;0,H42-H43+D43,0),IF(D42-D43&lt;0,D43-D42+H43,0))</f>
        <v>0</v>
      </c>
    </row>
    <row r="45" spans="1:8" ht="16.5" thickBot="1">
      <c r="A45" s="269" t="s">
        <v>371</v>
      </c>
      <c r="B45" s="270" t="s">
        <v>372</v>
      </c>
      <c r="C45" s="626">
        <f>C36+C38+C42</f>
        <v>7855</v>
      </c>
      <c r="D45" s="627">
        <f>D36+D38+D42</f>
        <v>3018</v>
      </c>
      <c r="E45" s="269" t="s">
        <v>373</v>
      </c>
      <c r="F45" s="271" t="s">
        <v>374</v>
      </c>
      <c r="G45" s="626">
        <f>G42+G36</f>
        <v>7855</v>
      </c>
      <c r="H45" s="627">
        <f>H42+H36</f>
        <v>3018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2" t="s">
        <v>978</v>
      </c>
      <c r="B47" s="712"/>
      <c r="C47" s="712"/>
      <c r="D47" s="712"/>
      <c r="E47" s="712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90" t="s">
        <v>977</v>
      </c>
      <c r="B50" s="708">
        <f>pdeReportingDate</f>
        <v>43860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9" t="str">
        <f>authorName</f>
        <v>Мария Илиева</v>
      </c>
      <c r="C52" s="709"/>
      <c r="D52" s="709"/>
      <c r="E52" s="709"/>
      <c r="F52" s="709"/>
      <c r="G52" s="709"/>
      <c r="H52" s="709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2"/>
      <c r="B55" s="711" t="str">
        <f>Начална!B17</f>
        <v>Деан Дечев</v>
      </c>
      <c r="C55" s="707"/>
      <c r="D55" s="707"/>
      <c r="E55" s="707"/>
      <c r="F55" s="570"/>
      <c r="G55" s="45"/>
      <c r="H55" s="42"/>
    </row>
    <row r="56" spans="1:8" ht="15.75" customHeight="1">
      <c r="A56" s="692"/>
      <c r="B56" s="707" t="s">
        <v>979</v>
      </c>
      <c r="C56" s="707"/>
      <c r="D56" s="707"/>
      <c r="E56" s="707"/>
      <c r="F56" s="570"/>
      <c r="G56" s="45"/>
      <c r="H56" s="42"/>
    </row>
    <row r="57" spans="1:8" ht="15.75" customHeight="1">
      <c r="A57" s="692"/>
      <c r="B57" s="707" t="s">
        <v>979</v>
      </c>
      <c r="C57" s="707"/>
      <c r="D57" s="707"/>
      <c r="E57" s="707"/>
      <c r="F57" s="570"/>
      <c r="G57" s="45"/>
      <c r="H57" s="42"/>
    </row>
    <row r="58" spans="1:8" ht="15.75" customHeight="1">
      <c r="A58" s="692"/>
      <c r="B58" s="707" t="s">
        <v>979</v>
      </c>
      <c r="C58" s="707"/>
      <c r="D58" s="707"/>
      <c r="E58" s="707"/>
      <c r="F58" s="570"/>
      <c r="G58" s="45"/>
      <c r="H58" s="42"/>
    </row>
    <row r="59" spans="1:8" ht="15.75">
      <c r="A59" s="692"/>
      <c r="B59" s="707"/>
      <c r="C59" s="707"/>
      <c r="D59" s="707"/>
      <c r="E59" s="707"/>
      <c r="F59" s="570"/>
      <c r="G59" s="45"/>
      <c r="H59" s="42"/>
    </row>
    <row r="60" spans="1:8" ht="15.75">
      <c r="A60" s="692"/>
      <c r="B60" s="707"/>
      <c r="C60" s="707"/>
      <c r="D60" s="707"/>
      <c r="E60" s="707"/>
      <c r="F60" s="570"/>
      <c r="G60" s="45"/>
      <c r="H60" s="42"/>
    </row>
    <row r="61" spans="1:8" ht="15.75">
      <c r="A61" s="692"/>
      <c r="B61" s="707"/>
      <c r="C61" s="707"/>
      <c r="D61" s="707"/>
      <c r="E61" s="707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54" sqref="B54:E54"/>
    </sheetView>
  </sheetViews>
  <sheetFormatPr defaultColWidth="9.28125" defaultRowHeight="15"/>
  <cols>
    <col min="1" max="1" width="69.8515625" style="170" customWidth="1"/>
    <col min="2" max="2" width="11.8515625" style="170" bestFit="1" customWidth="1"/>
    <col min="3" max="4" width="22.7109375" style="183" customWidth="1"/>
    <col min="5" max="5" width="10.140625" style="170" customWidth="1"/>
    <col min="6" max="6" width="12.00390625" style="170" customWidth="1"/>
    <col min="7" max="7" width="12.140625" style="170" bestFit="1" customWidth="1"/>
    <col min="8" max="16384" width="9.28125" style="170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69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1"/>
      <c r="H2" s="169"/>
    </row>
    <row r="3" spans="1:8" ht="15.75">
      <c r="A3" s="172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СУПЕР БОРОВЕЦ ПРОПЪРТИ ФОНД АДСИЦ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148031273</v>
      </c>
      <c r="B5" s="491"/>
      <c r="C5" s="79"/>
      <c r="D5" s="80"/>
      <c r="E5" s="169"/>
    </row>
    <row r="6" spans="1:5" ht="15.75">
      <c r="A6" s="75" t="str">
        <f>CONCATENATE("към ",TEXT(endDate,"dd.mm.yyyy")," г.")</f>
        <v>към 31.12.2019 г.</v>
      </c>
      <c r="B6" s="490"/>
      <c r="C6" s="79"/>
      <c r="D6" s="82"/>
      <c r="E6" s="169"/>
    </row>
    <row r="7" spans="1:7" ht="16.5" thickBot="1">
      <c r="A7" s="173"/>
      <c r="B7" s="14"/>
      <c r="C7" s="173"/>
      <c r="D7" s="33" t="s">
        <v>820</v>
      </c>
      <c r="E7" s="174"/>
      <c r="F7" s="169"/>
      <c r="G7" s="169"/>
    </row>
    <row r="8" spans="1:6" ht="33.75" customHeight="1">
      <c r="A8" s="272" t="s">
        <v>376</v>
      </c>
      <c r="B8" s="273" t="s">
        <v>11</v>
      </c>
      <c r="C8" s="274" t="s">
        <v>12</v>
      </c>
      <c r="D8" s="275" t="s">
        <v>16</v>
      </c>
      <c r="E8" s="175"/>
      <c r="F8" s="175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5"/>
      <c r="F9" s="175"/>
    </row>
    <row r="10" spans="1:6" ht="15.75">
      <c r="A10" s="287" t="s">
        <v>377</v>
      </c>
      <c r="B10" s="288"/>
      <c r="C10" s="289"/>
      <c r="D10" s="290"/>
      <c r="E10" s="176"/>
      <c r="F10" s="176"/>
    </row>
    <row r="11" spans="1:6" ht="15.75">
      <c r="A11" s="276" t="s">
        <v>378</v>
      </c>
      <c r="B11" s="177" t="s">
        <v>379</v>
      </c>
      <c r="C11" s="196">
        <f>3965+468</f>
        <v>4433</v>
      </c>
      <c r="D11" s="196">
        <v>1176</v>
      </c>
      <c r="E11" s="176"/>
      <c r="F11" s="176"/>
    </row>
    <row r="12" spans="1:13" ht="15.75">
      <c r="A12" s="276" t="s">
        <v>380</v>
      </c>
      <c r="B12" s="177" t="s">
        <v>381</v>
      </c>
      <c r="C12" s="196">
        <f>-8822-1422</f>
        <v>-10244</v>
      </c>
      <c r="D12" s="196">
        <v>-3533</v>
      </c>
      <c r="E12" s="178"/>
      <c r="F12" s="178"/>
      <c r="G12" s="179"/>
      <c r="H12" s="179"/>
      <c r="I12" s="179"/>
      <c r="J12" s="179"/>
      <c r="K12" s="179"/>
      <c r="L12" s="179"/>
      <c r="M12" s="179"/>
    </row>
    <row r="13" spans="1:13" ht="31.5">
      <c r="A13" s="276" t="s">
        <v>382</v>
      </c>
      <c r="B13" s="177" t="s">
        <v>383</v>
      </c>
      <c r="C13" s="196"/>
      <c r="D13" s="196"/>
      <c r="E13" s="178"/>
      <c r="F13" s="178"/>
      <c r="G13" s="179"/>
      <c r="H13" s="179"/>
      <c r="I13" s="179"/>
      <c r="J13" s="179"/>
      <c r="K13" s="179"/>
      <c r="L13" s="179"/>
      <c r="M13" s="179"/>
    </row>
    <row r="14" spans="1:13" ht="15.75">
      <c r="A14" s="276" t="s">
        <v>384</v>
      </c>
      <c r="B14" s="177" t="s">
        <v>385</v>
      </c>
      <c r="C14" s="196">
        <f>-1019-26-245-93</f>
        <v>-1383</v>
      </c>
      <c r="D14" s="196">
        <v>-42</v>
      </c>
      <c r="E14" s="178"/>
      <c r="F14" s="178"/>
      <c r="G14" s="179"/>
      <c r="H14" s="179"/>
      <c r="I14" s="179"/>
      <c r="J14" s="179"/>
      <c r="K14" s="179"/>
      <c r="L14" s="179"/>
      <c r="M14" s="179"/>
    </row>
    <row r="15" spans="1:13" ht="14.25" customHeight="1">
      <c r="A15" s="276" t="s">
        <v>386</v>
      </c>
      <c r="B15" s="177" t="s">
        <v>387</v>
      </c>
      <c r="C15" s="196">
        <f>1033-50</f>
        <v>983</v>
      </c>
      <c r="D15" s="196">
        <v>-1131</v>
      </c>
      <c r="E15" s="178"/>
      <c r="F15" s="178"/>
      <c r="G15" s="179"/>
      <c r="H15" s="179"/>
      <c r="I15" s="179"/>
      <c r="J15" s="179"/>
      <c r="K15" s="179"/>
      <c r="L15" s="179"/>
      <c r="M15" s="179"/>
    </row>
    <row r="16" spans="1:13" ht="15.75">
      <c r="A16" s="277" t="s">
        <v>388</v>
      </c>
      <c r="B16" s="177" t="s">
        <v>389</v>
      </c>
      <c r="C16" s="196"/>
      <c r="D16" s="196"/>
      <c r="E16" s="178"/>
      <c r="F16" s="178"/>
      <c r="G16" s="179"/>
      <c r="H16" s="179"/>
      <c r="I16" s="179"/>
      <c r="J16" s="179"/>
      <c r="K16" s="179"/>
      <c r="L16" s="179"/>
      <c r="M16" s="179"/>
    </row>
    <row r="17" spans="1:13" ht="15.75">
      <c r="A17" s="276" t="s">
        <v>390</v>
      </c>
      <c r="B17" s="177" t="s">
        <v>391</v>
      </c>
      <c r="C17" s="196"/>
      <c r="D17" s="196"/>
      <c r="E17" s="178"/>
      <c r="F17" s="178"/>
      <c r="G17" s="179"/>
      <c r="H17" s="179"/>
      <c r="I17" s="179"/>
      <c r="J17" s="179"/>
      <c r="K17" s="179"/>
      <c r="L17" s="179"/>
      <c r="M17" s="179"/>
    </row>
    <row r="18" spans="1:13" ht="31.5">
      <c r="A18" s="276" t="s">
        <v>392</v>
      </c>
      <c r="B18" s="177" t="s">
        <v>393</v>
      </c>
      <c r="C18" s="196"/>
      <c r="D18" s="196"/>
      <c r="E18" s="178"/>
      <c r="F18" s="178"/>
      <c r="G18" s="179"/>
      <c r="H18" s="179"/>
      <c r="I18" s="179"/>
      <c r="J18" s="179"/>
      <c r="K18" s="179"/>
      <c r="L18" s="179"/>
      <c r="M18" s="179"/>
    </row>
    <row r="19" spans="1:13" ht="15.75">
      <c r="A19" s="277" t="s">
        <v>394</v>
      </c>
      <c r="B19" s="180" t="s">
        <v>395</v>
      </c>
      <c r="C19" s="196"/>
      <c r="D19" s="196"/>
      <c r="E19" s="178"/>
      <c r="F19" s="178"/>
      <c r="G19" s="179"/>
      <c r="H19" s="179"/>
      <c r="I19" s="179"/>
      <c r="J19" s="179"/>
      <c r="K19" s="179"/>
      <c r="L19" s="179"/>
      <c r="M19" s="179"/>
    </row>
    <row r="20" spans="1:13" ht="15.75">
      <c r="A20" s="276" t="s">
        <v>396</v>
      </c>
      <c r="B20" s="177" t="s">
        <v>397</v>
      </c>
      <c r="C20" s="196">
        <f>5475-111-13100</f>
        <v>-7736</v>
      </c>
      <c r="D20" s="196">
        <v>6777</v>
      </c>
      <c r="E20" s="178"/>
      <c r="F20" s="178"/>
      <c r="G20" s="179"/>
      <c r="H20" s="179"/>
      <c r="I20" s="179"/>
      <c r="J20" s="179"/>
      <c r="K20" s="179"/>
      <c r="L20" s="179"/>
      <c r="M20" s="179"/>
    </row>
    <row r="21" spans="1:13" ht="16.5" thickBot="1">
      <c r="A21" s="291" t="s">
        <v>398</v>
      </c>
      <c r="B21" s="292" t="s">
        <v>399</v>
      </c>
      <c r="C21" s="654">
        <f>SUM(C11:C20)</f>
        <v>-13947</v>
      </c>
      <c r="D21" s="655">
        <f>SUM(D11:D20)</f>
        <v>3247</v>
      </c>
      <c r="E21" s="178"/>
      <c r="F21" s="178"/>
      <c r="G21" s="179"/>
      <c r="H21" s="179"/>
      <c r="I21" s="179"/>
      <c r="J21" s="179"/>
      <c r="K21" s="179"/>
      <c r="L21" s="179"/>
      <c r="M21" s="179"/>
    </row>
    <row r="22" spans="1:13" ht="15.75">
      <c r="A22" s="287" t="s">
        <v>400</v>
      </c>
      <c r="B22" s="293"/>
      <c r="C22" s="289"/>
      <c r="D22" s="290"/>
      <c r="E22" s="178"/>
      <c r="F22" s="178"/>
      <c r="G22" s="179"/>
      <c r="H22" s="179"/>
      <c r="I22" s="179"/>
      <c r="J22" s="179"/>
      <c r="K22" s="179"/>
      <c r="L22" s="179"/>
      <c r="M22" s="179"/>
    </row>
    <row r="23" spans="1:13" ht="15.75">
      <c r="A23" s="276" t="s">
        <v>401</v>
      </c>
      <c r="B23" s="177" t="s">
        <v>402</v>
      </c>
      <c r="C23" s="196"/>
      <c r="D23" s="195"/>
      <c r="E23" s="178"/>
      <c r="F23" s="178"/>
      <c r="G23" s="179"/>
      <c r="H23" s="179"/>
      <c r="I23" s="179"/>
      <c r="J23" s="179"/>
      <c r="K23" s="179"/>
      <c r="L23" s="179"/>
      <c r="M23" s="179"/>
    </row>
    <row r="24" spans="1:13" ht="15.75">
      <c r="A24" s="276" t="s">
        <v>403</v>
      </c>
      <c r="B24" s="177" t="s">
        <v>404</v>
      </c>
      <c r="C24" s="196"/>
      <c r="D24" s="195"/>
      <c r="E24" s="178"/>
      <c r="F24" s="178"/>
      <c r="G24" s="179"/>
      <c r="H24" s="179"/>
      <c r="I24" s="179"/>
      <c r="J24" s="179"/>
      <c r="K24" s="179"/>
      <c r="L24" s="179"/>
      <c r="M24" s="179"/>
    </row>
    <row r="25" spans="1:13" ht="15.75">
      <c r="A25" s="276" t="s">
        <v>405</v>
      </c>
      <c r="B25" s="177" t="s">
        <v>406</v>
      </c>
      <c r="C25" s="196"/>
      <c r="D25" s="195"/>
      <c r="E25" s="178"/>
      <c r="F25" s="178"/>
      <c r="G25" s="179"/>
      <c r="H25" s="179"/>
      <c r="I25" s="179"/>
      <c r="J25" s="179"/>
      <c r="K25" s="179"/>
      <c r="L25" s="179"/>
      <c r="M25" s="179"/>
    </row>
    <row r="26" spans="1:13" ht="13.5" customHeight="1">
      <c r="A26" s="276" t="s">
        <v>407</v>
      </c>
      <c r="B26" s="177" t="s">
        <v>408</v>
      </c>
      <c r="C26" s="196"/>
      <c r="D26" s="195"/>
      <c r="E26" s="178"/>
      <c r="F26" s="178"/>
      <c r="G26" s="179"/>
      <c r="H26" s="179"/>
      <c r="I26" s="179"/>
      <c r="J26" s="179"/>
      <c r="K26" s="179"/>
      <c r="L26" s="179"/>
      <c r="M26" s="179"/>
    </row>
    <row r="27" spans="1:13" ht="15.75">
      <c r="A27" s="276" t="s">
        <v>409</v>
      </c>
      <c r="B27" s="177" t="s">
        <v>410</v>
      </c>
      <c r="C27" s="196"/>
      <c r="D27" s="195"/>
      <c r="E27" s="178"/>
      <c r="F27" s="178"/>
      <c r="G27" s="179"/>
      <c r="H27" s="179"/>
      <c r="I27" s="179"/>
      <c r="J27" s="179"/>
      <c r="K27" s="179"/>
      <c r="L27" s="179"/>
      <c r="M27" s="179"/>
    </row>
    <row r="28" spans="1:13" ht="15.75">
      <c r="A28" s="276" t="s">
        <v>411</v>
      </c>
      <c r="B28" s="177" t="s">
        <v>412</v>
      </c>
      <c r="C28" s="196"/>
      <c r="D28" s="196"/>
      <c r="E28" s="178"/>
      <c r="F28" s="178"/>
      <c r="G28" s="179"/>
      <c r="H28" s="179"/>
      <c r="I28" s="179"/>
      <c r="J28" s="179"/>
      <c r="K28" s="179"/>
      <c r="L28" s="179"/>
      <c r="M28" s="179"/>
    </row>
    <row r="29" spans="1:13" ht="15.75">
      <c r="A29" s="276" t="s">
        <v>413</v>
      </c>
      <c r="B29" s="177" t="s">
        <v>414</v>
      </c>
      <c r="C29" s="196"/>
      <c r="D29" s="195"/>
      <c r="E29" s="178"/>
      <c r="F29" s="178"/>
      <c r="G29" s="179"/>
      <c r="H29" s="179"/>
      <c r="I29" s="179"/>
      <c r="J29" s="179"/>
      <c r="K29" s="179"/>
      <c r="L29" s="179"/>
      <c r="M29" s="179"/>
    </row>
    <row r="30" spans="1:13" ht="15.75">
      <c r="A30" s="276" t="s">
        <v>415</v>
      </c>
      <c r="B30" s="177" t="s">
        <v>416</v>
      </c>
      <c r="C30" s="196"/>
      <c r="D30" s="195"/>
      <c r="E30" s="178"/>
      <c r="F30" s="178"/>
      <c r="G30" s="179"/>
      <c r="H30" s="179"/>
      <c r="I30" s="179"/>
      <c r="J30" s="179"/>
      <c r="K30" s="179"/>
      <c r="L30" s="179"/>
      <c r="M30" s="179"/>
    </row>
    <row r="31" spans="1:13" ht="15.75">
      <c r="A31" s="276" t="s">
        <v>394</v>
      </c>
      <c r="B31" s="177" t="s">
        <v>417</v>
      </c>
      <c r="C31" s="196"/>
      <c r="D31" s="195"/>
      <c r="E31" s="178"/>
      <c r="F31" s="178"/>
      <c r="G31" s="179"/>
      <c r="H31" s="179"/>
      <c r="I31" s="179"/>
      <c r="J31" s="179"/>
      <c r="K31" s="179"/>
      <c r="L31" s="179"/>
      <c r="M31" s="179"/>
    </row>
    <row r="32" spans="1:13" ht="15.75">
      <c r="A32" s="276" t="s">
        <v>418</v>
      </c>
      <c r="B32" s="177" t="s">
        <v>419</v>
      </c>
      <c r="C32" s="196"/>
      <c r="D32" s="195"/>
      <c r="E32" s="178"/>
      <c r="F32" s="178"/>
      <c r="G32" s="179"/>
      <c r="H32" s="179"/>
      <c r="I32" s="179"/>
      <c r="J32" s="179"/>
      <c r="K32" s="179"/>
      <c r="L32" s="179"/>
      <c r="M32" s="179"/>
    </row>
    <row r="33" spans="1:13" ht="16.5" thickBot="1">
      <c r="A33" s="291" t="s">
        <v>420</v>
      </c>
      <c r="B33" s="292" t="s">
        <v>421</v>
      </c>
      <c r="C33" s="654">
        <f>SUM(C23:C32)</f>
        <v>0</v>
      </c>
      <c r="D33" s="655">
        <f>SUM(D23:D32)</f>
        <v>0</v>
      </c>
      <c r="E33" s="178"/>
      <c r="F33" s="178"/>
      <c r="G33" s="179"/>
      <c r="H33" s="179"/>
      <c r="I33" s="179"/>
      <c r="J33" s="179"/>
      <c r="K33" s="179"/>
      <c r="L33" s="179"/>
      <c r="M33" s="179"/>
    </row>
    <row r="34" spans="1:6" ht="15.75">
      <c r="A34" s="285" t="s">
        <v>422</v>
      </c>
      <c r="B34" s="286"/>
      <c r="C34" s="652"/>
      <c r="D34" s="653"/>
      <c r="E34" s="176"/>
      <c r="F34" s="176"/>
    </row>
    <row r="35" spans="1:6" ht="15.75">
      <c r="A35" s="276" t="s">
        <v>423</v>
      </c>
      <c r="B35" s="177" t="s">
        <v>424</v>
      </c>
      <c r="C35" s="196">
        <v>15984</v>
      </c>
      <c r="D35" s="196"/>
      <c r="E35" s="176"/>
      <c r="F35" s="176"/>
    </row>
    <row r="36" spans="1:6" ht="15.75">
      <c r="A36" s="277" t="s">
        <v>425</v>
      </c>
      <c r="B36" s="177" t="s">
        <v>426</v>
      </c>
      <c r="C36" s="196"/>
      <c r="D36" s="196"/>
      <c r="E36" s="176"/>
      <c r="F36" s="176"/>
    </row>
    <row r="37" spans="1:6" ht="15.75">
      <c r="A37" s="276" t="s">
        <v>427</v>
      </c>
      <c r="B37" s="177" t="s">
        <v>428</v>
      </c>
      <c r="C37" s="196">
        <f>22308+150</f>
        <v>22458</v>
      </c>
      <c r="D37" s="196">
        <v>1538</v>
      </c>
      <c r="E37" s="176"/>
      <c r="F37" s="176"/>
    </row>
    <row r="38" spans="1:6" ht="15.75">
      <c r="A38" s="276" t="s">
        <v>429</v>
      </c>
      <c r="B38" s="177" t="s">
        <v>430</v>
      </c>
      <c r="C38" s="196">
        <f>-19782-217-293</f>
        <v>-20292</v>
      </c>
      <c r="D38" s="196">
        <v>-2515</v>
      </c>
      <c r="E38" s="176"/>
      <c r="F38" s="176"/>
    </row>
    <row r="39" spans="1:6" ht="15.75">
      <c r="A39" s="276" t="s">
        <v>431</v>
      </c>
      <c r="B39" s="177" t="s">
        <v>432</v>
      </c>
      <c r="C39" s="196"/>
      <c r="D39" s="196"/>
      <c r="E39" s="176"/>
      <c r="F39" s="176"/>
    </row>
    <row r="40" spans="1:6" ht="31.5">
      <c r="A40" s="276" t="s">
        <v>433</v>
      </c>
      <c r="B40" s="177" t="s">
        <v>434</v>
      </c>
      <c r="C40" s="196">
        <f>-1176-1075</f>
        <v>-2251</v>
      </c>
      <c r="D40" s="196">
        <v>-1990</v>
      </c>
      <c r="E40" s="176"/>
      <c r="F40" s="176"/>
    </row>
    <row r="41" spans="1:6" ht="15.75">
      <c r="A41" s="276" t="s">
        <v>435</v>
      </c>
      <c r="B41" s="177" t="s">
        <v>436</v>
      </c>
      <c r="C41" s="196">
        <v>-2031</v>
      </c>
      <c r="D41" s="196"/>
      <c r="E41" s="176"/>
      <c r="F41" s="176"/>
    </row>
    <row r="42" spans="1:8" ht="15.75">
      <c r="A42" s="276" t="s">
        <v>437</v>
      </c>
      <c r="B42" s="177" t="s">
        <v>438</v>
      </c>
      <c r="C42" s="196">
        <v>-2</v>
      </c>
      <c r="D42" s="196"/>
      <c r="E42" s="176"/>
      <c r="F42" s="176"/>
      <c r="G42" s="179"/>
      <c r="H42" s="179"/>
    </row>
    <row r="43" spans="1:8" ht="16.5" thickBot="1">
      <c r="A43" s="294" t="s">
        <v>439</v>
      </c>
      <c r="B43" s="295" t="s">
        <v>440</v>
      </c>
      <c r="C43" s="656">
        <f>SUM(C35:C42)</f>
        <v>13866</v>
      </c>
      <c r="D43" s="657">
        <f>SUM(D35:D42)</f>
        <v>-2967</v>
      </c>
      <c r="E43" s="176"/>
      <c r="F43" s="176"/>
      <c r="G43" s="179"/>
      <c r="H43" s="179"/>
    </row>
    <row r="44" spans="1:8" ht="16.5" thickBot="1">
      <c r="A44" s="298" t="s">
        <v>441</v>
      </c>
      <c r="B44" s="299" t="s">
        <v>442</v>
      </c>
      <c r="C44" s="305">
        <f>C43+C33+C21</f>
        <v>-81</v>
      </c>
      <c r="D44" s="306">
        <f>D43+D33+D21</f>
        <v>280</v>
      </c>
      <c r="E44" s="176"/>
      <c r="F44" s="176"/>
      <c r="G44" s="179"/>
      <c r="H44" s="179"/>
    </row>
    <row r="45" spans="1:8" ht="16.5" thickBot="1">
      <c r="A45" s="300" t="s">
        <v>443</v>
      </c>
      <c r="B45" s="301" t="s">
        <v>444</v>
      </c>
      <c r="C45" s="307">
        <v>429</v>
      </c>
      <c r="D45" s="308">
        <v>149</v>
      </c>
      <c r="E45" s="176"/>
      <c r="F45" s="176"/>
      <c r="G45" s="179"/>
      <c r="H45" s="179"/>
    </row>
    <row r="46" spans="1:8" ht="16.5" thickBot="1">
      <c r="A46" s="303" t="s">
        <v>445</v>
      </c>
      <c r="B46" s="304" t="s">
        <v>446</v>
      </c>
      <c r="C46" s="309">
        <f>C45+C44</f>
        <v>348</v>
      </c>
      <c r="D46" s="310">
        <f>D45+D44</f>
        <v>429</v>
      </c>
      <c r="E46" s="176"/>
      <c r="F46" s="176"/>
      <c r="G46" s="179"/>
      <c r="H46" s="179"/>
    </row>
    <row r="47" spans="1:8" ht="15.75">
      <c r="A47" s="302" t="s">
        <v>447</v>
      </c>
      <c r="B47" s="311" t="s">
        <v>448</v>
      </c>
      <c r="C47" s="296">
        <v>348</v>
      </c>
      <c r="D47" s="297">
        <v>429</v>
      </c>
      <c r="E47" s="176"/>
      <c r="F47" s="176"/>
      <c r="G47" s="179"/>
      <c r="H47" s="179"/>
    </row>
    <row r="48" spans="1:8" ht="16.5" thickBot="1">
      <c r="A48" s="278" t="s">
        <v>449</v>
      </c>
      <c r="B48" s="312" t="s">
        <v>450</v>
      </c>
      <c r="C48" s="279"/>
      <c r="D48" s="280"/>
      <c r="G48" s="179"/>
      <c r="H48" s="179"/>
    </row>
    <row r="49" spans="1:8" ht="15.75">
      <c r="A49" s="176"/>
      <c r="B49" s="181"/>
      <c r="C49" s="182"/>
      <c r="D49" s="182"/>
      <c r="G49" s="179"/>
      <c r="H49" s="179"/>
    </row>
    <row r="50" spans="1:8" ht="15.75">
      <c r="A50" s="688" t="s">
        <v>968</v>
      </c>
      <c r="G50" s="179"/>
      <c r="H50" s="179"/>
    </row>
    <row r="51" spans="1:8" ht="15.75">
      <c r="A51" s="713" t="s">
        <v>974</v>
      </c>
      <c r="B51" s="713"/>
      <c r="C51" s="713"/>
      <c r="D51" s="713"/>
      <c r="G51" s="179"/>
      <c r="H51" s="179"/>
    </row>
    <row r="52" spans="1:8" ht="15.75">
      <c r="A52" s="689"/>
      <c r="B52" s="689"/>
      <c r="C52" s="689"/>
      <c r="D52" s="689"/>
      <c r="G52" s="179"/>
      <c r="H52" s="179"/>
    </row>
    <row r="53" spans="1:8" ht="15.75">
      <c r="A53" s="689"/>
      <c r="B53" s="689"/>
      <c r="C53" s="689"/>
      <c r="D53" s="689"/>
      <c r="G53" s="179"/>
      <c r="H53" s="179"/>
    </row>
    <row r="54" spans="1:13" s="42" customFormat="1" ht="15.75">
      <c r="A54" s="690" t="s">
        <v>977</v>
      </c>
      <c r="B54" s="708">
        <f>pdeReportingDate</f>
        <v>43860</v>
      </c>
      <c r="C54" s="708"/>
      <c r="D54" s="708"/>
      <c r="E54" s="708"/>
      <c r="F54" s="693"/>
      <c r="G54" s="693"/>
      <c r="H54" s="693"/>
      <c r="M54" s="98"/>
    </row>
    <row r="55" spans="1:13" s="42" customFormat="1" ht="15.75">
      <c r="A55" s="690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1" t="s">
        <v>8</v>
      </c>
      <c r="B56" s="709" t="str">
        <f>authorName</f>
        <v>Мария Илиева</v>
      </c>
      <c r="C56" s="709"/>
      <c r="D56" s="709"/>
      <c r="E56" s="709"/>
      <c r="F56" s="80"/>
      <c r="G56" s="80"/>
      <c r="H56" s="80"/>
    </row>
    <row r="57" spans="1:8" s="42" customFormat="1" ht="15.75">
      <c r="A57" s="691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1" t="s">
        <v>920</v>
      </c>
      <c r="B58" s="709"/>
      <c r="C58" s="709"/>
      <c r="D58" s="709"/>
      <c r="E58" s="709"/>
      <c r="F58" s="80"/>
      <c r="G58" s="80"/>
      <c r="H58" s="80"/>
    </row>
    <row r="59" spans="1:8" s="190" customFormat="1" ht="15.75">
      <c r="A59" s="692"/>
      <c r="B59" s="711" t="str">
        <f>Начална!B17</f>
        <v>Деан Дечев</v>
      </c>
      <c r="C59" s="707"/>
      <c r="D59" s="707"/>
      <c r="E59" s="707"/>
      <c r="F59" s="570"/>
      <c r="G59" s="45"/>
      <c r="H59" s="42"/>
    </row>
    <row r="60" spans="1:8" ht="15.75">
      <c r="A60" s="692"/>
      <c r="B60" s="707" t="s">
        <v>979</v>
      </c>
      <c r="C60" s="707"/>
      <c r="D60" s="707"/>
      <c r="E60" s="707"/>
      <c r="F60" s="570"/>
      <c r="G60" s="45"/>
      <c r="H60" s="42"/>
    </row>
    <row r="61" spans="1:8" ht="15.75">
      <c r="A61" s="692"/>
      <c r="B61" s="707" t="s">
        <v>979</v>
      </c>
      <c r="C61" s="707"/>
      <c r="D61" s="707"/>
      <c r="E61" s="707"/>
      <c r="F61" s="570"/>
      <c r="G61" s="45"/>
      <c r="H61" s="42"/>
    </row>
    <row r="62" spans="1:8" ht="15.75">
      <c r="A62" s="692"/>
      <c r="B62" s="707" t="s">
        <v>979</v>
      </c>
      <c r="C62" s="707"/>
      <c r="D62" s="707"/>
      <c r="E62" s="707"/>
      <c r="F62" s="570"/>
      <c r="G62" s="45"/>
      <c r="H62" s="42"/>
    </row>
    <row r="63" spans="1:8" ht="15.75">
      <c r="A63" s="692"/>
      <c r="B63" s="707"/>
      <c r="C63" s="707"/>
      <c r="D63" s="707"/>
      <c r="E63" s="707"/>
      <c r="F63" s="570"/>
      <c r="G63" s="45"/>
      <c r="H63" s="42"/>
    </row>
    <row r="64" spans="1:8" ht="15.75">
      <c r="A64" s="692"/>
      <c r="B64" s="707"/>
      <c r="C64" s="707"/>
      <c r="D64" s="707"/>
      <c r="E64" s="707"/>
      <c r="F64" s="570"/>
      <c r="G64" s="45"/>
      <c r="H64" s="42"/>
    </row>
    <row r="65" spans="1:8" ht="15.75">
      <c r="A65" s="692"/>
      <c r="B65" s="707"/>
      <c r="C65" s="707"/>
      <c r="D65" s="707"/>
      <c r="E65" s="707"/>
      <c r="F65" s="570"/>
      <c r="G65" s="45"/>
      <c r="H65" s="42"/>
    </row>
    <row r="66" spans="7:8" ht="15.75">
      <c r="G66" s="179"/>
      <c r="H66" s="179"/>
    </row>
    <row r="67" spans="7:8" ht="15.75">
      <c r="G67" s="179"/>
      <c r="H67" s="179"/>
    </row>
    <row r="68" spans="7:8" ht="15.75">
      <c r="G68" s="179"/>
      <c r="H68" s="179"/>
    </row>
    <row r="69" spans="7:8" ht="15.75">
      <c r="G69" s="179"/>
      <c r="H69" s="179"/>
    </row>
    <row r="70" spans="7:8" ht="15.75">
      <c r="G70" s="179"/>
      <c r="H70" s="179"/>
    </row>
    <row r="71" spans="7:8" ht="15.75">
      <c r="G71" s="179"/>
      <c r="H71" s="179"/>
    </row>
    <row r="72" spans="7:8" ht="15.75">
      <c r="G72" s="179"/>
      <c r="H72" s="179"/>
    </row>
    <row r="73" spans="7:8" ht="15.75">
      <c r="G73" s="179"/>
      <c r="H73" s="179"/>
    </row>
    <row r="74" spans="7:8" ht="15.75">
      <c r="G74" s="179"/>
      <c r="H74" s="179"/>
    </row>
    <row r="75" spans="7:8" ht="15.75">
      <c r="G75" s="179"/>
      <c r="H75" s="179"/>
    </row>
    <row r="76" spans="7:8" ht="15.75">
      <c r="G76" s="179"/>
      <c r="H76" s="179"/>
    </row>
    <row r="77" spans="7:8" ht="15.75">
      <c r="G77" s="179"/>
      <c r="H77" s="179"/>
    </row>
    <row r="78" spans="7:8" ht="15.75">
      <c r="G78" s="179"/>
      <c r="H78" s="179"/>
    </row>
    <row r="79" spans="7:8" ht="15.75">
      <c r="G79" s="179"/>
      <c r="H79" s="179"/>
    </row>
    <row r="80" spans="7:8" ht="15.75">
      <c r="G80" s="179"/>
      <c r="H80" s="179"/>
    </row>
    <row r="81" spans="7:8" ht="15.75">
      <c r="G81" s="179"/>
      <c r="H81" s="179"/>
    </row>
    <row r="82" spans="7:8" ht="15.75">
      <c r="G82" s="179"/>
      <c r="H82" s="179"/>
    </row>
    <row r="83" spans="7:8" ht="15.75">
      <c r="G83" s="179"/>
      <c r="H83" s="179"/>
    </row>
    <row r="84" spans="7:8" ht="15.75">
      <c r="G84" s="179"/>
      <c r="H84" s="179"/>
    </row>
    <row r="85" spans="7:8" ht="15.75">
      <c r="G85" s="179"/>
      <c r="H85" s="179"/>
    </row>
    <row r="86" spans="7:8" ht="15.75">
      <c r="G86" s="179"/>
      <c r="H86" s="179"/>
    </row>
    <row r="87" spans="7:8" ht="15.75">
      <c r="G87" s="179"/>
      <c r="H87" s="179"/>
    </row>
    <row r="88" spans="7:8" ht="15.75">
      <c r="G88" s="179"/>
      <c r="H88" s="179"/>
    </row>
    <row r="89" spans="7:8" ht="15.75">
      <c r="G89" s="179"/>
      <c r="H89" s="179"/>
    </row>
    <row r="90" spans="7:8" ht="15.75">
      <c r="G90" s="179"/>
      <c r="H90" s="179"/>
    </row>
    <row r="91" spans="7:8" ht="15.75">
      <c r="G91" s="179"/>
      <c r="H91" s="179"/>
    </row>
    <row r="92" spans="7:8" ht="15.75">
      <c r="G92" s="179"/>
      <c r="H92" s="179"/>
    </row>
    <row r="93" spans="7:8" ht="15.75">
      <c r="G93" s="179"/>
      <c r="H93" s="179"/>
    </row>
    <row r="94" spans="7:8" ht="15.75">
      <c r="G94" s="179"/>
      <c r="H94" s="179"/>
    </row>
    <row r="95" spans="7:8" ht="15.75">
      <c r="G95" s="179"/>
      <c r="H95" s="179"/>
    </row>
    <row r="96" spans="7:8" ht="15.75">
      <c r="G96" s="179"/>
      <c r="H96" s="179"/>
    </row>
    <row r="97" spans="7:8" ht="15.75">
      <c r="G97" s="179"/>
      <c r="H97" s="179"/>
    </row>
    <row r="98" spans="7:8" ht="15.75">
      <c r="G98" s="179"/>
      <c r="H98" s="179"/>
    </row>
    <row r="99" spans="7:8" ht="15.75">
      <c r="G99" s="179"/>
      <c r="H99" s="179"/>
    </row>
    <row r="100" spans="7:8" ht="15.75">
      <c r="G100" s="179"/>
      <c r="H100" s="179"/>
    </row>
    <row r="101" spans="7:8" ht="15.75">
      <c r="G101" s="179"/>
      <c r="H101" s="179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C30" sqref="C30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6" customWidth="1"/>
    <col min="4" max="4" width="12.7109375" style="166" customWidth="1"/>
    <col min="5" max="8" width="11.7109375" style="166" customWidth="1"/>
    <col min="9" max="10" width="10.7109375" style="166" customWidth="1"/>
    <col min="11" max="11" width="11.140625" style="166" customWidth="1"/>
    <col min="12" max="12" width="14.7109375" style="166" customWidth="1"/>
    <col min="13" max="13" width="16.8515625" style="166" customWidth="1"/>
    <col min="14" max="14" width="11.00390625" style="166" customWidth="1"/>
    <col min="15" max="16384" width="9.28125" style="166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0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1"/>
    </row>
    <row r="3" spans="1:9" ht="15.75">
      <c r="A3" s="69"/>
      <c r="B3" s="19"/>
      <c r="C3" s="48"/>
      <c r="D3" s="19"/>
      <c r="E3" s="19"/>
      <c r="F3" s="72"/>
      <c r="G3" s="28"/>
      <c r="H3" s="28"/>
      <c r="I3" s="160"/>
    </row>
    <row r="4" spans="1:12" ht="15.75">
      <c r="A4" s="75" t="str">
        <f>CONCATENATE("на ",UPPER(pdeName))</f>
        <v>на СУПЕР БОРОВЕЦ ПРОПЪРТИ ФОНД АДСИЦ</v>
      </c>
      <c r="B4" s="19"/>
      <c r="C4" s="48"/>
      <c r="D4" s="19"/>
      <c r="E4" s="19"/>
      <c r="F4" s="72"/>
      <c r="G4" s="523"/>
      <c r="H4" s="523"/>
      <c r="I4" s="160"/>
      <c r="K4" s="51"/>
      <c r="L4" s="52"/>
    </row>
    <row r="5" spans="1:12" ht="15.75">
      <c r="A5" s="75" t="str">
        <f>CONCATENATE("ЕИК по БУЛСТАТ: ",pdeBulstat)</f>
        <v>ЕИК по БУЛСТАТ: 148031273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3"/>
      <c r="H6" s="523"/>
      <c r="I6" s="163"/>
      <c r="K6" s="79"/>
      <c r="L6" s="82"/>
    </row>
    <row r="7" spans="1:13" ht="16.5" thickBot="1">
      <c r="A7" s="162"/>
      <c r="B7" s="14"/>
      <c r="C7" s="162"/>
      <c r="D7" s="162"/>
      <c r="E7" s="162"/>
      <c r="F7" s="164"/>
      <c r="G7" s="164"/>
      <c r="H7" s="164"/>
      <c r="M7" s="33" t="s">
        <v>880</v>
      </c>
    </row>
    <row r="8" spans="1:14" s="529" customFormat="1" ht="31.5">
      <c r="A8" s="718" t="s">
        <v>453</v>
      </c>
      <c r="B8" s="721" t="s">
        <v>454</v>
      </c>
      <c r="C8" s="714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4" t="s">
        <v>460</v>
      </c>
      <c r="L8" s="714" t="s">
        <v>461</v>
      </c>
      <c r="M8" s="527"/>
      <c r="N8" s="528"/>
    </row>
    <row r="9" spans="1:14" s="529" customFormat="1" ht="31.5">
      <c r="A9" s="719"/>
      <c r="B9" s="722"/>
      <c r="C9" s="715"/>
      <c r="D9" s="717" t="s">
        <v>826</v>
      </c>
      <c r="E9" s="717" t="s">
        <v>456</v>
      </c>
      <c r="F9" s="531" t="s">
        <v>457</v>
      </c>
      <c r="G9" s="531"/>
      <c r="H9" s="531"/>
      <c r="I9" s="724" t="s">
        <v>458</v>
      </c>
      <c r="J9" s="724" t="s">
        <v>459</v>
      </c>
      <c r="K9" s="715"/>
      <c r="L9" s="715"/>
      <c r="M9" s="532" t="s">
        <v>825</v>
      </c>
      <c r="N9" s="528"/>
    </row>
    <row r="10" spans="1:14" s="529" customFormat="1" ht="31.5">
      <c r="A10" s="720"/>
      <c r="B10" s="723"/>
      <c r="C10" s="716"/>
      <c r="D10" s="717"/>
      <c r="E10" s="717"/>
      <c r="F10" s="530" t="s">
        <v>462</v>
      </c>
      <c r="G10" s="530" t="s">
        <v>463</v>
      </c>
      <c r="H10" s="530" t="s">
        <v>464</v>
      </c>
      <c r="I10" s="716"/>
      <c r="J10" s="716"/>
      <c r="K10" s="716"/>
      <c r="L10" s="716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80">
        <f>'1-Баланс'!H18</f>
        <v>16180</v>
      </c>
      <c r="D13" s="580">
        <f>'1-Баланс'!H20</f>
        <v>4901</v>
      </c>
      <c r="E13" s="580">
        <f>'1-Баланс'!H21</f>
        <v>872</v>
      </c>
      <c r="F13" s="580">
        <f>'1-Баланс'!H23</f>
        <v>0</v>
      </c>
      <c r="G13" s="580">
        <f>'1-Баланс'!H24</f>
        <v>0</v>
      </c>
      <c r="H13" s="581"/>
      <c r="I13" s="580">
        <f>'1-Баланс'!H29+'1-Баланс'!H32</f>
        <v>4896</v>
      </c>
      <c r="J13" s="580">
        <f>'1-Баланс'!H30+'1-Баланс'!H33</f>
        <v>0</v>
      </c>
      <c r="K13" s="581"/>
      <c r="L13" s="580">
        <f>SUM(C13:K13)</f>
        <v>26849</v>
      </c>
      <c r="M13" s="582">
        <f>'1-Баланс'!H40</f>
        <v>0</v>
      </c>
      <c r="N13" s="165"/>
    </row>
    <row r="14" spans="1:14" ht="15.75">
      <c r="A14" s="543" t="s">
        <v>469</v>
      </c>
      <c r="B14" s="546" t="s">
        <v>470</v>
      </c>
      <c r="C14" s="167">
        <f>C15+C16</f>
        <v>0</v>
      </c>
      <c r="D14" s="167">
        <f aca="true" t="shared" si="0" ref="D14:M14">D15+D16</f>
        <v>0</v>
      </c>
      <c r="E14" s="167">
        <f t="shared" si="0"/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646">
        <f aca="true" t="shared" si="1" ref="L14:L34">SUM(C14:K14)</f>
        <v>0</v>
      </c>
      <c r="M14" s="314">
        <f t="shared" si="0"/>
        <v>0</v>
      </c>
      <c r="N14" s="168"/>
    </row>
    <row r="15" spans="1:14" ht="15.75">
      <c r="A15" s="545" t="s">
        <v>471</v>
      </c>
      <c r="B15" s="546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0">
        <f t="shared" si="1"/>
        <v>0</v>
      </c>
      <c r="M15" s="316"/>
      <c r="N15" s="168"/>
    </row>
    <row r="16" spans="1:14" ht="15.75">
      <c r="A16" s="545" t="s">
        <v>473</v>
      </c>
      <c r="B16" s="546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0">
        <f t="shared" si="1"/>
        <v>0</v>
      </c>
      <c r="M16" s="316"/>
      <c r="N16" s="168"/>
    </row>
    <row r="17" spans="1:14" ht="31.5">
      <c r="A17" s="543" t="s">
        <v>475</v>
      </c>
      <c r="B17" s="544" t="s">
        <v>476</v>
      </c>
      <c r="C17" s="649">
        <f>C13+C14</f>
        <v>16180</v>
      </c>
      <c r="D17" s="649">
        <f aca="true" t="shared" si="2" ref="D17:M17">D13+D14</f>
        <v>4901</v>
      </c>
      <c r="E17" s="649">
        <f t="shared" si="2"/>
        <v>872</v>
      </c>
      <c r="F17" s="649">
        <f t="shared" si="2"/>
        <v>0</v>
      </c>
      <c r="G17" s="649">
        <f t="shared" si="2"/>
        <v>0</v>
      </c>
      <c r="H17" s="649">
        <f t="shared" si="2"/>
        <v>0</v>
      </c>
      <c r="I17" s="649">
        <f t="shared" si="2"/>
        <v>4896</v>
      </c>
      <c r="J17" s="649">
        <f t="shared" si="2"/>
        <v>0</v>
      </c>
      <c r="K17" s="649">
        <f t="shared" si="2"/>
        <v>0</v>
      </c>
      <c r="L17" s="580">
        <f t="shared" si="1"/>
        <v>26849</v>
      </c>
      <c r="M17" s="650">
        <f t="shared" si="2"/>
        <v>0</v>
      </c>
      <c r="N17" s="168"/>
    </row>
    <row r="18" spans="1:14" ht="15.75">
      <c r="A18" s="543" t="s">
        <v>477</v>
      </c>
      <c r="B18" s="544" t="s">
        <v>478</v>
      </c>
      <c r="C18" s="651"/>
      <c r="D18" s="651"/>
      <c r="E18" s="651"/>
      <c r="F18" s="651"/>
      <c r="G18" s="651"/>
      <c r="H18" s="651"/>
      <c r="I18" s="580">
        <f>+'1-Баланс'!G32</f>
        <v>2085</v>
      </c>
      <c r="J18" s="580">
        <f>+'1-Баланс'!G33</f>
        <v>0</v>
      </c>
      <c r="K18" s="581"/>
      <c r="L18" s="580">
        <f t="shared" si="1"/>
        <v>2085</v>
      </c>
      <c r="M18" s="634"/>
      <c r="N18" s="168"/>
    </row>
    <row r="19" spans="1:14" ht="15.75">
      <c r="A19" s="545" t="s">
        <v>479</v>
      </c>
      <c r="B19" s="546" t="s">
        <v>480</v>
      </c>
      <c r="C19" s="167">
        <f>C20+C21</f>
        <v>0</v>
      </c>
      <c r="D19" s="167">
        <f>D20+D21</f>
        <v>0</v>
      </c>
      <c r="E19" s="167">
        <f>E20+E21</f>
        <v>0</v>
      </c>
      <c r="F19" s="167">
        <f aca="true" t="shared" si="3" ref="F19:K19">F20+F21</f>
        <v>0</v>
      </c>
      <c r="G19" s="167">
        <f t="shared" si="3"/>
        <v>0</v>
      </c>
      <c r="H19" s="167">
        <f t="shared" si="3"/>
        <v>0</v>
      </c>
      <c r="I19" s="167">
        <f t="shared" si="3"/>
        <v>0</v>
      </c>
      <c r="J19" s="167">
        <f>J20+J21</f>
        <v>0</v>
      </c>
      <c r="K19" s="167">
        <f t="shared" si="3"/>
        <v>0</v>
      </c>
      <c r="L19" s="580">
        <f t="shared" si="1"/>
        <v>0</v>
      </c>
      <c r="M19" s="314">
        <f>M20+M21</f>
        <v>0</v>
      </c>
      <c r="N19" s="168"/>
    </row>
    <row r="20" spans="1:14" ht="15.75">
      <c r="A20" s="547" t="s">
        <v>481</v>
      </c>
      <c r="B20" s="548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0">
        <f>SUM(C20:K20)</f>
        <v>0</v>
      </c>
      <c r="M20" s="316"/>
      <c r="N20" s="168"/>
    </row>
    <row r="21" spans="1:14" ht="15.75">
      <c r="A21" s="547" t="s">
        <v>483</v>
      </c>
      <c r="B21" s="548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0">
        <f t="shared" si="1"/>
        <v>0</v>
      </c>
      <c r="M21" s="316"/>
      <c r="N21" s="168"/>
    </row>
    <row r="22" spans="1:14" ht="15.75">
      <c r="A22" s="545" t="s">
        <v>485</v>
      </c>
      <c r="B22" s="546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0">
        <f t="shared" si="1"/>
        <v>0</v>
      </c>
      <c r="M22" s="316"/>
      <c r="N22" s="168"/>
    </row>
    <row r="23" spans="1:14" ht="31.5">
      <c r="A23" s="545" t="s">
        <v>487</v>
      </c>
      <c r="B23" s="546" t="s">
        <v>488</v>
      </c>
      <c r="C23" s="167">
        <f>C24-C25</f>
        <v>0</v>
      </c>
      <c r="D23" s="167">
        <f aca="true" t="shared" si="4" ref="D23:M23">D24-D25</f>
        <v>0</v>
      </c>
      <c r="E23" s="167">
        <f t="shared" si="4"/>
        <v>0</v>
      </c>
      <c r="F23" s="167">
        <f t="shared" si="4"/>
        <v>0</v>
      </c>
      <c r="G23" s="167">
        <f t="shared" si="4"/>
        <v>0</v>
      </c>
      <c r="H23" s="167">
        <f t="shared" si="4"/>
        <v>0</v>
      </c>
      <c r="I23" s="167">
        <f t="shared" si="4"/>
        <v>0</v>
      </c>
      <c r="J23" s="167">
        <f t="shared" si="4"/>
        <v>0</v>
      </c>
      <c r="K23" s="167">
        <f t="shared" si="4"/>
        <v>0</v>
      </c>
      <c r="L23" s="580">
        <f t="shared" si="1"/>
        <v>0</v>
      </c>
      <c r="M23" s="314">
        <f t="shared" si="4"/>
        <v>0</v>
      </c>
      <c r="N23" s="168"/>
    </row>
    <row r="24" spans="1:14" ht="15.75">
      <c r="A24" s="545" t="s">
        <v>489</v>
      </c>
      <c r="B24" s="546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0">
        <f t="shared" si="1"/>
        <v>0</v>
      </c>
      <c r="M24" s="316"/>
      <c r="N24" s="168"/>
    </row>
    <row r="25" spans="1:14" ht="15.75">
      <c r="A25" s="545" t="s">
        <v>491</v>
      </c>
      <c r="B25" s="546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0">
        <f t="shared" si="1"/>
        <v>0</v>
      </c>
      <c r="M25" s="316"/>
      <c r="N25" s="168"/>
    </row>
    <row r="26" spans="1:14" ht="31.5">
      <c r="A26" s="545" t="s">
        <v>493</v>
      </c>
      <c r="B26" s="546" t="s">
        <v>494</v>
      </c>
      <c r="C26" s="167">
        <f>C27-C28</f>
        <v>0</v>
      </c>
      <c r="D26" s="167">
        <f aca="true" t="shared" si="5" ref="D26:M26">D27-D28</f>
        <v>0</v>
      </c>
      <c r="E26" s="167">
        <f t="shared" si="5"/>
        <v>0</v>
      </c>
      <c r="F26" s="167">
        <f t="shared" si="5"/>
        <v>0</v>
      </c>
      <c r="G26" s="167">
        <f t="shared" si="5"/>
        <v>0</v>
      </c>
      <c r="H26" s="167">
        <f t="shared" si="5"/>
        <v>0</v>
      </c>
      <c r="I26" s="167">
        <f t="shared" si="5"/>
        <v>0</v>
      </c>
      <c r="J26" s="167">
        <f t="shared" si="5"/>
        <v>0</v>
      </c>
      <c r="K26" s="167">
        <f t="shared" si="5"/>
        <v>0</v>
      </c>
      <c r="L26" s="580">
        <f t="shared" si="1"/>
        <v>0</v>
      </c>
      <c r="M26" s="314">
        <f t="shared" si="5"/>
        <v>0</v>
      </c>
      <c r="N26" s="168"/>
    </row>
    <row r="27" spans="1:14" ht="15.75">
      <c r="A27" s="545" t="s">
        <v>489</v>
      </c>
      <c r="B27" s="546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0">
        <f t="shared" si="1"/>
        <v>0</v>
      </c>
      <c r="M27" s="316"/>
      <c r="N27" s="168"/>
    </row>
    <row r="28" spans="1:14" ht="15.75">
      <c r="A28" s="545" t="s">
        <v>491</v>
      </c>
      <c r="B28" s="546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0">
        <f t="shared" si="1"/>
        <v>0</v>
      </c>
      <c r="M28" s="316"/>
      <c r="N28" s="168"/>
    </row>
    <row r="29" spans="1:14" ht="15.75">
      <c r="A29" s="545" t="s">
        <v>497</v>
      </c>
      <c r="B29" s="546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0">
        <f t="shared" si="1"/>
        <v>0</v>
      </c>
      <c r="M29" s="316"/>
      <c r="N29" s="168"/>
    </row>
    <row r="30" spans="1:14" ht="15.75">
      <c r="A30" s="545" t="s">
        <v>499</v>
      </c>
      <c r="B30" s="546" t="s">
        <v>500</v>
      </c>
      <c r="C30" s="315">
        <v>7200</v>
      </c>
      <c r="D30" s="315">
        <v>8767</v>
      </c>
      <c r="E30" s="315"/>
      <c r="F30" s="315"/>
      <c r="G30" s="315"/>
      <c r="H30" s="315"/>
      <c r="I30" s="315"/>
      <c r="J30" s="315"/>
      <c r="K30" s="315"/>
      <c r="L30" s="580">
        <f t="shared" si="1"/>
        <v>15967</v>
      </c>
      <c r="M30" s="316"/>
      <c r="N30" s="168"/>
    </row>
    <row r="31" spans="1:14" ht="15.75">
      <c r="A31" s="543" t="s">
        <v>501</v>
      </c>
      <c r="B31" s="544" t="s">
        <v>502</v>
      </c>
      <c r="C31" s="649">
        <f>C19+C22+C23+C26+C30+C29+C17+C18</f>
        <v>23380</v>
      </c>
      <c r="D31" s="649">
        <f aca="true" t="shared" si="6" ref="D31:M31">D19+D22+D23+D26+D30+D29+D17+D18</f>
        <v>13668</v>
      </c>
      <c r="E31" s="649">
        <f t="shared" si="6"/>
        <v>872</v>
      </c>
      <c r="F31" s="649">
        <f t="shared" si="6"/>
        <v>0</v>
      </c>
      <c r="G31" s="649">
        <f t="shared" si="6"/>
        <v>0</v>
      </c>
      <c r="H31" s="649">
        <f t="shared" si="6"/>
        <v>0</v>
      </c>
      <c r="I31" s="649">
        <f t="shared" si="6"/>
        <v>6981</v>
      </c>
      <c r="J31" s="649">
        <f t="shared" si="6"/>
        <v>0</v>
      </c>
      <c r="K31" s="649">
        <f t="shared" si="6"/>
        <v>0</v>
      </c>
      <c r="L31" s="580">
        <f t="shared" si="1"/>
        <v>44901</v>
      </c>
      <c r="M31" s="650">
        <f t="shared" si="6"/>
        <v>0</v>
      </c>
      <c r="N31" s="165"/>
    </row>
    <row r="32" spans="1:14" ht="31.5">
      <c r="A32" s="545" t="s">
        <v>503</v>
      </c>
      <c r="B32" s="546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0">
        <f t="shared" si="1"/>
        <v>0</v>
      </c>
      <c r="M32" s="316"/>
      <c r="N32" s="168"/>
    </row>
    <row r="33" spans="1:14" ht="32.25" thickBot="1">
      <c r="A33" s="549" t="s">
        <v>505</v>
      </c>
      <c r="B33" s="550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8">
        <f t="shared" si="1"/>
        <v>0</v>
      </c>
      <c r="M33" s="318"/>
      <c r="N33" s="168"/>
    </row>
    <row r="34" spans="1:14" ht="32.25" thickBot="1">
      <c r="A34" s="551" t="s">
        <v>507</v>
      </c>
      <c r="B34" s="552" t="s">
        <v>508</v>
      </c>
      <c r="C34" s="583">
        <f aca="true" t="shared" si="7" ref="C34:K34">C31+C32+C33</f>
        <v>23380</v>
      </c>
      <c r="D34" s="583">
        <f t="shared" si="7"/>
        <v>13668</v>
      </c>
      <c r="E34" s="583">
        <f t="shared" si="7"/>
        <v>872</v>
      </c>
      <c r="F34" s="583">
        <f t="shared" si="7"/>
        <v>0</v>
      </c>
      <c r="G34" s="583">
        <f t="shared" si="7"/>
        <v>0</v>
      </c>
      <c r="H34" s="583">
        <f t="shared" si="7"/>
        <v>0</v>
      </c>
      <c r="I34" s="583">
        <f t="shared" si="7"/>
        <v>6981</v>
      </c>
      <c r="J34" s="583">
        <f t="shared" si="7"/>
        <v>0</v>
      </c>
      <c r="K34" s="583">
        <f t="shared" si="7"/>
        <v>0</v>
      </c>
      <c r="L34" s="647">
        <f t="shared" si="1"/>
        <v>44901</v>
      </c>
      <c r="M34" s="584">
        <f>M31+M32+M33</f>
        <v>0</v>
      </c>
      <c r="N34" s="168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8"/>
      <c r="M35" s="168"/>
      <c r="N35" s="168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8"/>
      <c r="M36" s="168"/>
      <c r="N36" s="168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8"/>
      <c r="M37" s="168"/>
      <c r="N37" s="168"/>
    </row>
    <row r="38" spans="1:13" ht="15.75">
      <c r="A38" s="690" t="s">
        <v>977</v>
      </c>
      <c r="B38" s="708">
        <f>pdeReportingDate</f>
        <v>43860</v>
      </c>
      <c r="C38" s="708"/>
      <c r="D38" s="708"/>
      <c r="E38" s="708"/>
      <c r="F38" s="708"/>
      <c r="G38" s="708"/>
      <c r="H38" s="708"/>
      <c r="M38" s="168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8"/>
    </row>
    <row r="40" spans="1:13" ht="15.75">
      <c r="A40" s="691" t="s">
        <v>8</v>
      </c>
      <c r="B40" s="709" t="str">
        <f>authorName</f>
        <v>Мария Илиева</v>
      </c>
      <c r="C40" s="709"/>
      <c r="D40" s="709"/>
      <c r="E40" s="709"/>
      <c r="F40" s="709"/>
      <c r="G40" s="709"/>
      <c r="H40" s="709"/>
      <c r="M40" s="168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8"/>
    </row>
    <row r="42" spans="1:13" ht="15.75">
      <c r="A42" s="691" t="s">
        <v>920</v>
      </c>
      <c r="B42" s="710"/>
      <c r="C42" s="710"/>
      <c r="D42" s="710"/>
      <c r="E42" s="710"/>
      <c r="F42" s="710"/>
      <c r="G42" s="710"/>
      <c r="H42" s="710"/>
      <c r="M42" s="168"/>
    </row>
    <row r="43" spans="1:13" ht="15.75">
      <c r="A43" s="692"/>
      <c r="B43" s="711" t="str">
        <f>Начална!B17</f>
        <v>Деан Дечев</v>
      </c>
      <c r="C43" s="707"/>
      <c r="D43" s="707"/>
      <c r="E43" s="707"/>
      <c r="F43" s="570"/>
      <c r="G43" s="45"/>
      <c r="H43" s="42"/>
      <c r="M43" s="168"/>
    </row>
    <row r="44" spans="1:13" ht="15.75">
      <c r="A44" s="692"/>
      <c r="B44" s="707" t="s">
        <v>979</v>
      </c>
      <c r="C44" s="707"/>
      <c r="D44" s="707"/>
      <c r="E44" s="707"/>
      <c r="F44" s="570"/>
      <c r="G44" s="45"/>
      <c r="H44" s="42"/>
      <c r="M44" s="168"/>
    </row>
    <row r="45" spans="1:13" ht="15.75">
      <c r="A45" s="692"/>
      <c r="B45" s="707" t="s">
        <v>979</v>
      </c>
      <c r="C45" s="707"/>
      <c r="D45" s="707"/>
      <c r="E45" s="707"/>
      <c r="F45" s="570"/>
      <c r="G45" s="45"/>
      <c r="H45" s="42"/>
      <c r="M45" s="168"/>
    </row>
    <row r="46" spans="1:13" ht="15.75">
      <c r="A46" s="692"/>
      <c r="B46" s="707" t="s">
        <v>979</v>
      </c>
      <c r="C46" s="707"/>
      <c r="D46" s="707"/>
      <c r="E46" s="707"/>
      <c r="F46" s="570"/>
      <c r="G46" s="45"/>
      <c r="H46" s="42"/>
      <c r="M46" s="168"/>
    </row>
    <row r="47" spans="1:13" ht="15.75">
      <c r="A47" s="692"/>
      <c r="B47" s="707"/>
      <c r="C47" s="707"/>
      <c r="D47" s="707"/>
      <c r="E47" s="707"/>
      <c r="F47" s="570"/>
      <c r="G47" s="45"/>
      <c r="H47" s="42"/>
      <c r="M47" s="168"/>
    </row>
    <row r="48" spans="1:13" ht="15.75">
      <c r="A48" s="692"/>
      <c r="B48" s="707"/>
      <c r="C48" s="707"/>
      <c r="D48" s="707"/>
      <c r="E48" s="707"/>
      <c r="F48" s="570"/>
      <c r="G48" s="45"/>
      <c r="H48" s="42"/>
      <c r="M48" s="168"/>
    </row>
    <row r="49" spans="1:13" ht="15.75">
      <c r="A49" s="692"/>
      <c r="B49" s="707"/>
      <c r="C49" s="707"/>
      <c r="D49" s="707"/>
      <c r="E49" s="707"/>
      <c r="F49" s="570"/>
      <c r="G49" s="45"/>
      <c r="H49" s="42"/>
      <c r="M49" s="168"/>
    </row>
    <row r="50" ht="15.75">
      <c r="M50" s="168"/>
    </row>
    <row r="51" ht="15.75">
      <c r="M51" s="168"/>
    </row>
    <row r="52" ht="15.75">
      <c r="M52" s="168"/>
    </row>
    <row r="53" ht="15.75">
      <c r="M53" s="168"/>
    </row>
    <row r="54" ht="15.75">
      <c r="M54" s="168"/>
    </row>
    <row r="55" ht="15.75">
      <c r="M55" s="168"/>
    </row>
    <row r="56" ht="15.75">
      <c r="M56" s="168"/>
    </row>
    <row r="57" ht="15.75">
      <c r="M57" s="168"/>
    </row>
    <row r="58" ht="15.75">
      <c r="M58" s="168"/>
    </row>
    <row r="59" ht="15.75">
      <c r="M59" s="168"/>
    </row>
    <row r="60" ht="15.75">
      <c r="M60" s="168"/>
    </row>
    <row r="61" ht="15.75">
      <c r="M61" s="168"/>
    </row>
    <row r="62" ht="15.75">
      <c r="M62" s="168"/>
    </row>
    <row r="63" ht="15.75">
      <c r="M63" s="168"/>
    </row>
    <row r="64" ht="15.75">
      <c r="M64" s="168"/>
    </row>
    <row r="65" ht="15.75">
      <c r="M65" s="168"/>
    </row>
    <row r="66" ht="15.75">
      <c r="M66" s="168"/>
    </row>
    <row r="67" ht="15.75">
      <c r="M67" s="168"/>
    </row>
    <row r="68" ht="15.75">
      <c r="M68" s="168"/>
    </row>
    <row r="69" ht="15.75">
      <c r="M69" s="168"/>
    </row>
    <row r="70" ht="15.75">
      <c r="M70" s="168"/>
    </row>
    <row r="71" ht="15.75">
      <c r="M71" s="168"/>
    </row>
    <row r="72" ht="15.75">
      <c r="M72" s="168"/>
    </row>
    <row r="73" ht="15.75">
      <c r="M73" s="168"/>
    </row>
    <row r="74" ht="15.75">
      <c r="M74" s="168"/>
    </row>
    <row r="75" ht="15.75">
      <c r="M75" s="168"/>
    </row>
    <row r="76" ht="15.75">
      <c r="M76" s="168"/>
    </row>
    <row r="77" ht="15.75">
      <c r="M77" s="168"/>
    </row>
    <row r="78" ht="15.75">
      <c r="M78" s="168"/>
    </row>
    <row r="79" ht="15.75">
      <c r="M79" s="168"/>
    </row>
    <row r="80" ht="15.75">
      <c r="M80" s="168"/>
    </row>
    <row r="81" ht="15.75">
      <c r="M81" s="168"/>
    </row>
    <row r="82" ht="15.75">
      <c r="M82" s="168"/>
    </row>
    <row r="83" ht="15.75">
      <c r="M83" s="168"/>
    </row>
    <row r="84" ht="15.75">
      <c r="M84" s="168"/>
    </row>
    <row r="85" ht="15.75">
      <c r="M85" s="168"/>
    </row>
    <row r="86" ht="15.75">
      <c r="M86" s="168"/>
    </row>
    <row r="87" ht="15.75">
      <c r="M87" s="168"/>
    </row>
    <row r="88" ht="15.75">
      <c r="M88" s="168"/>
    </row>
    <row r="89" ht="15.75">
      <c r="M89" s="168"/>
    </row>
    <row r="90" ht="15.75">
      <c r="M90" s="168"/>
    </row>
    <row r="91" ht="15.75">
      <c r="M91" s="168"/>
    </row>
    <row r="92" ht="15.75">
      <c r="M92" s="168"/>
    </row>
    <row r="93" ht="15.75">
      <c r="M93" s="168"/>
    </row>
    <row r="94" ht="15.75">
      <c r="M94" s="168"/>
    </row>
    <row r="95" ht="15.75">
      <c r="M95" s="168"/>
    </row>
    <row r="96" ht="15.75">
      <c r="M96" s="168"/>
    </row>
    <row r="97" ht="15.75">
      <c r="M97" s="168"/>
    </row>
    <row r="98" ht="15.75">
      <c r="M98" s="168"/>
    </row>
    <row r="99" ht="15.75">
      <c r="M99" s="168"/>
    </row>
    <row r="100" ht="15.75">
      <c r="M100" s="168"/>
    </row>
    <row r="101" ht="15.75">
      <c r="M101" s="168"/>
    </row>
    <row r="102" ht="15.75">
      <c r="M102" s="168"/>
    </row>
    <row r="103" ht="15.75">
      <c r="M103" s="168"/>
    </row>
    <row r="104" ht="15.75">
      <c r="M104" s="168"/>
    </row>
    <row r="105" ht="15.75">
      <c r="M105" s="168"/>
    </row>
    <row r="106" ht="15.75">
      <c r="M106" s="168"/>
    </row>
    <row r="107" ht="15.75">
      <c r="M107" s="168"/>
    </row>
    <row r="108" ht="15.75">
      <c r="M108" s="168"/>
    </row>
    <row r="109" ht="15.75">
      <c r="M109" s="168"/>
    </row>
    <row r="110" ht="15.75">
      <c r="M110" s="168"/>
    </row>
    <row r="111" ht="15.75">
      <c r="M111" s="168"/>
    </row>
    <row r="112" ht="15.75">
      <c r="M112" s="168"/>
    </row>
    <row r="113" ht="15.75">
      <c r="M113" s="168"/>
    </row>
    <row r="114" ht="15.75">
      <c r="M114" s="168"/>
    </row>
    <row r="115" ht="15.75">
      <c r="M115" s="168"/>
    </row>
    <row r="116" ht="15.75">
      <c r="M116" s="168"/>
    </row>
    <row r="117" ht="15.75">
      <c r="M117" s="168"/>
    </row>
    <row r="118" ht="15.75">
      <c r="M118" s="168"/>
    </row>
    <row r="119" ht="15.75">
      <c r="M119" s="168"/>
    </row>
    <row r="120" ht="15.75">
      <c r="M120" s="168"/>
    </row>
    <row r="121" ht="15.75">
      <c r="M121" s="168"/>
    </row>
    <row r="122" ht="15.75">
      <c r="M122" s="168"/>
    </row>
    <row r="123" ht="15.75">
      <c r="M123" s="168"/>
    </row>
    <row r="124" ht="15.75">
      <c r="M124" s="168"/>
    </row>
    <row r="125" ht="15.75">
      <c r="M125" s="168"/>
    </row>
    <row r="126" ht="15.75">
      <c r="M126" s="168"/>
    </row>
    <row r="127" ht="15.75">
      <c r="M127" s="168"/>
    </row>
    <row r="128" ht="15.75">
      <c r="M128" s="168"/>
    </row>
    <row r="129" ht="15.75">
      <c r="M129" s="168"/>
    </row>
    <row r="130" ht="15.75">
      <c r="M130" s="168"/>
    </row>
    <row r="131" ht="15.75">
      <c r="M131" s="168"/>
    </row>
    <row r="132" ht="15.75">
      <c r="M132" s="168"/>
    </row>
    <row r="133" ht="15.75">
      <c r="M133" s="168"/>
    </row>
    <row r="134" ht="15.75">
      <c r="M134" s="168"/>
    </row>
    <row r="135" ht="15.75">
      <c r="M135" s="168"/>
    </row>
    <row r="136" ht="15.75">
      <c r="M136" s="168"/>
    </row>
    <row r="137" ht="15.75">
      <c r="M137" s="168"/>
    </row>
    <row r="138" ht="15.75">
      <c r="M138" s="168"/>
    </row>
    <row r="139" ht="15.75">
      <c r="M139" s="168"/>
    </row>
    <row r="140" ht="15.75">
      <c r="M140" s="168"/>
    </row>
    <row r="141" ht="15.75">
      <c r="M141" s="168"/>
    </row>
    <row r="142" ht="15.75">
      <c r="M142" s="168"/>
    </row>
    <row r="143" ht="15.75">
      <c r="M143" s="168"/>
    </row>
    <row r="144" ht="15.75">
      <c r="M144" s="168"/>
    </row>
    <row r="145" ht="15.75">
      <c r="M145" s="168"/>
    </row>
    <row r="146" ht="15.75">
      <c r="M146" s="168"/>
    </row>
    <row r="147" ht="15.75">
      <c r="M147" s="168"/>
    </row>
    <row r="148" ht="15.75">
      <c r="M148" s="168"/>
    </row>
    <row r="149" ht="15.75">
      <c r="M149" s="168"/>
    </row>
    <row r="150" ht="15.75">
      <c r="M150" s="168"/>
    </row>
    <row r="151" ht="15.75">
      <c r="M151" s="168"/>
    </row>
    <row r="152" ht="15.75">
      <c r="M152" s="168"/>
    </row>
    <row r="153" ht="15.75">
      <c r="M153" s="168"/>
    </row>
    <row r="154" ht="15.75">
      <c r="M154" s="168"/>
    </row>
    <row r="155" ht="15.75">
      <c r="M155" s="168"/>
    </row>
    <row r="156" ht="15.75">
      <c r="M156" s="168"/>
    </row>
    <row r="157" ht="15.75">
      <c r="M157" s="168"/>
    </row>
    <row r="158" ht="15.75">
      <c r="M158" s="168"/>
    </row>
    <row r="159" ht="15.75">
      <c r="M159" s="168"/>
    </row>
    <row r="160" ht="15.75">
      <c r="M160" s="168"/>
    </row>
    <row r="161" ht="15.75">
      <c r="M161" s="168"/>
    </row>
    <row r="162" ht="15.75">
      <c r="M162" s="168"/>
    </row>
    <row r="163" ht="15.75">
      <c r="M163" s="168"/>
    </row>
    <row r="164" ht="15.75">
      <c r="M164" s="168"/>
    </row>
    <row r="165" ht="15.75">
      <c r="M165" s="168"/>
    </row>
    <row r="166" ht="15.75">
      <c r="M166" s="168"/>
    </row>
    <row r="167" ht="15.75">
      <c r="M167" s="168"/>
    </row>
    <row r="168" ht="15.75">
      <c r="M168" s="168"/>
    </row>
    <row r="169" ht="15.75">
      <c r="M169" s="168"/>
    </row>
    <row r="170" ht="15.75">
      <c r="M170" s="168"/>
    </row>
    <row r="171" ht="15.75">
      <c r="M171" s="168"/>
    </row>
    <row r="172" ht="15.75">
      <c r="M172" s="168"/>
    </row>
    <row r="173" ht="15.75">
      <c r="M173" s="168"/>
    </row>
    <row r="174" ht="15.75">
      <c r="M174" s="168"/>
    </row>
    <row r="175" ht="15.75">
      <c r="M175" s="168"/>
    </row>
    <row r="176" ht="15.75">
      <c r="M176" s="168"/>
    </row>
    <row r="177" ht="15.75">
      <c r="M177" s="168"/>
    </row>
    <row r="178" ht="15.75">
      <c r="M178" s="168"/>
    </row>
    <row r="179" ht="15.75">
      <c r="M179" s="168"/>
    </row>
    <row r="180" ht="15.75">
      <c r="M180" s="168"/>
    </row>
    <row r="181" ht="15.75">
      <c r="M181" s="168"/>
    </row>
    <row r="182" ht="15.75">
      <c r="M182" s="168"/>
    </row>
    <row r="183" ht="15.75">
      <c r="M183" s="168"/>
    </row>
    <row r="184" ht="15.75">
      <c r="M184" s="168"/>
    </row>
    <row r="185" ht="15.75">
      <c r="M185" s="168"/>
    </row>
    <row r="186" ht="15.75">
      <c r="M186" s="168"/>
    </row>
    <row r="187" ht="15.75">
      <c r="M187" s="168"/>
    </row>
    <row r="188" ht="15.75">
      <c r="M188" s="168"/>
    </row>
    <row r="189" ht="15.75">
      <c r="M189" s="168"/>
    </row>
    <row r="190" ht="15.75">
      <c r="M190" s="168"/>
    </row>
    <row r="191" ht="15.75">
      <c r="M191" s="168"/>
    </row>
    <row r="192" ht="15.75">
      <c r="M192" s="168"/>
    </row>
    <row r="193" ht="15.75">
      <c r="M193" s="168"/>
    </row>
    <row r="194" ht="15.75">
      <c r="M194" s="168"/>
    </row>
    <row r="195" ht="15.75">
      <c r="M195" s="168"/>
    </row>
    <row r="196" ht="15.75">
      <c r="M196" s="168"/>
    </row>
    <row r="197" ht="15.75">
      <c r="M197" s="168"/>
    </row>
    <row r="198" ht="15.75">
      <c r="M198" s="168"/>
    </row>
    <row r="199" ht="15.75">
      <c r="M199" s="168"/>
    </row>
    <row r="200" ht="15.75">
      <c r="M200" s="168"/>
    </row>
    <row r="201" ht="15.75">
      <c r="M201" s="168"/>
    </row>
    <row r="202" ht="15.75">
      <c r="M202" s="168"/>
    </row>
    <row r="203" ht="15.75">
      <c r="M203" s="168"/>
    </row>
    <row r="204" ht="15.75">
      <c r="M204" s="168"/>
    </row>
    <row r="205" ht="15.75">
      <c r="M205" s="168"/>
    </row>
    <row r="206" ht="15.75">
      <c r="M206" s="168"/>
    </row>
    <row r="207" ht="15.75">
      <c r="M207" s="168"/>
    </row>
    <row r="208" ht="15.75">
      <c r="M208" s="168"/>
    </row>
    <row r="209" ht="15.75">
      <c r="M209" s="168"/>
    </row>
    <row r="210" ht="15.75">
      <c r="M210" s="168"/>
    </row>
    <row r="211" ht="15.75">
      <c r="M211" s="168"/>
    </row>
    <row r="212" ht="15.75">
      <c r="M212" s="168"/>
    </row>
    <row r="213" ht="15.75">
      <c r="M213" s="168"/>
    </row>
    <row r="214" ht="15.75">
      <c r="M214" s="168"/>
    </row>
    <row r="215" ht="15.75">
      <c r="M215" s="168"/>
    </row>
    <row r="216" ht="15.75">
      <c r="M216" s="168"/>
    </row>
    <row r="217" ht="15.75">
      <c r="M217" s="168"/>
    </row>
    <row r="218" ht="15.75">
      <c r="M218" s="168"/>
    </row>
    <row r="219" ht="15.75">
      <c r="M219" s="168"/>
    </row>
    <row r="220" ht="15.75">
      <c r="M220" s="168"/>
    </row>
    <row r="221" ht="15.75">
      <c r="M221" s="168"/>
    </row>
    <row r="222" ht="15.75">
      <c r="M222" s="168"/>
    </row>
    <row r="223" ht="15.75">
      <c r="M223" s="168"/>
    </row>
    <row r="224" ht="15.75">
      <c r="M224" s="168"/>
    </row>
    <row r="225" ht="15.75">
      <c r="M225" s="168"/>
    </row>
    <row r="226" ht="15.75">
      <c r="M226" s="168"/>
    </row>
    <row r="227" ht="15.75">
      <c r="M227" s="168"/>
    </row>
    <row r="228" ht="15.75">
      <c r="M228" s="168"/>
    </row>
    <row r="229" ht="15.75">
      <c r="M229" s="168"/>
    </row>
    <row r="230" ht="15.75">
      <c r="M230" s="168"/>
    </row>
    <row r="231" ht="15.75">
      <c r="M231" s="168"/>
    </row>
    <row r="232" ht="15.75">
      <c r="M232" s="168"/>
    </row>
    <row r="233" ht="15.75">
      <c r="M233" s="168"/>
    </row>
    <row r="234" ht="15.75">
      <c r="M234" s="168"/>
    </row>
    <row r="235" ht="15.75">
      <c r="M235" s="168"/>
    </row>
    <row r="236" ht="15.75">
      <c r="M236" s="168"/>
    </row>
    <row r="237" ht="15.75">
      <c r="M237" s="168"/>
    </row>
    <row r="238" ht="15.75">
      <c r="M238" s="168"/>
    </row>
    <row r="239" ht="15.75">
      <c r="M239" s="168"/>
    </row>
    <row r="240" ht="15.75">
      <c r="M240" s="168"/>
    </row>
    <row r="241" ht="15.75">
      <c r="M241" s="168"/>
    </row>
    <row r="242" ht="15.75">
      <c r="M242" s="168"/>
    </row>
    <row r="243" ht="15.75">
      <c r="M243" s="168"/>
    </row>
    <row r="244" ht="15.75">
      <c r="M244" s="168"/>
    </row>
    <row r="245" ht="15.75">
      <c r="M245" s="168"/>
    </row>
    <row r="246" ht="15.75">
      <c r="M246" s="168"/>
    </row>
    <row r="247" ht="15.75">
      <c r="M247" s="168"/>
    </row>
    <row r="248" ht="15.75">
      <c r="M248" s="168"/>
    </row>
    <row r="249" ht="15.75">
      <c r="M249" s="168"/>
    </row>
    <row r="250" ht="15.75">
      <c r="M250" s="168"/>
    </row>
    <row r="251" ht="15.75">
      <c r="M251" s="168"/>
    </row>
    <row r="252" ht="15.75">
      <c r="M252" s="168"/>
    </row>
    <row r="253" ht="15.75">
      <c r="M253" s="168"/>
    </row>
    <row r="254" ht="15.75">
      <c r="M254" s="168"/>
    </row>
    <row r="255" ht="15.75">
      <c r="M255" s="168"/>
    </row>
    <row r="256" ht="15.75">
      <c r="M256" s="168"/>
    </row>
    <row r="257" ht="15.75">
      <c r="M257" s="168"/>
    </row>
    <row r="258" ht="15.75">
      <c r="M258" s="168"/>
    </row>
    <row r="259" ht="15.75">
      <c r="M259" s="168"/>
    </row>
    <row r="260" ht="15.75">
      <c r="M260" s="168"/>
    </row>
    <row r="261" ht="15.75">
      <c r="M261" s="168"/>
    </row>
    <row r="262" ht="15.75">
      <c r="M262" s="168"/>
    </row>
    <row r="263" ht="15.75">
      <c r="M263" s="168"/>
    </row>
    <row r="264" ht="15.75">
      <c r="M264" s="168"/>
    </row>
    <row r="265" ht="15.75">
      <c r="M265" s="168"/>
    </row>
    <row r="266" ht="15.75">
      <c r="M266" s="168"/>
    </row>
    <row r="267" ht="15.75">
      <c r="M267" s="168"/>
    </row>
    <row r="268" ht="15.75">
      <c r="M268" s="168"/>
    </row>
    <row r="269" ht="15.75">
      <c r="M269" s="168"/>
    </row>
    <row r="270" ht="15.75">
      <c r="M270" s="168"/>
    </row>
    <row r="271" ht="15.75">
      <c r="M271" s="168"/>
    </row>
    <row r="272" ht="15.75">
      <c r="M272" s="168"/>
    </row>
    <row r="273" ht="15.75">
      <c r="M273" s="168"/>
    </row>
    <row r="274" ht="15.75">
      <c r="M274" s="168"/>
    </row>
    <row r="275" ht="15.75">
      <c r="M275" s="168"/>
    </row>
    <row r="276" ht="15.75">
      <c r="M276" s="168"/>
    </row>
    <row r="277" ht="15.75">
      <c r="M277" s="168"/>
    </row>
    <row r="278" ht="15.75">
      <c r="M278" s="168"/>
    </row>
    <row r="279" ht="15.75">
      <c r="M279" s="168"/>
    </row>
    <row r="280" ht="15.75">
      <c r="M280" s="168"/>
    </row>
    <row r="281" ht="15.75">
      <c r="M281" s="168"/>
    </row>
    <row r="282" ht="15.75">
      <c r="M282" s="168"/>
    </row>
    <row r="283" ht="15.75">
      <c r="M283" s="168"/>
    </row>
    <row r="284" ht="15.75">
      <c r="M284" s="168"/>
    </row>
    <row r="285" ht="15.75">
      <c r="M285" s="168"/>
    </row>
    <row r="286" ht="15.75">
      <c r="M286" s="168"/>
    </row>
    <row r="287" ht="15.75">
      <c r="M287" s="168"/>
    </row>
    <row r="288" ht="15.75">
      <c r="M288" s="168"/>
    </row>
    <row r="289" ht="15.75">
      <c r="M289" s="168"/>
    </row>
    <row r="290" ht="15.75">
      <c r="M290" s="168"/>
    </row>
    <row r="291" ht="15.75">
      <c r="M291" s="168"/>
    </row>
    <row r="292" ht="15.75">
      <c r="M292" s="168"/>
    </row>
    <row r="293" ht="15.75">
      <c r="M293" s="168"/>
    </row>
    <row r="294" ht="15.75">
      <c r="M294" s="168"/>
    </row>
    <row r="295" ht="15.75">
      <c r="M295" s="168"/>
    </row>
    <row r="296" ht="15.75">
      <c r="M296" s="168"/>
    </row>
    <row r="297" ht="15.75">
      <c r="M297" s="168"/>
    </row>
    <row r="298" ht="15.75">
      <c r="M298" s="168"/>
    </row>
    <row r="299" ht="15.75">
      <c r="M299" s="168"/>
    </row>
    <row r="300" ht="15.75">
      <c r="M300" s="168"/>
    </row>
    <row r="301" ht="15.75">
      <c r="M301" s="168"/>
    </row>
    <row r="302" ht="15.75">
      <c r="M302" s="168"/>
    </row>
    <row r="303" ht="15.75">
      <c r="M303" s="168"/>
    </row>
    <row r="304" ht="15.75">
      <c r="M304" s="168"/>
    </row>
    <row r="305" ht="15.75">
      <c r="M305" s="168"/>
    </row>
    <row r="306" ht="15.75">
      <c r="M306" s="168"/>
    </row>
    <row r="307" ht="15.75">
      <c r="M307" s="168"/>
    </row>
    <row r="308" ht="15.75">
      <c r="M308" s="168"/>
    </row>
    <row r="309" ht="15.75">
      <c r="M309" s="168"/>
    </row>
    <row r="310" ht="15.75">
      <c r="M310" s="168"/>
    </row>
    <row r="311" ht="15.75">
      <c r="M311" s="168"/>
    </row>
    <row r="312" ht="15.75">
      <c r="M312" s="168"/>
    </row>
    <row r="313" ht="15.75">
      <c r="M313" s="168"/>
    </row>
    <row r="314" ht="15.75">
      <c r="M314" s="168"/>
    </row>
    <row r="315" ht="15.75">
      <c r="M315" s="168"/>
    </row>
    <row r="316" ht="15.75">
      <c r="M316" s="168"/>
    </row>
    <row r="317" ht="15.75">
      <c r="M317" s="168"/>
    </row>
    <row r="318" ht="15.75">
      <c r="M318" s="168"/>
    </row>
    <row r="319" ht="15.75">
      <c r="M319" s="168"/>
    </row>
    <row r="320" ht="15.75">
      <c r="M320" s="168"/>
    </row>
    <row r="321" ht="15.75">
      <c r="M321" s="168"/>
    </row>
    <row r="322" ht="15.75">
      <c r="M322" s="168"/>
    </row>
    <row r="323" ht="15.75">
      <c r="M323" s="168"/>
    </row>
    <row r="324" ht="15.75">
      <c r="M324" s="168"/>
    </row>
    <row r="325" ht="15.75">
      <c r="M325" s="168"/>
    </row>
    <row r="326" ht="15.75">
      <c r="M326" s="168"/>
    </row>
    <row r="327" ht="15.75">
      <c r="M327" s="168"/>
    </row>
    <row r="328" ht="15.75">
      <c r="M328" s="168"/>
    </row>
    <row r="329" ht="15.75">
      <c r="M329" s="168"/>
    </row>
    <row r="330" ht="15.75">
      <c r="M330" s="168"/>
    </row>
    <row r="331" ht="15.75">
      <c r="M331" s="168"/>
    </row>
    <row r="332" ht="15.75">
      <c r="M332" s="168"/>
    </row>
    <row r="333" ht="15.75">
      <c r="M333" s="168"/>
    </row>
    <row r="334" ht="15.75">
      <c r="M334" s="168"/>
    </row>
    <row r="335" ht="15.75">
      <c r="M335" s="168"/>
    </row>
    <row r="336" ht="15.75">
      <c r="M336" s="168"/>
    </row>
    <row r="337" ht="15.75">
      <c r="M337" s="168"/>
    </row>
    <row r="338" ht="15.75">
      <c r="M338" s="168"/>
    </row>
    <row r="339" ht="15.75">
      <c r="M339" s="168"/>
    </row>
    <row r="340" ht="15.75">
      <c r="M340" s="168"/>
    </row>
    <row r="341" ht="15.75">
      <c r="M341" s="168"/>
    </row>
    <row r="342" ht="15.75">
      <c r="M342" s="168"/>
    </row>
    <row r="343" ht="15.75">
      <c r="M343" s="168"/>
    </row>
    <row r="344" ht="15.75">
      <c r="M344" s="168"/>
    </row>
    <row r="345" ht="15.75">
      <c r="M345" s="168"/>
    </row>
    <row r="346" ht="15.75">
      <c r="M346" s="168"/>
    </row>
    <row r="347" ht="15.75">
      <c r="M347" s="168"/>
    </row>
    <row r="348" ht="15.75">
      <c r="M348" s="168"/>
    </row>
    <row r="349" ht="15.75">
      <c r="M349" s="168"/>
    </row>
    <row r="350" ht="15.75">
      <c r="M350" s="168"/>
    </row>
    <row r="351" ht="15.75">
      <c r="M351" s="168"/>
    </row>
    <row r="352" ht="15.75">
      <c r="M352" s="168"/>
    </row>
    <row r="353" ht="15.75">
      <c r="M353" s="168"/>
    </row>
    <row r="354" ht="15.75">
      <c r="M354" s="168"/>
    </row>
    <row r="355" ht="15.75">
      <c r="M355" s="168"/>
    </row>
    <row r="356" ht="15.75">
      <c r="M356" s="168"/>
    </row>
    <row r="357" ht="15.75">
      <c r="M357" s="168"/>
    </row>
    <row r="358" ht="15.75">
      <c r="M358" s="168"/>
    </row>
    <row r="359" ht="15.75">
      <c r="M359" s="168"/>
    </row>
    <row r="360" ht="15.75">
      <c r="M360" s="168"/>
    </row>
    <row r="361" ht="15.75">
      <c r="M361" s="168"/>
    </row>
    <row r="362" ht="15.75">
      <c r="M362" s="168"/>
    </row>
    <row r="363" ht="15.75">
      <c r="M363" s="168"/>
    </row>
    <row r="364" ht="15.75">
      <c r="M364" s="168"/>
    </row>
    <row r="365" ht="15.75">
      <c r="M365" s="168"/>
    </row>
    <row r="366" ht="15.75">
      <c r="M366" s="168"/>
    </row>
    <row r="367" ht="15.75">
      <c r="M367" s="168"/>
    </row>
    <row r="368" ht="15.75">
      <c r="M368" s="168"/>
    </row>
    <row r="369" ht="15.75">
      <c r="M369" s="168"/>
    </row>
    <row r="370" ht="15.75">
      <c r="M370" s="168"/>
    </row>
    <row r="371" ht="15.75">
      <c r="M371" s="168"/>
    </row>
    <row r="372" ht="15.75">
      <c r="M372" s="168"/>
    </row>
    <row r="373" ht="15.75">
      <c r="M373" s="168"/>
    </row>
    <row r="374" ht="15.75">
      <c r="M374" s="168"/>
    </row>
    <row r="375" ht="15.75">
      <c r="M375" s="168"/>
    </row>
    <row r="376" ht="15.75">
      <c r="M376" s="168"/>
    </row>
    <row r="377" ht="15.75">
      <c r="M377" s="168"/>
    </row>
    <row r="378" ht="15.75">
      <c r="M378" s="168"/>
    </row>
    <row r="379" ht="15.75">
      <c r="M379" s="168"/>
    </row>
    <row r="380" ht="15.75">
      <c r="M380" s="168"/>
    </row>
    <row r="381" ht="15.75">
      <c r="M381" s="168"/>
    </row>
    <row r="382" ht="15.75">
      <c r="M382" s="168"/>
    </row>
    <row r="383" ht="15.75">
      <c r="M383" s="168"/>
    </row>
    <row r="384" ht="15.75">
      <c r="M384" s="168"/>
    </row>
    <row r="385" ht="15.75">
      <c r="M385" s="168"/>
    </row>
    <row r="386" ht="15.75">
      <c r="M386" s="168"/>
    </row>
    <row r="387" ht="15.75">
      <c r="M387" s="168"/>
    </row>
    <row r="388" ht="15.75">
      <c r="M388" s="168"/>
    </row>
    <row r="389" ht="15.75">
      <c r="M389" s="168"/>
    </row>
    <row r="390" ht="15.75">
      <c r="M390" s="168"/>
    </row>
    <row r="391" ht="15.75">
      <c r="M391" s="168"/>
    </row>
    <row r="392" ht="15.75">
      <c r="M392" s="168"/>
    </row>
    <row r="393" ht="15.75">
      <c r="M393" s="168"/>
    </row>
    <row r="394" ht="15.75">
      <c r="M394" s="168"/>
    </row>
    <row r="395" ht="15.75">
      <c r="M395" s="168"/>
    </row>
    <row r="396" ht="15.75">
      <c r="M396" s="168"/>
    </row>
    <row r="397" ht="15.75">
      <c r="M397" s="168"/>
    </row>
    <row r="398" ht="15.75">
      <c r="M398" s="168"/>
    </row>
    <row r="399" ht="15.75">
      <c r="M399" s="168"/>
    </row>
    <row r="400" ht="15.75">
      <c r="M400" s="168"/>
    </row>
    <row r="401" ht="15.75">
      <c r="M401" s="168"/>
    </row>
    <row r="402" ht="15.75">
      <c r="M402" s="168"/>
    </row>
    <row r="403" ht="15.75">
      <c r="M403" s="168"/>
    </row>
    <row r="404" ht="15.75">
      <c r="M404" s="168"/>
    </row>
    <row r="405" ht="15.75">
      <c r="M405" s="168"/>
    </row>
    <row r="406" ht="15.75">
      <c r="M406" s="168"/>
    </row>
    <row r="407" ht="15.75">
      <c r="M407" s="168"/>
    </row>
    <row r="408" ht="15.75">
      <c r="M408" s="168"/>
    </row>
    <row r="409" ht="15.75">
      <c r="M409" s="168"/>
    </row>
    <row r="410" ht="15.75">
      <c r="M410" s="168"/>
    </row>
    <row r="411" ht="15.75">
      <c r="M411" s="168"/>
    </row>
    <row r="412" ht="15.75">
      <c r="M412" s="168"/>
    </row>
    <row r="413" ht="15.75">
      <c r="M413" s="168"/>
    </row>
    <row r="414" ht="15.75">
      <c r="M414" s="168"/>
    </row>
    <row r="415" ht="15.75">
      <c r="M415" s="168"/>
    </row>
    <row r="416" ht="15.75">
      <c r="M416" s="168"/>
    </row>
    <row r="417" ht="15.75">
      <c r="M417" s="168"/>
    </row>
    <row r="418" ht="15.75">
      <c r="M418" s="168"/>
    </row>
    <row r="419" ht="15.75">
      <c r="M419" s="168"/>
    </row>
    <row r="420" ht="15.75">
      <c r="M420" s="168"/>
    </row>
    <row r="421" ht="15.75">
      <c r="M421" s="168"/>
    </row>
    <row r="422" ht="15.75">
      <c r="M422" s="168"/>
    </row>
    <row r="423" ht="15.75">
      <c r="M423" s="168"/>
    </row>
    <row r="424" ht="15.75">
      <c r="M424" s="168"/>
    </row>
    <row r="425" ht="15.75">
      <c r="M425" s="168"/>
    </row>
    <row r="426" ht="15.75">
      <c r="M426" s="168"/>
    </row>
    <row r="427" ht="15.75">
      <c r="M427" s="168"/>
    </row>
    <row r="428" ht="15.75">
      <c r="M428" s="168"/>
    </row>
    <row r="429" ht="15.75">
      <c r="M429" s="168"/>
    </row>
    <row r="430" ht="15.75">
      <c r="M430" s="168"/>
    </row>
    <row r="431" ht="15.75">
      <c r="M431" s="168"/>
    </row>
    <row r="432" ht="15.75">
      <c r="M432" s="168"/>
    </row>
    <row r="433" ht="15.75">
      <c r="M433" s="168"/>
    </row>
    <row r="434" ht="15.75">
      <c r="M434" s="168"/>
    </row>
    <row r="435" ht="15.75">
      <c r="M435" s="168"/>
    </row>
    <row r="436" ht="15.75">
      <c r="M436" s="168"/>
    </row>
    <row r="437" ht="15.75">
      <c r="M437" s="168"/>
    </row>
    <row r="438" ht="15.75">
      <c r="M438" s="168"/>
    </row>
    <row r="439" ht="15.75">
      <c r="M439" s="168"/>
    </row>
    <row r="440" ht="15.75">
      <c r="M440" s="168"/>
    </row>
    <row r="441" ht="15.75">
      <c r="M441" s="168"/>
    </row>
    <row r="442" ht="15.75">
      <c r="M442" s="168"/>
    </row>
    <row r="443" ht="15.75">
      <c r="M443" s="168"/>
    </row>
    <row r="444" ht="15.75">
      <c r="M444" s="168"/>
    </row>
    <row r="445" ht="15.75">
      <c r="M445" s="168"/>
    </row>
    <row r="446" ht="15.75">
      <c r="M446" s="168"/>
    </row>
    <row r="447" ht="15.75">
      <c r="M447" s="168"/>
    </row>
    <row r="448" ht="15.75">
      <c r="M448" s="168"/>
    </row>
    <row r="449" ht="15.75">
      <c r="M449" s="168"/>
    </row>
    <row r="450" ht="15.75">
      <c r="M450" s="168"/>
    </row>
    <row r="451" ht="15.75">
      <c r="M451" s="168"/>
    </row>
    <row r="452" ht="15.75">
      <c r="M452" s="168"/>
    </row>
    <row r="453" ht="15.75">
      <c r="M453" s="168"/>
    </row>
    <row r="454" ht="15.75">
      <c r="M454" s="168"/>
    </row>
    <row r="455" ht="15.75">
      <c r="M455" s="168"/>
    </row>
    <row r="456" ht="15.75">
      <c r="M456" s="168"/>
    </row>
    <row r="457" ht="15.75">
      <c r="M457" s="168"/>
    </row>
    <row r="458" ht="15.75">
      <c r="M458" s="168"/>
    </row>
    <row r="459" ht="15.75">
      <c r="M459" s="168"/>
    </row>
    <row r="460" ht="15.75">
      <c r="M460" s="168"/>
    </row>
    <row r="461" ht="15.75">
      <c r="M461" s="168"/>
    </row>
    <row r="462" ht="15.75">
      <c r="M462" s="168"/>
    </row>
    <row r="463" ht="15.75">
      <c r="M463" s="168"/>
    </row>
    <row r="464" ht="15.75">
      <c r="M464" s="168"/>
    </row>
    <row r="465" ht="15.75">
      <c r="M465" s="168"/>
    </row>
    <row r="466" ht="15.75">
      <c r="M466" s="168"/>
    </row>
    <row r="467" ht="15.75">
      <c r="M467" s="168"/>
    </row>
    <row r="468" ht="15.75">
      <c r="M468" s="168"/>
    </row>
    <row r="469" ht="15.75">
      <c r="M469" s="168"/>
    </row>
    <row r="470" ht="15.75">
      <c r="M470" s="168"/>
    </row>
    <row r="471" ht="15.75">
      <c r="M471" s="168"/>
    </row>
    <row r="472" ht="15.75">
      <c r="M472" s="168"/>
    </row>
    <row r="473" ht="15.75">
      <c r="M473" s="168"/>
    </row>
    <row r="474" ht="15.75">
      <c r="M474" s="168"/>
    </row>
    <row r="475" ht="15.75">
      <c r="M475" s="168"/>
    </row>
    <row r="476" ht="15.75">
      <c r="M476" s="168"/>
    </row>
    <row r="477" ht="15.75">
      <c r="M477" s="168"/>
    </row>
    <row r="478" ht="15.75">
      <c r="M478" s="168"/>
    </row>
    <row r="479" ht="15.75">
      <c r="M479" s="168"/>
    </row>
    <row r="480" ht="15.75">
      <c r="M480" s="168"/>
    </row>
    <row r="481" ht="15.75">
      <c r="M481" s="168"/>
    </row>
    <row r="482" ht="15.75">
      <c r="M482" s="168"/>
    </row>
    <row r="483" ht="15.75">
      <c r="M483" s="168"/>
    </row>
    <row r="484" ht="15.75">
      <c r="M484" s="168"/>
    </row>
    <row r="485" ht="15.75">
      <c r="M485" s="168"/>
    </row>
    <row r="486" ht="15.75">
      <c r="M486" s="168"/>
    </row>
    <row r="487" ht="15.75">
      <c r="M487" s="168"/>
    </row>
    <row r="488" ht="15.75">
      <c r="M488" s="168"/>
    </row>
    <row r="489" ht="15.75">
      <c r="M489" s="168"/>
    </row>
    <row r="490" ht="15.75">
      <c r="M490" s="168"/>
    </row>
    <row r="491" ht="15.75">
      <c r="M491" s="168"/>
    </row>
    <row r="492" ht="15.75">
      <c r="M492" s="168"/>
    </row>
    <row r="493" ht="15.75">
      <c r="M493" s="168"/>
    </row>
    <row r="494" ht="15.75">
      <c r="M494" s="168"/>
    </row>
    <row r="495" ht="15.75">
      <c r="M495" s="168"/>
    </row>
    <row r="496" ht="15.75">
      <c r="M496" s="168"/>
    </row>
    <row r="497" ht="15.75">
      <c r="M497" s="168"/>
    </row>
    <row r="498" ht="15.75">
      <c r="M498" s="168"/>
    </row>
    <row r="499" ht="15.75">
      <c r="M499" s="168"/>
    </row>
    <row r="500" ht="15.75">
      <c r="M500" s="168"/>
    </row>
    <row r="501" ht="15.75">
      <c r="M501" s="168"/>
    </row>
    <row r="502" ht="15.75">
      <c r="M502" s="168"/>
    </row>
    <row r="503" ht="15.75">
      <c r="M503" s="168"/>
    </row>
    <row r="504" ht="15.75">
      <c r="M504" s="168"/>
    </row>
    <row r="505" ht="15.75">
      <c r="M505" s="168"/>
    </row>
    <row r="506" ht="15.75">
      <c r="M506" s="168"/>
    </row>
    <row r="507" ht="15.75">
      <c r="M507" s="168"/>
    </row>
    <row r="508" ht="15.75">
      <c r="M508" s="168"/>
    </row>
    <row r="509" ht="15.75">
      <c r="M509" s="168"/>
    </row>
    <row r="510" ht="15.75">
      <c r="M510" s="168"/>
    </row>
    <row r="511" ht="15.75">
      <c r="M511" s="168"/>
    </row>
    <row r="512" ht="15.75">
      <c r="M512" s="168"/>
    </row>
    <row r="513" ht="15.75">
      <c r="M513" s="168"/>
    </row>
    <row r="514" ht="15.75">
      <c r="M514" s="168"/>
    </row>
    <row r="515" ht="15.75">
      <c r="M515" s="168"/>
    </row>
    <row r="516" ht="15.75">
      <c r="M516" s="168"/>
    </row>
    <row r="517" ht="15.75">
      <c r="M517" s="168"/>
    </row>
    <row r="518" ht="15.75">
      <c r="M518" s="168"/>
    </row>
    <row r="519" ht="15.75">
      <c r="M519" s="168"/>
    </row>
    <row r="520" ht="15.75">
      <c r="M520" s="168"/>
    </row>
    <row r="521" ht="15.75">
      <c r="M521" s="168"/>
    </row>
    <row r="522" ht="15.75">
      <c r="M522" s="168"/>
    </row>
    <row r="523" ht="15.75">
      <c r="M523" s="168"/>
    </row>
    <row r="524" ht="15.75">
      <c r="M524" s="168"/>
    </row>
    <row r="525" ht="15.75">
      <c r="M525" s="168"/>
    </row>
    <row r="526" ht="15.75">
      <c r="M526" s="168"/>
    </row>
    <row r="527" ht="15.75">
      <c r="M527" s="168"/>
    </row>
    <row r="528" ht="15.75">
      <c r="M528" s="168"/>
    </row>
    <row r="529" ht="15.75">
      <c r="M529" s="168"/>
    </row>
    <row r="530" ht="15.75">
      <c r="M530" s="168"/>
    </row>
    <row r="531" ht="15.75">
      <c r="M531" s="168"/>
    </row>
    <row r="532" ht="15.75">
      <c r="M532" s="168"/>
    </row>
    <row r="533" ht="15.75">
      <c r="M533" s="168"/>
    </row>
    <row r="534" ht="15.75">
      <c r="M534" s="168"/>
    </row>
    <row r="535" ht="15.75">
      <c r="M535" s="168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СУПЕР БОРОВЕЦ ПРОПЪРТИ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148031273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75" t="s">
        <v>997</v>
      </c>
      <c r="B12" s="676"/>
      <c r="C12" s="92">
        <v>2294000</v>
      </c>
      <c r="D12" s="92">
        <v>100</v>
      </c>
      <c r="E12" s="92"/>
      <c r="F12" s="465">
        <f>C12-E12</f>
        <v>2294000</v>
      </c>
    </row>
    <row r="13" spans="1:6" ht="15.75">
      <c r="A13" s="675">
        <v>2</v>
      </c>
      <c r="B13" s="676"/>
      <c r="C13" s="92"/>
      <c r="D13" s="92"/>
      <c r="E13" s="92"/>
      <c r="F13" s="465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5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5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5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5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5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5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5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5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5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5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5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5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5">
        <f t="shared" si="0"/>
        <v>0</v>
      </c>
    </row>
    <row r="27" spans="1:6" ht="15.75">
      <c r="A27" s="505" t="s">
        <v>544</v>
      </c>
      <c r="B27" s="506" t="s">
        <v>793</v>
      </c>
      <c r="C27" s="468">
        <f>SUM(C12:C26)</f>
        <v>2294000</v>
      </c>
      <c r="D27" s="468"/>
      <c r="E27" s="468">
        <f>SUM(E12:E26)</f>
        <v>0</v>
      </c>
      <c r="F27" s="468">
        <f>SUM(F12:F26)</f>
        <v>2294000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5">
        <v>1</v>
      </c>
      <c r="B29" s="676"/>
      <c r="C29" s="92"/>
      <c r="D29" s="92"/>
      <c r="E29" s="92"/>
      <c r="F29" s="465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5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5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5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5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5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5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5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5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5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5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5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5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5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75">
        <v>1</v>
      </c>
      <c r="B46" s="676"/>
      <c r="C46" s="92"/>
      <c r="D46" s="92"/>
      <c r="E46" s="92"/>
      <c r="F46" s="465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5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5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5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5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5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5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5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5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5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5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5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5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5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0</v>
      </c>
      <c r="D61" s="468"/>
      <c r="E61" s="468">
        <f>SUM(E46:E60)</f>
        <v>0</v>
      </c>
      <c r="F61" s="468">
        <f>SUM(F46:F60)</f>
        <v>0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75">
        <v>1</v>
      </c>
      <c r="B63" s="676"/>
      <c r="C63" s="92"/>
      <c r="D63" s="92"/>
      <c r="E63" s="92"/>
      <c r="F63" s="465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5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5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5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5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5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5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5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5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5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5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5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5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5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0</v>
      </c>
      <c r="D78" s="468"/>
      <c r="E78" s="468">
        <f>SUM(E63:E77)</f>
        <v>0</v>
      </c>
      <c r="F78" s="468">
        <f>SUM(F63:F77)</f>
        <v>0</v>
      </c>
    </row>
    <row r="79" spans="1:6" ht="15.75">
      <c r="A79" s="509" t="s">
        <v>801</v>
      </c>
      <c r="B79" s="506" t="s">
        <v>802</v>
      </c>
      <c r="C79" s="468">
        <f>C78+C61+C44+C27</f>
        <v>2294000</v>
      </c>
      <c r="D79" s="468"/>
      <c r="E79" s="468">
        <f>E78+E61+E44+E27</f>
        <v>0</v>
      </c>
      <c r="F79" s="468">
        <f>F78+F61+F44+F27</f>
        <v>2294000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75">
        <v>1</v>
      </c>
      <c r="B82" s="676"/>
      <c r="C82" s="92"/>
      <c r="D82" s="92"/>
      <c r="E82" s="92"/>
      <c r="F82" s="465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5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5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5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5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5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5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5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5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5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5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5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5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5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0</v>
      </c>
      <c r="D97" s="468"/>
      <c r="E97" s="468">
        <f>SUM(E82:E96)</f>
        <v>0</v>
      </c>
      <c r="F97" s="468">
        <f>SUM(F82:F96)</f>
        <v>0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5">
        <v>1</v>
      </c>
      <c r="B99" s="676"/>
      <c r="C99" s="92"/>
      <c r="D99" s="92"/>
      <c r="E99" s="92"/>
      <c r="F99" s="465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5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5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5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5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5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5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5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5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5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5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5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5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5">
        <v>1</v>
      </c>
      <c r="B116" s="676"/>
      <c r="C116" s="92"/>
      <c r="D116" s="92"/>
      <c r="E116" s="92"/>
      <c r="F116" s="465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5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5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5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5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5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5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5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5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5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5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5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5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5">
        <v>1</v>
      </c>
      <c r="B133" s="676"/>
      <c r="C133" s="92"/>
      <c r="D133" s="92"/>
      <c r="E133" s="92"/>
      <c r="F133" s="465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5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5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5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5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5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5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5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5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5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5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5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5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0</v>
      </c>
      <c r="D149" s="468"/>
      <c r="E149" s="468">
        <f>E148+E131+E114+E97</f>
        <v>0</v>
      </c>
      <c r="F149" s="468">
        <f>F148+F131+F114+F97</f>
        <v>0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90" t="s">
        <v>977</v>
      </c>
      <c r="B151" s="708">
        <f>pdeReportingDate</f>
        <v>43860</v>
      </c>
      <c r="C151" s="708"/>
      <c r="D151" s="708"/>
      <c r="E151" s="708"/>
      <c r="F151" s="708"/>
      <c r="G151" s="708"/>
      <c r="H151" s="708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9" t="str">
        <f>authorName</f>
        <v>Мария Илиева</v>
      </c>
      <c r="C153" s="709"/>
      <c r="D153" s="709"/>
      <c r="E153" s="709"/>
      <c r="F153" s="709"/>
      <c r="G153" s="709"/>
      <c r="H153" s="709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2"/>
      <c r="B156" s="711" t="str">
        <f>Начална!B17</f>
        <v>Деан Дечев</v>
      </c>
      <c r="C156" s="707"/>
      <c r="D156" s="707"/>
      <c r="E156" s="707"/>
      <c r="F156" s="570"/>
      <c r="G156" s="45"/>
      <c r="H156" s="42"/>
    </row>
    <row r="157" spans="1:8" ht="15.75">
      <c r="A157" s="692"/>
      <c r="B157" s="707" t="s">
        <v>979</v>
      </c>
      <c r="C157" s="707"/>
      <c r="D157" s="707"/>
      <c r="E157" s="707"/>
      <c r="F157" s="570"/>
      <c r="G157" s="45"/>
      <c r="H157" s="42"/>
    </row>
    <row r="158" spans="1:8" ht="15.75">
      <c r="A158" s="692"/>
      <c r="B158" s="707" t="s">
        <v>979</v>
      </c>
      <c r="C158" s="707"/>
      <c r="D158" s="707"/>
      <c r="E158" s="707"/>
      <c r="F158" s="570"/>
      <c r="G158" s="45"/>
      <c r="H158" s="42"/>
    </row>
    <row r="159" spans="1:8" ht="15.75">
      <c r="A159" s="692"/>
      <c r="B159" s="707" t="s">
        <v>979</v>
      </c>
      <c r="C159" s="707"/>
      <c r="D159" s="707"/>
      <c r="E159" s="707"/>
      <c r="F159" s="570"/>
      <c r="G159" s="45"/>
      <c r="H159" s="42"/>
    </row>
    <row r="160" spans="1:8" ht="15.75">
      <c r="A160" s="692"/>
      <c r="B160" s="707"/>
      <c r="C160" s="707"/>
      <c r="D160" s="707"/>
      <c r="E160" s="707"/>
      <c r="F160" s="570"/>
      <c r="G160" s="45"/>
      <c r="H160" s="42"/>
    </row>
    <row r="161" spans="1:8" ht="15.75">
      <c r="A161" s="692"/>
      <c r="B161" s="707"/>
      <c r="C161" s="707"/>
      <c r="D161" s="707"/>
      <c r="E161" s="707"/>
      <c r="F161" s="570"/>
      <c r="G161" s="45"/>
      <c r="H161" s="42"/>
    </row>
    <row r="162" spans="1:8" ht="15.75">
      <c r="A162" s="692"/>
      <c r="B162" s="707"/>
      <c r="C162" s="707"/>
      <c r="D162" s="707"/>
      <c r="E162" s="707"/>
      <c r="F162" s="570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53" sqref="L5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СУПЕР БОРОВЕЦ ПРОПЪРТИ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148031273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3" t="s">
        <v>510</v>
      </c>
      <c r="E7" s="333"/>
      <c r="F7" s="333"/>
      <c r="G7" s="333"/>
      <c r="H7" s="333" t="s">
        <v>511</v>
      </c>
      <c r="I7" s="333"/>
      <c r="J7" s="725" t="s">
        <v>839</v>
      </c>
      <c r="K7" s="333" t="s">
        <v>512</v>
      </c>
      <c r="L7" s="333"/>
      <c r="M7" s="333"/>
      <c r="N7" s="333"/>
      <c r="O7" s="333" t="s">
        <v>511</v>
      </c>
      <c r="P7" s="333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5" t="s">
        <v>520</v>
      </c>
      <c r="B9" s="347"/>
      <c r="C9" s="348" t="s">
        <v>18</v>
      </c>
      <c r="D9" s="349">
        <v>1</v>
      </c>
      <c r="E9" s="349">
        <v>2</v>
      </c>
      <c r="F9" s="349">
        <v>3</v>
      </c>
      <c r="G9" s="349">
        <v>4</v>
      </c>
      <c r="H9" s="349">
        <v>5</v>
      </c>
      <c r="I9" s="349">
        <v>6</v>
      </c>
      <c r="J9" s="349">
        <v>7</v>
      </c>
      <c r="K9" s="349">
        <v>8</v>
      </c>
      <c r="L9" s="349">
        <v>9</v>
      </c>
      <c r="M9" s="349">
        <v>10</v>
      </c>
      <c r="N9" s="349">
        <v>11</v>
      </c>
      <c r="O9" s="349">
        <v>12</v>
      </c>
      <c r="P9" s="349">
        <v>13</v>
      </c>
      <c r="Q9" s="349">
        <v>14</v>
      </c>
      <c r="R9" s="350">
        <v>15</v>
      </c>
    </row>
    <row r="10" spans="1:18" ht="15.75">
      <c r="A10" s="356" t="s">
        <v>830</v>
      </c>
      <c r="B10" s="351" t="s">
        <v>828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15.75">
      <c r="A11" s="335" t="s">
        <v>521</v>
      </c>
      <c r="B11" s="319" t="s">
        <v>522</v>
      </c>
      <c r="C11" s="152" t="s">
        <v>523</v>
      </c>
      <c r="D11" s="697"/>
      <c r="E11" s="697"/>
      <c r="F11" s="324"/>
      <c r="G11" s="325">
        <f>D11+E11-F11</f>
        <v>0</v>
      </c>
      <c r="H11" s="324"/>
      <c r="I11" s="324"/>
      <c r="J11" s="325">
        <f>G11+H11-I11</f>
        <v>0</v>
      </c>
      <c r="K11" s="324"/>
      <c r="L11" s="324"/>
      <c r="M11" s="324"/>
      <c r="N11" s="325">
        <f>K11+L11-M11</f>
        <v>0</v>
      </c>
      <c r="O11" s="324"/>
      <c r="P11" s="324"/>
      <c r="Q11" s="325">
        <f aca="true" t="shared" si="0" ref="Q11:Q27">N11+O11-P11</f>
        <v>0</v>
      </c>
      <c r="R11" s="336">
        <f aca="true" t="shared" si="1" ref="R11:R27">J11-Q11</f>
        <v>0</v>
      </c>
    </row>
    <row r="12" spans="1:18" ht="15.75">
      <c r="A12" s="335" t="s">
        <v>524</v>
      </c>
      <c r="B12" s="319" t="s">
        <v>525</v>
      </c>
      <c r="C12" s="152" t="s">
        <v>526</v>
      </c>
      <c r="D12" s="697"/>
      <c r="E12" s="697"/>
      <c r="F12" s="324"/>
      <c r="G12" s="325">
        <f aca="true" t="shared" si="2" ref="G12:G41">D12+E12-F12</f>
        <v>0</v>
      </c>
      <c r="H12" s="324"/>
      <c r="I12" s="324"/>
      <c r="J12" s="325">
        <f aca="true" t="shared" si="3" ref="J12:J41">G12+H12-I12</f>
        <v>0</v>
      </c>
      <c r="K12" s="324"/>
      <c r="L12" s="324"/>
      <c r="M12" s="324"/>
      <c r="N12" s="325">
        <f aca="true" t="shared" si="4" ref="N12:N41">K12+L12-M12</f>
        <v>0</v>
      </c>
      <c r="O12" s="324"/>
      <c r="P12" s="324"/>
      <c r="Q12" s="325">
        <f t="shared" si="0"/>
        <v>0</v>
      </c>
      <c r="R12" s="336">
        <f t="shared" si="1"/>
        <v>0</v>
      </c>
    </row>
    <row r="13" spans="1:18" ht="15.75">
      <c r="A13" s="335" t="s">
        <v>527</v>
      </c>
      <c r="B13" s="319" t="s">
        <v>528</v>
      </c>
      <c r="C13" s="152" t="s">
        <v>529</v>
      </c>
      <c r="D13" s="697"/>
      <c r="E13" s="697"/>
      <c r="F13" s="324"/>
      <c r="G13" s="325">
        <f t="shared" si="2"/>
        <v>0</v>
      </c>
      <c r="H13" s="324"/>
      <c r="I13" s="324"/>
      <c r="J13" s="325">
        <f t="shared" si="3"/>
        <v>0</v>
      </c>
      <c r="K13" s="324"/>
      <c r="L13" s="324"/>
      <c r="M13" s="324"/>
      <c r="N13" s="325">
        <f t="shared" si="4"/>
        <v>0</v>
      </c>
      <c r="O13" s="324"/>
      <c r="P13" s="324"/>
      <c r="Q13" s="325">
        <f t="shared" si="0"/>
        <v>0</v>
      </c>
      <c r="R13" s="336">
        <f t="shared" si="1"/>
        <v>0</v>
      </c>
    </row>
    <row r="14" spans="1:18" ht="15.75">
      <c r="A14" s="335" t="s">
        <v>530</v>
      </c>
      <c r="B14" s="319" t="s">
        <v>531</v>
      </c>
      <c r="C14" s="152" t="s">
        <v>532</v>
      </c>
      <c r="D14" s="697"/>
      <c r="E14" s="697"/>
      <c r="F14" s="324"/>
      <c r="G14" s="325">
        <f t="shared" si="2"/>
        <v>0</v>
      </c>
      <c r="H14" s="324"/>
      <c r="I14" s="324"/>
      <c r="J14" s="325">
        <f t="shared" si="3"/>
        <v>0</v>
      </c>
      <c r="K14" s="324"/>
      <c r="L14" s="324"/>
      <c r="M14" s="324"/>
      <c r="N14" s="325">
        <f t="shared" si="4"/>
        <v>0</v>
      </c>
      <c r="O14" s="324"/>
      <c r="P14" s="324"/>
      <c r="Q14" s="325">
        <f t="shared" si="0"/>
        <v>0</v>
      </c>
      <c r="R14" s="336">
        <f t="shared" si="1"/>
        <v>0</v>
      </c>
    </row>
    <row r="15" spans="1:18" ht="15.75">
      <c r="A15" s="335" t="s">
        <v>533</v>
      </c>
      <c r="B15" s="319" t="s">
        <v>534</v>
      </c>
      <c r="C15" s="152" t="s">
        <v>535</v>
      </c>
      <c r="D15" s="697"/>
      <c r="E15" s="697"/>
      <c r="F15" s="324"/>
      <c r="G15" s="325">
        <f t="shared" si="2"/>
        <v>0</v>
      </c>
      <c r="H15" s="324"/>
      <c r="I15" s="324"/>
      <c r="J15" s="325">
        <f t="shared" si="3"/>
        <v>0</v>
      </c>
      <c r="K15" s="324"/>
      <c r="L15" s="324"/>
      <c r="M15" s="324"/>
      <c r="N15" s="325">
        <f t="shared" si="4"/>
        <v>0</v>
      </c>
      <c r="O15" s="324"/>
      <c r="P15" s="324"/>
      <c r="Q15" s="325">
        <f t="shared" si="0"/>
        <v>0</v>
      </c>
      <c r="R15" s="336">
        <f t="shared" si="1"/>
        <v>0</v>
      </c>
    </row>
    <row r="16" spans="1:18" ht="15.75">
      <c r="A16" s="357" t="s">
        <v>838</v>
      </c>
      <c r="B16" s="319" t="s">
        <v>536</v>
      </c>
      <c r="C16" s="152" t="s">
        <v>537</v>
      </c>
      <c r="D16" s="697"/>
      <c r="E16" s="697"/>
      <c r="F16" s="324"/>
      <c r="G16" s="325">
        <f t="shared" si="2"/>
        <v>0</v>
      </c>
      <c r="H16" s="324"/>
      <c r="I16" s="324"/>
      <c r="J16" s="325">
        <f t="shared" si="3"/>
        <v>0</v>
      </c>
      <c r="K16" s="324"/>
      <c r="L16" s="324"/>
      <c r="M16" s="324"/>
      <c r="N16" s="325">
        <f t="shared" si="4"/>
        <v>0</v>
      </c>
      <c r="O16" s="324"/>
      <c r="P16" s="324"/>
      <c r="Q16" s="325">
        <f t="shared" si="0"/>
        <v>0</v>
      </c>
      <c r="R16" s="336">
        <f t="shared" si="1"/>
        <v>0</v>
      </c>
    </row>
    <row r="17" spans="1:18" s="154" customFormat="1" ht="31.5">
      <c r="A17" s="335" t="s">
        <v>538</v>
      </c>
      <c r="B17" s="155" t="s">
        <v>539</v>
      </c>
      <c r="C17" s="153" t="s">
        <v>540</v>
      </c>
      <c r="D17" s="698"/>
      <c r="E17" s="698"/>
      <c r="F17" s="324"/>
      <c r="G17" s="325">
        <f t="shared" si="2"/>
        <v>0</v>
      </c>
      <c r="H17" s="324"/>
      <c r="I17" s="324"/>
      <c r="J17" s="325">
        <f t="shared" si="3"/>
        <v>0</v>
      </c>
      <c r="K17" s="324"/>
      <c r="L17" s="324"/>
      <c r="M17" s="324"/>
      <c r="N17" s="325">
        <f t="shared" si="4"/>
        <v>0</v>
      </c>
      <c r="O17" s="324"/>
      <c r="P17" s="324"/>
      <c r="Q17" s="325">
        <f t="shared" si="0"/>
        <v>0</v>
      </c>
      <c r="R17" s="336">
        <f t="shared" si="1"/>
        <v>0</v>
      </c>
    </row>
    <row r="18" spans="1:18" ht="15.75">
      <c r="A18" s="335" t="s">
        <v>541</v>
      </c>
      <c r="B18" s="155" t="s">
        <v>542</v>
      </c>
      <c r="C18" s="152" t="s">
        <v>543</v>
      </c>
      <c r="D18" s="324"/>
      <c r="E18" s="324"/>
      <c r="F18" s="324"/>
      <c r="G18" s="325">
        <f t="shared" si="2"/>
        <v>0</v>
      </c>
      <c r="H18" s="324"/>
      <c r="I18" s="324"/>
      <c r="J18" s="325">
        <f t="shared" si="3"/>
        <v>0</v>
      </c>
      <c r="K18" s="324"/>
      <c r="L18" s="324"/>
      <c r="M18" s="324"/>
      <c r="N18" s="325">
        <f t="shared" si="4"/>
        <v>0</v>
      </c>
      <c r="O18" s="324"/>
      <c r="P18" s="324"/>
      <c r="Q18" s="325">
        <f t="shared" si="0"/>
        <v>0</v>
      </c>
      <c r="R18" s="336">
        <f t="shared" si="1"/>
        <v>0</v>
      </c>
    </row>
    <row r="19" spans="1:18" ht="15.75">
      <c r="A19" s="335"/>
      <c r="B19" s="320" t="s">
        <v>544</v>
      </c>
      <c r="C19" s="156" t="s">
        <v>545</v>
      </c>
      <c r="D19" s="326">
        <f>SUM(D11:D18)</f>
        <v>0</v>
      </c>
      <c r="E19" s="326">
        <f>SUM(E11:E18)</f>
        <v>0</v>
      </c>
      <c r="F19" s="326">
        <f>SUM(F11:F18)</f>
        <v>0</v>
      </c>
      <c r="G19" s="325">
        <f t="shared" si="2"/>
        <v>0</v>
      </c>
      <c r="H19" s="326">
        <f>SUM(H11:H18)</f>
        <v>0</v>
      </c>
      <c r="I19" s="326">
        <f>SUM(I11:I18)</f>
        <v>0</v>
      </c>
      <c r="J19" s="325">
        <f t="shared" si="3"/>
        <v>0</v>
      </c>
      <c r="K19" s="326">
        <f>SUM(K11:K18)</f>
        <v>0</v>
      </c>
      <c r="L19" s="326">
        <f>SUM(L11:L18)</f>
        <v>0</v>
      </c>
      <c r="M19" s="326">
        <f>SUM(M11:M18)</f>
        <v>0</v>
      </c>
      <c r="N19" s="325">
        <f t="shared" si="4"/>
        <v>0</v>
      </c>
      <c r="O19" s="326">
        <f>SUM(O11:O18)</f>
        <v>0</v>
      </c>
      <c r="P19" s="326">
        <f>SUM(P11:P18)</f>
        <v>0</v>
      </c>
      <c r="Q19" s="325">
        <f t="shared" si="0"/>
        <v>0</v>
      </c>
      <c r="R19" s="336">
        <f t="shared" si="1"/>
        <v>0</v>
      </c>
    </row>
    <row r="20" spans="1:18" ht="15.75">
      <c r="A20" s="337" t="s">
        <v>840</v>
      </c>
      <c r="B20" s="699" t="s">
        <v>546</v>
      </c>
      <c r="C20" s="156" t="s">
        <v>547</v>
      </c>
      <c r="D20" s="324">
        <v>67636</v>
      </c>
      <c r="E20" s="324">
        <f>178+5751</f>
        <v>5929</v>
      </c>
      <c r="F20" s="324">
        <v>371</v>
      </c>
      <c r="G20" s="325">
        <f t="shared" si="2"/>
        <v>73194</v>
      </c>
      <c r="H20" s="324">
        <v>2026</v>
      </c>
      <c r="I20" s="324"/>
      <c r="J20" s="325">
        <f t="shared" si="3"/>
        <v>75220</v>
      </c>
      <c r="K20" s="324"/>
      <c r="L20" s="324"/>
      <c r="M20" s="324"/>
      <c r="N20" s="325">
        <f t="shared" si="4"/>
        <v>0</v>
      </c>
      <c r="O20" s="324"/>
      <c r="P20" s="324"/>
      <c r="Q20" s="325">
        <f t="shared" si="0"/>
        <v>0</v>
      </c>
      <c r="R20" s="336">
        <f t="shared" si="1"/>
        <v>75220</v>
      </c>
    </row>
    <row r="21" spans="1:18" ht="15.75">
      <c r="A21" s="334" t="s">
        <v>829</v>
      </c>
      <c r="B21" s="699" t="s">
        <v>548</v>
      </c>
      <c r="C21" s="156" t="s">
        <v>549</v>
      </c>
      <c r="D21" s="324"/>
      <c r="E21" s="324"/>
      <c r="F21" s="324"/>
      <c r="G21" s="325">
        <f t="shared" si="2"/>
        <v>0</v>
      </c>
      <c r="H21" s="324"/>
      <c r="I21" s="324"/>
      <c r="J21" s="325">
        <f t="shared" si="3"/>
        <v>0</v>
      </c>
      <c r="K21" s="324"/>
      <c r="L21" s="324"/>
      <c r="M21" s="324"/>
      <c r="N21" s="325">
        <f t="shared" si="4"/>
        <v>0</v>
      </c>
      <c r="O21" s="324"/>
      <c r="P21" s="324"/>
      <c r="Q21" s="325">
        <f t="shared" si="0"/>
        <v>0</v>
      </c>
      <c r="R21" s="336">
        <f t="shared" si="1"/>
        <v>0</v>
      </c>
    </row>
    <row r="22" spans="1:18" ht="15.75">
      <c r="A22" s="334" t="s">
        <v>550</v>
      </c>
      <c r="B22" s="700" t="s">
        <v>551</v>
      </c>
      <c r="C22" s="152"/>
      <c r="D22" s="327"/>
      <c r="E22" s="327"/>
      <c r="F22" s="327"/>
      <c r="G22" s="325">
        <f t="shared" si="2"/>
        <v>0</v>
      </c>
      <c r="H22" s="327"/>
      <c r="I22" s="327"/>
      <c r="J22" s="325">
        <f t="shared" si="3"/>
        <v>0</v>
      </c>
      <c r="K22" s="327"/>
      <c r="L22" s="327"/>
      <c r="M22" s="327"/>
      <c r="N22" s="325">
        <f t="shared" si="4"/>
        <v>0</v>
      </c>
      <c r="O22" s="327"/>
      <c r="P22" s="327"/>
      <c r="Q22" s="325">
        <f t="shared" si="0"/>
        <v>0</v>
      </c>
      <c r="R22" s="336">
        <f t="shared" si="1"/>
        <v>0</v>
      </c>
    </row>
    <row r="23" spans="1:18" ht="15.75">
      <c r="A23" s="335" t="s">
        <v>521</v>
      </c>
      <c r="B23" s="701" t="s">
        <v>552</v>
      </c>
      <c r="C23" s="152" t="s">
        <v>553</v>
      </c>
      <c r="D23" s="324"/>
      <c r="E23" s="324"/>
      <c r="F23" s="324"/>
      <c r="G23" s="325">
        <f t="shared" si="2"/>
        <v>0</v>
      </c>
      <c r="H23" s="324"/>
      <c r="I23" s="324"/>
      <c r="J23" s="325">
        <f t="shared" si="3"/>
        <v>0</v>
      </c>
      <c r="K23" s="324"/>
      <c r="L23" s="324"/>
      <c r="M23" s="324"/>
      <c r="N23" s="325">
        <f t="shared" si="4"/>
        <v>0</v>
      </c>
      <c r="O23" s="324"/>
      <c r="P23" s="324"/>
      <c r="Q23" s="325">
        <f t="shared" si="0"/>
        <v>0</v>
      </c>
      <c r="R23" s="336">
        <f t="shared" si="1"/>
        <v>0</v>
      </c>
    </row>
    <row r="24" spans="1:18" ht="15.75">
      <c r="A24" s="335" t="s">
        <v>524</v>
      </c>
      <c r="B24" s="701" t="s">
        <v>554</v>
      </c>
      <c r="C24" s="152" t="s">
        <v>555</v>
      </c>
      <c r="D24" s="324"/>
      <c r="E24" s="324"/>
      <c r="F24" s="324"/>
      <c r="G24" s="325">
        <f t="shared" si="2"/>
        <v>0</v>
      </c>
      <c r="H24" s="324"/>
      <c r="I24" s="324"/>
      <c r="J24" s="325">
        <f t="shared" si="3"/>
        <v>0</v>
      </c>
      <c r="K24" s="324"/>
      <c r="L24" s="324"/>
      <c r="M24" s="324"/>
      <c r="N24" s="325">
        <f t="shared" si="4"/>
        <v>0</v>
      </c>
      <c r="O24" s="324"/>
      <c r="P24" s="324"/>
      <c r="Q24" s="325">
        <f t="shared" si="0"/>
        <v>0</v>
      </c>
      <c r="R24" s="336">
        <f t="shared" si="1"/>
        <v>0</v>
      </c>
    </row>
    <row r="25" spans="1:18" ht="15.75">
      <c r="A25" s="338" t="s">
        <v>527</v>
      </c>
      <c r="B25" s="702" t="s">
        <v>556</v>
      </c>
      <c r="C25" s="152" t="s">
        <v>557</v>
      </c>
      <c r="D25" s="324"/>
      <c r="E25" s="324"/>
      <c r="F25" s="324"/>
      <c r="G25" s="325">
        <f t="shared" si="2"/>
        <v>0</v>
      </c>
      <c r="H25" s="324"/>
      <c r="I25" s="324"/>
      <c r="J25" s="325">
        <f t="shared" si="3"/>
        <v>0</v>
      </c>
      <c r="K25" s="324"/>
      <c r="L25" s="324"/>
      <c r="M25" s="324"/>
      <c r="N25" s="325">
        <f t="shared" si="4"/>
        <v>0</v>
      </c>
      <c r="O25" s="324"/>
      <c r="P25" s="324"/>
      <c r="Q25" s="325">
        <f t="shared" si="0"/>
        <v>0</v>
      </c>
      <c r="R25" s="336">
        <f t="shared" si="1"/>
        <v>0</v>
      </c>
    </row>
    <row r="26" spans="1:18" ht="15.75">
      <c r="A26" s="335" t="s">
        <v>530</v>
      </c>
      <c r="B26" s="703" t="s">
        <v>542</v>
      </c>
      <c r="C26" s="152" t="s">
        <v>558</v>
      </c>
      <c r="D26" s="324"/>
      <c r="E26" s="324"/>
      <c r="F26" s="324"/>
      <c r="G26" s="325">
        <f t="shared" si="2"/>
        <v>0</v>
      </c>
      <c r="H26" s="324"/>
      <c r="I26" s="324"/>
      <c r="J26" s="325">
        <f t="shared" si="3"/>
        <v>0</v>
      </c>
      <c r="K26" s="324"/>
      <c r="L26" s="324"/>
      <c r="M26" s="324"/>
      <c r="N26" s="325">
        <f t="shared" si="4"/>
        <v>0</v>
      </c>
      <c r="O26" s="324"/>
      <c r="P26" s="324"/>
      <c r="Q26" s="325">
        <f t="shared" si="0"/>
        <v>0</v>
      </c>
      <c r="R26" s="336">
        <f t="shared" si="1"/>
        <v>0</v>
      </c>
    </row>
    <row r="27" spans="1:18" ht="15.75">
      <c r="A27" s="335"/>
      <c r="B27" s="704" t="s">
        <v>559</v>
      </c>
      <c r="C27" s="157" t="s">
        <v>560</v>
      </c>
      <c r="D27" s="328">
        <f>SUM(D23:D26)</f>
        <v>0</v>
      </c>
      <c r="E27" s="328">
        <f aca="true" t="shared" si="5" ref="E27:P27">SUM(E23:E26)</f>
        <v>0</v>
      </c>
      <c r="F27" s="328">
        <f t="shared" si="5"/>
        <v>0</v>
      </c>
      <c r="G27" s="329">
        <f t="shared" si="2"/>
        <v>0</v>
      </c>
      <c r="H27" s="328">
        <f t="shared" si="5"/>
        <v>0</v>
      </c>
      <c r="I27" s="328">
        <f t="shared" si="5"/>
        <v>0</v>
      </c>
      <c r="J27" s="329">
        <f t="shared" si="3"/>
        <v>0</v>
      </c>
      <c r="K27" s="328">
        <f t="shared" si="5"/>
        <v>0</v>
      </c>
      <c r="L27" s="328">
        <f t="shared" si="5"/>
        <v>0</v>
      </c>
      <c r="M27" s="328">
        <f t="shared" si="5"/>
        <v>0</v>
      </c>
      <c r="N27" s="329">
        <f t="shared" si="4"/>
        <v>0</v>
      </c>
      <c r="O27" s="328">
        <f t="shared" si="5"/>
        <v>0</v>
      </c>
      <c r="P27" s="328">
        <f t="shared" si="5"/>
        <v>0</v>
      </c>
      <c r="Q27" s="329">
        <f t="shared" si="0"/>
        <v>0</v>
      </c>
      <c r="R27" s="339">
        <f t="shared" si="1"/>
        <v>0</v>
      </c>
    </row>
    <row r="28" spans="1:18" ht="15.75">
      <c r="A28" s="334" t="s">
        <v>831</v>
      </c>
      <c r="B28" s="705" t="s">
        <v>827</v>
      </c>
      <c r="C28" s="158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40"/>
    </row>
    <row r="29" spans="1:18" ht="15.75">
      <c r="A29" s="335" t="s">
        <v>521</v>
      </c>
      <c r="B29" s="706" t="s">
        <v>561</v>
      </c>
      <c r="C29" s="159" t="s">
        <v>562</v>
      </c>
      <c r="D29" s="331">
        <f>SUM(D30:D33)</f>
        <v>0</v>
      </c>
      <c r="E29" s="331">
        <f aca="true" t="shared" si="6" ref="E29:P29">SUM(E30:E33)</f>
        <v>2294</v>
      </c>
      <c r="F29" s="331">
        <f t="shared" si="6"/>
        <v>0</v>
      </c>
      <c r="G29" s="332">
        <f t="shared" si="2"/>
        <v>2294</v>
      </c>
      <c r="H29" s="331">
        <f t="shared" si="6"/>
        <v>0</v>
      </c>
      <c r="I29" s="331">
        <f t="shared" si="6"/>
        <v>0</v>
      </c>
      <c r="J29" s="332">
        <f t="shared" si="3"/>
        <v>2294</v>
      </c>
      <c r="K29" s="331">
        <f t="shared" si="6"/>
        <v>0</v>
      </c>
      <c r="L29" s="331">
        <f t="shared" si="6"/>
        <v>0</v>
      </c>
      <c r="M29" s="331">
        <f t="shared" si="6"/>
        <v>0</v>
      </c>
      <c r="N29" s="332">
        <f t="shared" si="4"/>
        <v>0</v>
      </c>
      <c r="O29" s="331">
        <f t="shared" si="6"/>
        <v>0</v>
      </c>
      <c r="P29" s="331">
        <f t="shared" si="6"/>
        <v>0</v>
      </c>
      <c r="Q29" s="332">
        <f>N29+O29-P29</f>
        <v>0</v>
      </c>
      <c r="R29" s="341">
        <f>J29-Q29</f>
        <v>2294</v>
      </c>
    </row>
    <row r="30" spans="1:18" ht="15.75">
      <c r="A30" s="335"/>
      <c r="B30" s="701" t="s">
        <v>108</v>
      </c>
      <c r="C30" s="152" t="s">
        <v>563</v>
      </c>
      <c r="D30" s="324">
        <v>0</v>
      </c>
      <c r="E30" s="324">
        <v>2294</v>
      </c>
      <c r="F30" s="324"/>
      <c r="G30" s="325">
        <f t="shared" si="2"/>
        <v>2294</v>
      </c>
      <c r="H30" s="324"/>
      <c r="I30" s="324"/>
      <c r="J30" s="325">
        <f t="shared" si="3"/>
        <v>2294</v>
      </c>
      <c r="K30" s="324"/>
      <c r="L30" s="324"/>
      <c r="M30" s="324"/>
      <c r="N30" s="325">
        <f t="shared" si="4"/>
        <v>0</v>
      </c>
      <c r="O30" s="324"/>
      <c r="P30" s="324"/>
      <c r="Q30" s="325">
        <f aca="true" t="shared" si="7" ref="Q30:Q41">N30+O30-P30</f>
        <v>0</v>
      </c>
      <c r="R30" s="336">
        <f aca="true" t="shared" si="8" ref="R30:R41">J30-Q30</f>
        <v>2294</v>
      </c>
    </row>
    <row r="31" spans="1:18" ht="15.75">
      <c r="A31" s="335"/>
      <c r="B31" s="319" t="s">
        <v>110</v>
      </c>
      <c r="C31" s="152" t="s">
        <v>564</v>
      </c>
      <c r="D31" s="324"/>
      <c r="E31" s="324"/>
      <c r="F31" s="324"/>
      <c r="G31" s="325">
        <f t="shared" si="2"/>
        <v>0</v>
      </c>
      <c r="H31" s="324"/>
      <c r="I31" s="324"/>
      <c r="J31" s="325">
        <f t="shared" si="3"/>
        <v>0</v>
      </c>
      <c r="K31" s="324"/>
      <c r="L31" s="324"/>
      <c r="M31" s="324"/>
      <c r="N31" s="325">
        <f t="shared" si="4"/>
        <v>0</v>
      </c>
      <c r="O31" s="324"/>
      <c r="P31" s="324"/>
      <c r="Q31" s="325">
        <f t="shared" si="7"/>
        <v>0</v>
      </c>
      <c r="R31" s="336">
        <f t="shared" si="8"/>
        <v>0</v>
      </c>
    </row>
    <row r="32" spans="1:18" ht="15.75">
      <c r="A32" s="335"/>
      <c r="B32" s="319" t="s">
        <v>113</v>
      </c>
      <c r="C32" s="152" t="s">
        <v>565</v>
      </c>
      <c r="D32" s="324"/>
      <c r="E32" s="324"/>
      <c r="F32" s="324"/>
      <c r="G32" s="325">
        <f t="shared" si="2"/>
        <v>0</v>
      </c>
      <c r="H32" s="324"/>
      <c r="I32" s="324"/>
      <c r="J32" s="325">
        <f t="shared" si="3"/>
        <v>0</v>
      </c>
      <c r="K32" s="324"/>
      <c r="L32" s="324"/>
      <c r="M32" s="324"/>
      <c r="N32" s="325">
        <f t="shared" si="4"/>
        <v>0</v>
      </c>
      <c r="O32" s="324"/>
      <c r="P32" s="324"/>
      <c r="Q32" s="325">
        <f t="shared" si="7"/>
        <v>0</v>
      </c>
      <c r="R32" s="336">
        <f t="shared" si="8"/>
        <v>0</v>
      </c>
    </row>
    <row r="33" spans="1:18" ht="15.75">
      <c r="A33" s="335"/>
      <c r="B33" s="319" t="s">
        <v>115</v>
      </c>
      <c r="C33" s="152" t="s">
        <v>566</v>
      </c>
      <c r="D33" s="324"/>
      <c r="E33" s="324"/>
      <c r="F33" s="324"/>
      <c r="G33" s="325">
        <f t="shared" si="2"/>
        <v>0</v>
      </c>
      <c r="H33" s="324"/>
      <c r="I33" s="324"/>
      <c r="J33" s="325">
        <f t="shared" si="3"/>
        <v>0</v>
      </c>
      <c r="K33" s="324"/>
      <c r="L33" s="324"/>
      <c r="M33" s="324"/>
      <c r="N33" s="325">
        <f t="shared" si="4"/>
        <v>0</v>
      </c>
      <c r="O33" s="324"/>
      <c r="P33" s="324"/>
      <c r="Q33" s="325">
        <f t="shared" si="7"/>
        <v>0</v>
      </c>
      <c r="R33" s="336">
        <f t="shared" si="8"/>
        <v>0</v>
      </c>
    </row>
    <row r="34" spans="1:18" ht="15.75">
      <c r="A34" s="335" t="s">
        <v>524</v>
      </c>
      <c r="B34" s="322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5">
        <f t="shared" si="2"/>
        <v>0</v>
      </c>
      <c r="H34" s="321">
        <f t="shared" si="9"/>
        <v>0</v>
      </c>
      <c r="I34" s="321">
        <f t="shared" si="9"/>
        <v>0</v>
      </c>
      <c r="J34" s="325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5">
        <f t="shared" si="4"/>
        <v>0</v>
      </c>
      <c r="O34" s="321">
        <f t="shared" si="9"/>
        <v>0</v>
      </c>
      <c r="P34" s="321">
        <f t="shared" si="9"/>
        <v>0</v>
      </c>
      <c r="Q34" s="325">
        <f t="shared" si="7"/>
        <v>0</v>
      </c>
      <c r="R34" s="336">
        <f t="shared" si="8"/>
        <v>0</v>
      </c>
    </row>
    <row r="35" spans="1:18" ht="15.75">
      <c r="A35" s="335"/>
      <c r="B35" s="319" t="s">
        <v>121</v>
      </c>
      <c r="C35" s="152" t="s">
        <v>569</v>
      </c>
      <c r="D35" s="324"/>
      <c r="E35" s="324"/>
      <c r="F35" s="324"/>
      <c r="G35" s="325">
        <f t="shared" si="2"/>
        <v>0</v>
      </c>
      <c r="H35" s="324"/>
      <c r="I35" s="324"/>
      <c r="J35" s="325">
        <f t="shared" si="3"/>
        <v>0</v>
      </c>
      <c r="K35" s="324"/>
      <c r="L35" s="324"/>
      <c r="M35" s="324"/>
      <c r="N35" s="325">
        <f t="shared" si="4"/>
        <v>0</v>
      </c>
      <c r="O35" s="324"/>
      <c r="P35" s="324"/>
      <c r="Q35" s="325">
        <f t="shared" si="7"/>
        <v>0</v>
      </c>
      <c r="R35" s="336">
        <f t="shared" si="8"/>
        <v>0</v>
      </c>
    </row>
    <row r="36" spans="1:18" ht="15.75">
      <c r="A36" s="335"/>
      <c r="B36" s="319" t="s">
        <v>570</v>
      </c>
      <c r="C36" s="152" t="s">
        <v>571</v>
      </c>
      <c r="D36" s="324"/>
      <c r="E36" s="324"/>
      <c r="F36" s="324"/>
      <c r="G36" s="325">
        <f t="shared" si="2"/>
        <v>0</v>
      </c>
      <c r="H36" s="324"/>
      <c r="I36" s="324"/>
      <c r="J36" s="325">
        <f t="shared" si="3"/>
        <v>0</v>
      </c>
      <c r="K36" s="324"/>
      <c r="L36" s="324"/>
      <c r="M36" s="324"/>
      <c r="N36" s="325">
        <f t="shared" si="4"/>
        <v>0</v>
      </c>
      <c r="O36" s="324"/>
      <c r="P36" s="324"/>
      <c r="Q36" s="325">
        <f t="shared" si="7"/>
        <v>0</v>
      </c>
      <c r="R36" s="336">
        <f t="shared" si="8"/>
        <v>0</v>
      </c>
    </row>
    <row r="37" spans="1:18" ht="15.75">
      <c r="A37" s="335"/>
      <c r="B37" s="319" t="s">
        <v>572</v>
      </c>
      <c r="C37" s="152" t="s">
        <v>573</v>
      </c>
      <c r="D37" s="324"/>
      <c r="E37" s="324"/>
      <c r="F37" s="324"/>
      <c r="G37" s="325">
        <f t="shared" si="2"/>
        <v>0</v>
      </c>
      <c r="H37" s="324"/>
      <c r="I37" s="324"/>
      <c r="J37" s="325">
        <f t="shared" si="3"/>
        <v>0</v>
      </c>
      <c r="K37" s="324"/>
      <c r="L37" s="324"/>
      <c r="M37" s="324"/>
      <c r="N37" s="325">
        <f t="shared" si="4"/>
        <v>0</v>
      </c>
      <c r="O37" s="324"/>
      <c r="P37" s="324"/>
      <c r="Q37" s="325">
        <f t="shared" si="7"/>
        <v>0</v>
      </c>
      <c r="R37" s="336">
        <f t="shared" si="8"/>
        <v>0</v>
      </c>
    </row>
    <row r="38" spans="1:18" ht="15.75">
      <c r="A38" s="335"/>
      <c r="B38" s="319" t="s">
        <v>574</v>
      </c>
      <c r="C38" s="152" t="s">
        <v>575</v>
      </c>
      <c r="D38" s="324"/>
      <c r="E38" s="324"/>
      <c r="F38" s="324"/>
      <c r="G38" s="325">
        <f t="shared" si="2"/>
        <v>0</v>
      </c>
      <c r="H38" s="324"/>
      <c r="I38" s="324"/>
      <c r="J38" s="325">
        <f t="shared" si="3"/>
        <v>0</v>
      </c>
      <c r="K38" s="324"/>
      <c r="L38" s="324"/>
      <c r="M38" s="324"/>
      <c r="N38" s="325">
        <f t="shared" si="4"/>
        <v>0</v>
      </c>
      <c r="O38" s="324"/>
      <c r="P38" s="324"/>
      <c r="Q38" s="325">
        <f t="shared" si="7"/>
        <v>0</v>
      </c>
      <c r="R38" s="336">
        <f t="shared" si="8"/>
        <v>0</v>
      </c>
    </row>
    <row r="39" spans="1:18" ht="15.75">
      <c r="A39" s="335" t="s">
        <v>527</v>
      </c>
      <c r="B39" s="319" t="s">
        <v>542</v>
      </c>
      <c r="C39" s="152" t="s">
        <v>576</v>
      </c>
      <c r="D39" s="324"/>
      <c r="E39" s="324"/>
      <c r="F39" s="324"/>
      <c r="G39" s="325">
        <f t="shared" si="2"/>
        <v>0</v>
      </c>
      <c r="H39" s="324"/>
      <c r="I39" s="324"/>
      <c r="J39" s="325">
        <f t="shared" si="3"/>
        <v>0</v>
      </c>
      <c r="K39" s="324"/>
      <c r="L39" s="324"/>
      <c r="M39" s="324"/>
      <c r="N39" s="325">
        <f t="shared" si="4"/>
        <v>0</v>
      </c>
      <c r="O39" s="324"/>
      <c r="P39" s="324"/>
      <c r="Q39" s="325">
        <f t="shared" si="7"/>
        <v>0</v>
      </c>
      <c r="R39" s="336">
        <f t="shared" si="8"/>
        <v>0</v>
      </c>
    </row>
    <row r="40" spans="1:18" ht="15.75">
      <c r="A40" s="335"/>
      <c r="B40" s="320" t="s">
        <v>577</v>
      </c>
      <c r="C40" s="156" t="s">
        <v>578</v>
      </c>
      <c r="D40" s="326">
        <f>D29+D34+D39</f>
        <v>0</v>
      </c>
      <c r="E40" s="326">
        <f aca="true" t="shared" si="10" ref="E40:P40">E29+E34+E39</f>
        <v>2294</v>
      </c>
      <c r="F40" s="326">
        <f t="shared" si="10"/>
        <v>0</v>
      </c>
      <c r="G40" s="325">
        <f t="shared" si="2"/>
        <v>2294</v>
      </c>
      <c r="H40" s="326">
        <f t="shared" si="10"/>
        <v>0</v>
      </c>
      <c r="I40" s="326">
        <f t="shared" si="10"/>
        <v>0</v>
      </c>
      <c r="J40" s="325">
        <f t="shared" si="3"/>
        <v>2294</v>
      </c>
      <c r="K40" s="326">
        <f t="shared" si="10"/>
        <v>0</v>
      </c>
      <c r="L40" s="326">
        <f t="shared" si="10"/>
        <v>0</v>
      </c>
      <c r="M40" s="326">
        <f t="shared" si="10"/>
        <v>0</v>
      </c>
      <c r="N40" s="325">
        <f t="shared" si="4"/>
        <v>0</v>
      </c>
      <c r="O40" s="326">
        <f t="shared" si="10"/>
        <v>0</v>
      </c>
      <c r="P40" s="326">
        <f t="shared" si="10"/>
        <v>0</v>
      </c>
      <c r="Q40" s="325">
        <f t="shared" si="7"/>
        <v>0</v>
      </c>
      <c r="R40" s="336">
        <f t="shared" si="8"/>
        <v>2294</v>
      </c>
    </row>
    <row r="41" spans="1:18" ht="15.75">
      <c r="A41" s="337" t="s">
        <v>579</v>
      </c>
      <c r="B41" s="323" t="s">
        <v>580</v>
      </c>
      <c r="C41" s="156" t="s">
        <v>581</v>
      </c>
      <c r="D41" s="324"/>
      <c r="E41" s="324"/>
      <c r="F41" s="324"/>
      <c r="G41" s="325">
        <f t="shared" si="2"/>
        <v>0</v>
      </c>
      <c r="H41" s="324"/>
      <c r="I41" s="324"/>
      <c r="J41" s="325">
        <f t="shared" si="3"/>
        <v>0</v>
      </c>
      <c r="K41" s="324"/>
      <c r="L41" s="324"/>
      <c r="M41" s="324"/>
      <c r="N41" s="325">
        <f t="shared" si="4"/>
        <v>0</v>
      </c>
      <c r="O41" s="324"/>
      <c r="P41" s="324"/>
      <c r="Q41" s="325">
        <f t="shared" si="7"/>
        <v>0</v>
      </c>
      <c r="R41" s="336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67636</v>
      </c>
      <c r="E42" s="345">
        <f>E19+E20+E21+E27+E40+E41</f>
        <v>8223</v>
      </c>
      <c r="F42" s="345">
        <f aca="true" t="shared" si="11" ref="F42:R42">F19+F20+F21+F27+F40+F41</f>
        <v>371</v>
      </c>
      <c r="G42" s="345">
        <f t="shared" si="11"/>
        <v>75488</v>
      </c>
      <c r="H42" s="345">
        <f t="shared" si="11"/>
        <v>2026</v>
      </c>
      <c r="I42" s="345">
        <f t="shared" si="11"/>
        <v>0</v>
      </c>
      <c r="J42" s="345">
        <f t="shared" si="11"/>
        <v>77514</v>
      </c>
      <c r="K42" s="345">
        <f t="shared" si="11"/>
        <v>0</v>
      </c>
      <c r="L42" s="345">
        <f t="shared" si="11"/>
        <v>0</v>
      </c>
      <c r="M42" s="345">
        <f t="shared" si="11"/>
        <v>0</v>
      </c>
      <c r="N42" s="345">
        <f t="shared" si="11"/>
        <v>0</v>
      </c>
      <c r="O42" s="345">
        <f t="shared" si="11"/>
        <v>0</v>
      </c>
      <c r="P42" s="345">
        <f t="shared" si="11"/>
        <v>0</v>
      </c>
      <c r="Q42" s="345">
        <f t="shared" si="11"/>
        <v>0</v>
      </c>
      <c r="R42" s="346">
        <f t="shared" si="11"/>
        <v>77514</v>
      </c>
    </row>
    <row r="43" spans="1:18" ht="15.75">
      <c r="A43" s="518"/>
      <c r="B43" s="518"/>
      <c r="C43" s="518"/>
      <c r="D43" s="519"/>
      <c r="E43" s="519"/>
      <c r="F43" s="51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18" ht="15.75">
      <c r="A44" s="518"/>
      <c r="B44" s="518" t="s">
        <v>584</v>
      </c>
      <c r="C44" s="518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18"/>
      <c r="B45" s="690" t="s">
        <v>977</v>
      </c>
      <c r="C45" s="708">
        <f>pdeReportingDate</f>
        <v>43860</v>
      </c>
      <c r="D45" s="708"/>
      <c r="E45" s="708"/>
      <c r="F45" s="708"/>
      <c r="G45" s="708"/>
      <c r="H45" s="708"/>
      <c r="I45" s="708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9" t="str">
        <f>authorName</f>
        <v>Мария Илиева</v>
      </c>
      <c r="D47" s="709"/>
      <c r="E47" s="709"/>
      <c r="F47" s="709"/>
      <c r="G47" s="709"/>
      <c r="H47" s="709"/>
      <c r="I47" s="709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2"/>
      <c r="C50" s="711" t="str">
        <f>Начална!B17</f>
        <v>Деан Дечев</v>
      </c>
      <c r="D50" s="707"/>
      <c r="E50" s="707"/>
      <c r="F50" s="707"/>
      <c r="G50" s="570"/>
      <c r="H50" s="45"/>
      <c r="I50" s="42"/>
    </row>
    <row r="51" spans="2:9" ht="15.75">
      <c r="B51" s="692"/>
      <c r="C51" s="707" t="s">
        <v>979</v>
      </c>
      <c r="D51" s="707"/>
      <c r="E51" s="707"/>
      <c r="F51" s="707"/>
      <c r="G51" s="570"/>
      <c r="H51" s="45"/>
      <c r="I51" s="42"/>
    </row>
    <row r="52" spans="2:9" ht="15.75">
      <c r="B52" s="692"/>
      <c r="C52" s="707" t="s">
        <v>979</v>
      </c>
      <c r="D52" s="707"/>
      <c r="E52" s="707"/>
      <c r="F52" s="707"/>
      <c r="G52" s="570"/>
      <c r="H52" s="45"/>
      <c r="I52" s="42"/>
    </row>
    <row r="53" spans="2:9" ht="15.75">
      <c r="B53" s="692"/>
      <c r="C53" s="707" t="s">
        <v>979</v>
      </c>
      <c r="D53" s="707"/>
      <c r="E53" s="707"/>
      <c r="F53" s="707"/>
      <c r="G53" s="570"/>
      <c r="H53" s="45"/>
      <c r="I53" s="42"/>
    </row>
    <row r="54" spans="2:9" ht="15.75">
      <c r="B54" s="692"/>
      <c r="C54" s="707"/>
      <c r="D54" s="707"/>
      <c r="E54" s="707"/>
      <c r="F54" s="707"/>
      <c r="G54" s="570"/>
      <c r="H54" s="45"/>
      <c r="I54" s="42"/>
    </row>
    <row r="55" spans="2:9" ht="15.75">
      <c r="B55" s="692"/>
      <c r="C55" s="707"/>
      <c r="D55" s="707"/>
      <c r="E55" s="707"/>
      <c r="F55" s="707"/>
      <c r="G55" s="570"/>
      <c r="H55" s="45"/>
      <c r="I55" s="42"/>
    </row>
    <row r="56" spans="2:9" ht="15.75">
      <c r="B56" s="692"/>
      <c r="C56" s="707"/>
      <c r="D56" s="707"/>
      <c r="E56" s="707"/>
      <c r="F56" s="707"/>
      <c r="G56" s="570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E21:F23 E20 C50" unlockedFormula="1"/>
    <ignoredError sqref="G19:P19 G21:P40 G20 I20:P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67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СУПЕР БОРОВЕЦ ПРОПЪРТИ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148031273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1" t="s">
        <v>588</v>
      </c>
      <c r="E8" s="362"/>
      <c r="F8" s="127"/>
    </row>
    <row r="9" spans="1:6" s="128" customFormat="1" ht="15.75">
      <c r="A9" s="739"/>
      <c r="B9" s="741"/>
      <c r="C9" s="737"/>
      <c r="D9" s="131" t="s">
        <v>589</v>
      </c>
      <c r="E9" s="363" t="s">
        <v>590</v>
      </c>
      <c r="F9" s="127"/>
    </row>
    <row r="10" spans="1:6" s="128" customFormat="1" ht="16.5" thickBot="1">
      <c r="A10" s="425" t="s">
        <v>17</v>
      </c>
      <c r="B10" s="426" t="s">
        <v>18</v>
      </c>
      <c r="C10" s="427">
        <v>1</v>
      </c>
      <c r="D10" s="427">
        <v>2</v>
      </c>
      <c r="E10" s="443">
        <v>3</v>
      </c>
      <c r="F10" s="127"/>
    </row>
    <row r="11" spans="1:6" ht="16.5" thickBot="1">
      <c r="A11" s="371" t="s">
        <v>591</v>
      </c>
      <c r="B11" s="372" t="s">
        <v>592</v>
      </c>
      <c r="C11" s="373"/>
      <c r="D11" s="373"/>
      <c r="E11" s="374">
        <f>C11-D11</f>
        <v>0</v>
      </c>
      <c r="F11" s="133"/>
    </row>
    <row r="12" spans="1:6" ht="15.75">
      <c r="A12" s="369" t="s">
        <v>593</v>
      </c>
      <c r="B12" s="360"/>
      <c r="C12" s="379"/>
      <c r="D12" s="379"/>
      <c r="E12" s="370"/>
      <c r="F12" s="133"/>
    </row>
    <row r="13" spans="1:6" ht="15.75">
      <c r="A13" s="366" t="s">
        <v>594</v>
      </c>
      <c r="B13" s="135" t="s">
        <v>595</v>
      </c>
      <c r="C13" s="358">
        <f>SUM(C14:C16)</f>
        <v>0</v>
      </c>
      <c r="D13" s="358">
        <f>SUM(D14:D16)</f>
        <v>0</v>
      </c>
      <c r="E13" s="365">
        <f>SUM(E14:E16)</f>
        <v>0</v>
      </c>
      <c r="F13" s="133"/>
    </row>
    <row r="14" spans="1:6" ht="15.75">
      <c r="A14" s="366" t="s">
        <v>596</v>
      </c>
      <c r="B14" s="135" t="s">
        <v>597</v>
      </c>
      <c r="C14" s="364"/>
      <c r="D14" s="364"/>
      <c r="E14" s="365">
        <f aca="true" t="shared" si="0" ref="E14:E44">C14-D14</f>
        <v>0</v>
      </c>
      <c r="F14" s="133"/>
    </row>
    <row r="15" spans="1:6" ht="15.75">
      <c r="A15" s="366" t="s">
        <v>598</v>
      </c>
      <c r="B15" s="135" t="s">
        <v>599</v>
      </c>
      <c r="C15" s="364"/>
      <c r="D15" s="364"/>
      <c r="E15" s="365">
        <f t="shared" si="0"/>
        <v>0</v>
      </c>
      <c r="F15" s="133"/>
    </row>
    <row r="16" spans="1:6" ht="15.75">
      <c r="A16" s="366" t="s">
        <v>600</v>
      </c>
      <c r="B16" s="135" t="s">
        <v>601</v>
      </c>
      <c r="C16" s="364"/>
      <c r="D16" s="364"/>
      <c r="E16" s="365">
        <f t="shared" si="0"/>
        <v>0</v>
      </c>
      <c r="F16" s="133"/>
    </row>
    <row r="17" spans="1:6" ht="15.75">
      <c r="A17" s="366" t="s">
        <v>602</v>
      </c>
      <c r="B17" s="135" t="s">
        <v>603</v>
      </c>
      <c r="C17" s="364"/>
      <c r="D17" s="364"/>
      <c r="E17" s="365">
        <f t="shared" si="0"/>
        <v>0</v>
      </c>
      <c r="F17" s="133"/>
    </row>
    <row r="18" spans="1:6" ht="15.75">
      <c r="A18" s="366" t="s">
        <v>604</v>
      </c>
      <c r="B18" s="135" t="s">
        <v>605</v>
      </c>
      <c r="C18" s="358">
        <f>+C19+C20</f>
        <v>0</v>
      </c>
      <c r="D18" s="358">
        <f>+D19+D20</f>
        <v>0</v>
      </c>
      <c r="E18" s="365">
        <f t="shared" si="0"/>
        <v>0</v>
      </c>
      <c r="F18" s="133"/>
    </row>
    <row r="19" spans="1:6" ht="15.75">
      <c r="A19" s="366" t="s">
        <v>606</v>
      </c>
      <c r="B19" s="135" t="s">
        <v>607</v>
      </c>
      <c r="C19" s="364"/>
      <c r="D19" s="364"/>
      <c r="E19" s="365">
        <f t="shared" si="0"/>
        <v>0</v>
      </c>
      <c r="F19" s="133"/>
    </row>
    <row r="20" spans="1:6" ht="15.75">
      <c r="A20" s="366" t="s">
        <v>600</v>
      </c>
      <c r="B20" s="135" t="s">
        <v>608</v>
      </c>
      <c r="C20" s="364"/>
      <c r="D20" s="364"/>
      <c r="E20" s="365">
        <f t="shared" si="0"/>
        <v>0</v>
      </c>
      <c r="F20" s="133"/>
    </row>
    <row r="21" spans="1:6" ht="16.5" thickBot="1">
      <c r="A21" s="380" t="s">
        <v>609</v>
      </c>
      <c r="B21" s="381" t="s">
        <v>610</v>
      </c>
      <c r="C21" s="436">
        <f>C13+C17+C18</f>
        <v>0</v>
      </c>
      <c r="D21" s="436">
        <f>D13+D17+D18</f>
        <v>0</v>
      </c>
      <c r="E21" s="437">
        <f>E13+E17+E18</f>
        <v>0</v>
      </c>
      <c r="F21" s="133"/>
    </row>
    <row r="22" spans="1:6" ht="15.75">
      <c r="A22" s="369" t="s">
        <v>611</v>
      </c>
      <c r="B22" s="360"/>
      <c r="C22" s="383"/>
      <c r="D22" s="379"/>
      <c r="E22" s="370">
        <f t="shared" si="0"/>
        <v>0</v>
      </c>
      <c r="F22" s="133"/>
    </row>
    <row r="23" spans="1:6" ht="15.75">
      <c r="A23" s="366" t="s">
        <v>612</v>
      </c>
      <c r="B23" s="132" t="s">
        <v>613</v>
      </c>
      <c r="C23" s="439"/>
      <c r="D23" s="439"/>
      <c r="E23" s="438">
        <f t="shared" si="0"/>
        <v>0</v>
      </c>
      <c r="F23" s="133"/>
    </row>
    <row r="24" spans="1:6" ht="16.5" thickBot="1">
      <c r="A24" s="384"/>
      <c r="B24" s="367"/>
      <c r="C24" s="385"/>
      <c r="D24" s="368"/>
      <c r="E24" s="386"/>
      <c r="F24" s="133"/>
    </row>
    <row r="25" spans="1:6" ht="15.75">
      <c r="A25" s="375" t="s">
        <v>614</v>
      </c>
      <c r="B25" s="382"/>
      <c r="C25" s="376"/>
      <c r="D25" s="377"/>
      <c r="E25" s="378"/>
      <c r="F25" s="133"/>
    </row>
    <row r="26" spans="1:6" ht="15.75">
      <c r="A26" s="366" t="s">
        <v>615</v>
      </c>
      <c r="B26" s="135" t="s">
        <v>616</v>
      </c>
      <c r="C26" s="358">
        <f>SUM(C27:C29)</f>
        <v>0</v>
      </c>
      <c r="D26" s="358">
        <f>SUM(D27:D29)</f>
        <v>0</v>
      </c>
      <c r="E26" s="365">
        <f>SUM(E27:E29)</f>
        <v>0</v>
      </c>
      <c r="F26" s="133"/>
    </row>
    <row r="27" spans="1:6" ht="15.75">
      <c r="A27" s="366" t="s">
        <v>617</v>
      </c>
      <c r="B27" s="135" t="s">
        <v>618</v>
      </c>
      <c r="C27" s="364"/>
      <c r="D27" s="364"/>
      <c r="E27" s="365">
        <f t="shared" si="0"/>
        <v>0</v>
      </c>
      <c r="F27" s="133"/>
    </row>
    <row r="28" spans="1:6" ht="15.75">
      <c r="A28" s="366" t="s">
        <v>619</v>
      </c>
      <c r="B28" s="135" t="s">
        <v>620</v>
      </c>
      <c r="C28" s="364"/>
      <c r="D28" s="364"/>
      <c r="E28" s="365">
        <f t="shared" si="0"/>
        <v>0</v>
      </c>
      <c r="F28" s="133"/>
    </row>
    <row r="29" spans="1:6" ht="15.75">
      <c r="A29" s="366" t="s">
        <v>621</v>
      </c>
      <c r="B29" s="135" t="s">
        <v>622</v>
      </c>
      <c r="C29" s="364"/>
      <c r="D29" s="364"/>
      <c r="E29" s="365">
        <f t="shared" si="0"/>
        <v>0</v>
      </c>
      <c r="F29" s="133"/>
    </row>
    <row r="30" spans="1:6" ht="15.75">
      <c r="A30" s="366" t="s">
        <v>623</v>
      </c>
      <c r="B30" s="135" t="s">
        <v>624</v>
      </c>
      <c r="C30" s="364">
        <f>'1-Баланс'!C69</f>
        <v>1617</v>
      </c>
      <c r="D30" s="364">
        <f>C30</f>
        <v>1617</v>
      </c>
      <c r="E30" s="365">
        <f t="shared" si="0"/>
        <v>0</v>
      </c>
      <c r="F30" s="133"/>
    </row>
    <row r="31" spans="1:6" ht="15.75">
      <c r="A31" s="366" t="s">
        <v>625</v>
      </c>
      <c r="B31" s="135" t="s">
        <v>626</v>
      </c>
      <c r="C31" s="364">
        <f>'1-Баланс'!C70</f>
        <v>13100</v>
      </c>
      <c r="D31" s="364">
        <f>C31</f>
        <v>13100</v>
      </c>
      <c r="E31" s="365">
        <f t="shared" si="0"/>
        <v>0</v>
      </c>
      <c r="F31" s="133"/>
    </row>
    <row r="32" spans="1:6" ht="15.75">
      <c r="A32" s="366" t="s">
        <v>627</v>
      </c>
      <c r="B32" s="135" t="s">
        <v>628</v>
      </c>
      <c r="C32" s="364"/>
      <c r="D32" s="364"/>
      <c r="E32" s="365">
        <f t="shared" si="0"/>
        <v>0</v>
      </c>
      <c r="F32" s="133"/>
    </row>
    <row r="33" spans="1:6" ht="15.75">
      <c r="A33" s="366" t="s">
        <v>629</v>
      </c>
      <c r="B33" s="135" t="s">
        <v>630</v>
      </c>
      <c r="C33" s="364"/>
      <c r="D33" s="364"/>
      <c r="E33" s="365">
        <f t="shared" si="0"/>
        <v>0</v>
      </c>
      <c r="F33" s="133"/>
    </row>
    <row r="34" spans="1:6" ht="15.75">
      <c r="A34" s="366" t="s">
        <v>631</v>
      </c>
      <c r="B34" s="135" t="s">
        <v>632</v>
      </c>
      <c r="C34" s="364"/>
      <c r="D34" s="364"/>
      <c r="E34" s="365">
        <f t="shared" si="0"/>
        <v>0</v>
      </c>
      <c r="F34" s="133"/>
    </row>
    <row r="35" spans="1:6" ht="15.75">
      <c r="A35" s="366" t="s">
        <v>633</v>
      </c>
      <c r="B35" s="135" t="s">
        <v>634</v>
      </c>
      <c r="C35" s="358">
        <f>SUM(C36:C39)</f>
        <v>14</v>
      </c>
      <c r="D35" s="358">
        <f>SUM(D36:D39)</f>
        <v>14</v>
      </c>
      <c r="E35" s="365">
        <f>SUM(E36:E39)</f>
        <v>0</v>
      </c>
      <c r="F35" s="133"/>
    </row>
    <row r="36" spans="1:6" ht="15.75">
      <c r="A36" s="366" t="s">
        <v>635</v>
      </c>
      <c r="B36" s="135" t="s">
        <v>636</v>
      </c>
      <c r="C36" s="364"/>
      <c r="D36" s="364"/>
      <c r="E36" s="365">
        <f t="shared" si="0"/>
        <v>0</v>
      </c>
      <c r="F36" s="133"/>
    </row>
    <row r="37" spans="1:6" ht="15.75">
      <c r="A37" s="366" t="s">
        <v>637</v>
      </c>
      <c r="B37" s="135" t="s">
        <v>638</v>
      </c>
      <c r="C37" s="364">
        <f>'1-Баланс'!C73</f>
        <v>14</v>
      </c>
      <c r="D37" s="364">
        <f>C37</f>
        <v>14</v>
      </c>
      <c r="E37" s="365">
        <f t="shared" si="0"/>
        <v>0</v>
      </c>
      <c r="F37" s="133"/>
    </row>
    <row r="38" spans="1:6" ht="15.75">
      <c r="A38" s="366" t="s">
        <v>639</v>
      </c>
      <c r="B38" s="135" t="s">
        <v>640</v>
      </c>
      <c r="C38" s="364"/>
      <c r="D38" s="364"/>
      <c r="E38" s="365">
        <f t="shared" si="0"/>
        <v>0</v>
      </c>
      <c r="F38" s="133"/>
    </row>
    <row r="39" spans="1:6" ht="15.75">
      <c r="A39" s="366" t="s">
        <v>641</v>
      </c>
      <c r="B39" s="135" t="s">
        <v>642</v>
      </c>
      <c r="C39" s="364"/>
      <c r="D39" s="364"/>
      <c r="E39" s="365">
        <f t="shared" si="0"/>
        <v>0</v>
      </c>
      <c r="F39" s="133"/>
    </row>
    <row r="40" spans="1:6" ht="15.75">
      <c r="A40" s="366" t="s">
        <v>643</v>
      </c>
      <c r="B40" s="135" t="s">
        <v>644</v>
      </c>
      <c r="C40" s="358">
        <f>SUM(C41:C44)</f>
        <v>0</v>
      </c>
      <c r="D40" s="358">
        <f>SUM(D41:D44)</f>
        <v>0</v>
      </c>
      <c r="E40" s="365">
        <f>SUM(E41:E44)</f>
        <v>0</v>
      </c>
      <c r="F40" s="133"/>
    </row>
    <row r="41" spans="1:6" ht="15.75">
      <c r="A41" s="366" t="s">
        <v>645</v>
      </c>
      <c r="B41" s="135" t="s">
        <v>646</v>
      </c>
      <c r="C41" s="364"/>
      <c r="D41" s="364"/>
      <c r="E41" s="365">
        <f t="shared" si="0"/>
        <v>0</v>
      </c>
      <c r="F41" s="133"/>
    </row>
    <row r="42" spans="1:6" ht="15.75">
      <c r="A42" s="366" t="s">
        <v>647</v>
      </c>
      <c r="B42" s="135" t="s">
        <v>648</v>
      </c>
      <c r="C42" s="364"/>
      <c r="D42" s="364"/>
      <c r="E42" s="365">
        <f t="shared" si="0"/>
        <v>0</v>
      </c>
      <c r="F42" s="133"/>
    </row>
    <row r="43" spans="1:6" ht="15.75">
      <c r="A43" s="366" t="s">
        <v>649</v>
      </c>
      <c r="B43" s="135" t="s">
        <v>650</v>
      </c>
      <c r="C43" s="364"/>
      <c r="D43" s="364"/>
      <c r="E43" s="365">
        <f t="shared" si="0"/>
        <v>0</v>
      </c>
      <c r="F43" s="133"/>
    </row>
    <row r="44" spans="1:6" ht="15.75">
      <c r="A44" s="366" t="s">
        <v>651</v>
      </c>
      <c r="B44" s="135" t="s">
        <v>652</v>
      </c>
      <c r="C44" s="364"/>
      <c r="D44" s="364"/>
      <c r="E44" s="365">
        <f t="shared" si="0"/>
        <v>0</v>
      </c>
      <c r="F44" s="133"/>
    </row>
    <row r="45" spans="1:6" ht="16.5" thickBot="1">
      <c r="A45" s="387" t="s">
        <v>653</v>
      </c>
      <c r="B45" s="388" t="s">
        <v>654</v>
      </c>
      <c r="C45" s="434">
        <f>C26+C30+C31+C33+C32+C34+C35+C40</f>
        <v>14731</v>
      </c>
      <c r="D45" s="434">
        <f>D26+D30+D31+D33+D32+D34+D35+D40</f>
        <v>14731</v>
      </c>
      <c r="E45" s="435">
        <f>E26+E30+E31+E33+E32+E34+E35+E40</f>
        <v>0</v>
      </c>
      <c r="F45" s="133"/>
    </row>
    <row r="46" spans="1:6" ht="16.5" thickBot="1">
      <c r="A46" s="389" t="s">
        <v>655</v>
      </c>
      <c r="B46" s="390" t="s">
        <v>656</v>
      </c>
      <c r="C46" s="440">
        <f>C45+C23+C21+C11</f>
        <v>14731</v>
      </c>
      <c r="D46" s="440">
        <f>D45+D23+D21+D11</f>
        <v>14731</v>
      </c>
      <c r="E46" s="441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1" t="s">
        <v>659</v>
      </c>
      <c r="E50" s="361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5" t="s">
        <v>17</v>
      </c>
      <c r="B52" s="426" t="s">
        <v>18</v>
      </c>
      <c r="C52" s="427">
        <v>1</v>
      </c>
      <c r="D52" s="427">
        <v>2</v>
      </c>
      <c r="E52" s="442">
        <v>3</v>
      </c>
      <c r="F52" s="428">
        <v>4</v>
      </c>
    </row>
    <row r="53" spans="1:6" ht="15.75">
      <c r="A53" s="369" t="s">
        <v>661</v>
      </c>
      <c r="B53" s="401"/>
      <c r="C53" s="402"/>
      <c r="D53" s="402"/>
      <c r="E53" s="402"/>
      <c r="F53" s="403"/>
    </row>
    <row r="54" spans="1:6" ht="15.75">
      <c r="A54" s="366" t="s">
        <v>662</v>
      </c>
      <c r="B54" s="135" t="s">
        <v>663</v>
      </c>
      <c r="C54" s="138">
        <f>SUM(C55:C57)</f>
        <v>2433</v>
      </c>
      <c r="D54" s="138">
        <f>SUM(D55:D57)</f>
        <v>0</v>
      </c>
      <c r="E54" s="136">
        <f>C54-D54</f>
        <v>2433</v>
      </c>
      <c r="F54" s="393">
        <f>SUM(F55:F57)</f>
        <v>0</v>
      </c>
    </row>
    <row r="55" spans="1:6" ht="15.75">
      <c r="A55" s="366" t="s">
        <v>664</v>
      </c>
      <c r="B55" s="135" t="s">
        <v>665</v>
      </c>
      <c r="C55" s="196">
        <v>2433</v>
      </c>
      <c r="D55" s="196"/>
      <c r="E55" s="136">
        <f>C55-D55</f>
        <v>2433</v>
      </c>
      <c r="F55" s="195"/>
    </row>
    <row r="56" spans="1:6" ht="15.75">
      <c r="A56" s="366" t="s">
        <v>666</v>
      </c>
      <c r="B56" s="135" t="s">
        <v>667</v>
      </c>
      <c r="C56" s="196"/>
      <c r="D56" s="196"/>
      <c r="E56" s="136">
        <f aca="true" t="shared" si="1" ref="E56:E97">C56-D56</f>
        <v>0</v>
      </c>
      <c r="F56" s="195"/>
    </row>
    <row r="57" spans="1:6" ht="15.75">
      <c r="A57" s="366" t="s">
        <v>651</v>
      </c>
      <c r="B57" s="135" t="s">
        <v>668</v>
      </c>
      <c r="C57" s="196"/>
      <c r="D57" s="196"/>
      <c r="E57" s="136">
        <f t="shared" si="1"/>
        <v>0</v>
      </c>
      <c r="F57" s="195"/>
    </row>
    <row r="58" spans="1:6" ht="31.5">
      <c r="A58" s="366" t="s">
        <v>669</v>
      </c>
      <c r="B58" s="135" t="s">
        <v>670</v>
      </c>
      <c r="C58" s="138">
        <f>C59+C61</f>
        <v>22030</v>
      </c>
      <c r="D58" s="138">
        <f>D59+D61</f>
        <v>0</v>
      </c>
      <c r="E58" s="136">
        <f t="shared" si="1"/>
        <v>22030</v>
      </c>
      <c r="F58" s="394">
        <f>F59+F61</f>
        <v>32157</v>
      </c>
    </row>
    <row r="59" spans="1:6" ht="15.75">
      <c r="A59" s="366" t="s">
        <v>671</v>
      </c>
      <c r="B59" s="135" t="s">
        <v>672</v>
      </c>
      <c r="C59" s="196">
        <v>22030</v>
      </c>
      <c r="D59" s="196"/>
      <c r="E59" s="136">
        <f t="shared" si="1"/>
        <v>22030</v>
      </c>
      <c r="F59" s="195">
        <v>32157</v>
      </c>
    </row>
    <row r="60" spans="1:6" ht="15.75">
      <c r="A60" s="395" t="s">
        <v>673</v>
      </c>
      <c r="B60" s="135" t="s">
        <v>674</v>
      </c>
      <c r="C60" s="196"/>
      <c r="D60" s="196"/>
      <c r="E60" s="136">
        <f t="shared" si="1"/>
        <v>0</v>
      </c>
      <c r="F60" s="195"/>
    </row>
    <row r="61" spans="1:6" ht="15.75">
      <c r="A61" s="395" t="s">
        <v>675</v>
      </c>
      <c r="B61" s="135" t="s">
        <v>676</v>
      </c>
      <c r="C61" s="196"/>
      <c r="D61" s="196"/>
      <c r="E61" s="136">
        <f t="shared" si="1"/>
        <v>0</v>
      </c>
      <c r="F61" s="195"/>
    </row>
    <row r="62" spans="1:6" ht="15.75">
      <c r="A62" s="395" t="s">
        <v>673</v>
      </c>
      <c r="B62" s="135" t="s">
        <v>677</v>
      </c>
      <c r="C62" s="196"/>
      <c r="D62" s="196"/>
      <c r="E62" s="136">
        <f t="shared" si="1"/>
        <v>0</v>
      </c>
      <c r="F62" s="195"/>
    </row>
    <row r="63" spans="1:6" ht="15.75">
      <c r="A63" s="366" t="s">
        <v>139</v>
      </c>
      <c r="B63" s="135" t="s">
        <v>678</v>
      </c>
      <c r="C63" s="196"/>
      <c r="D63" s="196"/>
      <c r="E63" s="136">
        <f t="shared" si="1"/>
        <v>0</v>
      </c>
      <c r="F63" s="195"/>
    </row>
    <row r="64" spans="1:6" ht="15.75">
      <c r="A64" s="366" t="s">
        <v>142</v>
      </c>
      <c r="B64" s="135" t="s">
        <v>679</v>
      </c>
      <c r="C64" s="196"/>
      <c r="D64" s="196"/>
      <c r="E64" s="136">
        <f t="shared" si="1"/>
        <v>0</v>
      </c>
      <c r="F64" s="195"/>
    </row>
    <row r="65" spans="1:6" ht="15.75">
      <c r="A65" s="366" t="s">
        <v>680</v>
      </c>
      <c r="B65" s="135" t="s">
        <v>681</v>
      </c>
      <c r="C65" s="196">
        <v>17586</v>
      </c>
      <c r="D65" s="196"/>
      <c r="E65" s="136">
        <f t="shared" si="1"/>
        <v>17586</v>
      </c>
      <c r="F65" s="195"/>
    </row>
    <row r="66" spans="1:6" ht="15.75">
      <c r="A66" s="366" t="s">
        <v>682</v>
      </c>
      <c r="B66" s="135" t="s">
        <v>683</v>
      </c>
      <c r="C66" s="196"/>
      <c r="D66" s="196"/>
      <c r="E66" s="136">
        <f t="shared" si="1"/>
        <v>0</v>
      </c>
      <c r="F66" s="195"/>
    </row>
    <row r="67" spans="1:6" ht="15.75">
      <c r="A67" s="366" t="s">
        <v>684</v>
      </c>
      <c r="B67" s="135" t="s">
        <v>685</v>
      </c>
      <c r="C67" s="196"/>
      <c r="D67" s="196"/>
      <c r="E67" s="136">
        <f t="shared" si="1"/>
        <v>0</v>
      </c>
      <c r="F67" s="195"/>
    </row>
    <row r="68" spans="1:6" ht="16.5" thickBot="1">
      <c r="A68" s="380" t="s">
        <v>686</v>
      </c>
      <c r="B68" s="381" t="s">
        <v>687</v>
      </c>
      <c r="C68" s="431">
        <f>C54+C58+C63+C64+C65+C66</f>
        <v>42049</v>
      </c>
      <c r="D68" s="431">
        <f>D54+D58+D63+D64+D65+D66</f>
        <v>0</v>
      </c>
      <c r="E68" s="432">
        <f t="shared" si="1"/>
        <v>42049</v>
      </c>
      <c r="F68" s="433">
        <f>F54+F58+F63+F64+F65+F66</f>
        <v>32157</v>
      </c>
    </row>
    <row r="69" spans="1:6" ht="15.75">
      <c r="A69" s="375" t="s">
        <v>688</v>
      </c>
      <c r="B69" s="129"/>
      <c r="C69" s="398"/>
      <c r="D69" s="398"/>
      <c r="E69" s="399"/>
      <c r="F69" s="400"/>
    </row>
    <row r="70" spans="1:6" ht="15.75">
      <c r="A70" s="366" t="s">
        <v>689</v>
      </c>
      <c r="B70" s="143" t="s">
        <v>690</v>
      </c>
      <c r="C70" s="196"/>
      <c r="D70" s="196"/>
      <c r="E70" s="136">
        <f t="shared" si="1"/>
        <v>0</v>
      </c>
      <c r="F70" s="195"/>
    </row>
    <row r="71" spans="1:6" ht="16.5" thickBot="1">
      <c r="A71" s="404"/>
      <c r="B71" s="126"/>
      <c r="C71" s="405"/>
      <c r="D71" s="405"/>
      <c r="E71" s="406"/>
      <c r="F71" s="407"/>
    </row>
    <row r="72" spans="1:6" ht="15.75">
      <c r="A72" s="369" t="s">
        <v>691</v>
      </c>
      <c r="B72" s="401"/>
      <c r="C72" s="410"/>
      <c r="D72" s="410"/>
      <c r="E72" s="411"/>
      <c r="F72" s="412"/>
    </row>
    <row r="73" spans="1:6" ht="15.75">
      <c r="A73" s="366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396">
        <f>SUM(F74:F76)</f>
        <v>0</v>
      </c>
    </row>
    <row r="74" spans="1:6" ht="15.75">
      <c r="A74" s="366" t="s">
        <v>693</v>
      </c>
      <c r="B74" s="135" t="s">
        <v>694</v>
      </c>
      <c r="C74" s="196"/>
      <c r="D74" s="196"/>
      <c r="E74" s="136">
        <f t="shared" si="1"/>
        <v>0</v>
      </c>
      <c r="F74" s="195"/>
    </row>
    <row r="75" spans="1:6" ht="15.75">
      <c r="A75" s="366" t="s">
        <v>695</v>
      </c>
      <c r="B75" s="135" t="s">
        <v>696</v>
      </c>
      <c r="C75" s="196"/>
      <c r="D75" s="196"/>
      <c r="E75" s="136">
        <f t="shared" si="1"/>
        <v>0</v>
      </c>
      <c r="F75" s="195"/>
    </row>
    <row r="76" spans="1:6" ht="15.75">
      <c r="A76" s="397" t="s">
        <v>697</v>
      </c>
      <c r="B76" s="135" t="s">
        <v>698</v>
      </c>
      <c r="C76" s="196">
        <v>2</v>
      </c>
      <c r="D76" s="196">
        <f>C76</f>
        <v>2</v>
      </c>
      <c r="E76" s="136">
        <f t="shared" si="1"/>
        <v>0</v>
      </c>
      <c r="F76" s="195"/>
    </row>
    <row r="77" spans="1:6" ht="31.5">
      <c r="A77" s="366" t="s">
        <v>669</v>
      </c>
      <c r="B77" s="135" t="s">
        <v>699</v>
      </c>
      <c r="C77" s="138">
        <f>C78+C80</f>
        <v>122</v>
      </c>
      <c r="D77" s="138">
        <f>D78+D80</f>
        <v>66</v>
      </c>
      <c r="E77" s="138">
        <f>E78+E80</f>
        <v>56</v>
      </c>
      <c r="F77" s="394">
        <f>F78+F80</f>
        <v>0</v>
      </c>
    </row>
    <row r="78" spans="1:6" ht="15.75">
      <c r="A78" s="366" t="s">
        <v>700</v>
      </c>
      <c r="B78" s="135" t="s">
        <v>701</v>
      </c>
      <c r="C78" s="196">
        <v>66</v>
      </c>
      <c r="D78" s="196">
        <f>C78</f>
        <v>66</v>
      </c>
      <c r="E78" s="136">
        <f t="shared" si="1"/>
        <v>0</v>
      </c>
      <c r="F78" s="195"/>
    </row>
    <row r="79" spans="1:6" ht="15.75">
      <c r="A79" s="366" t="s">
        <v>702</v>
      </c>
      <c r="B79" s="135" t="s">
        <v>703</v>
      </c>
      <c r="C79" s="196"/>
      <c r="D79" s="196"/>
      <c r="E79" s="136">
        <f t="shared" si="1"/>
        <v>0</v>
      </c>
      <c r="F79" s="195"/>
    </row>
    <row r="80" spans="1:6" ht="15.75">
      <c r="A80" s="366" t="s">
        <v>704</v>
      </c>
      <c r="B80" s="135" t="s">
        <v>705</v>
      </c>
      <c r="C80" s="196">
        <v>56</v>
      </c>
      <c r="D80" s="196"/>
      <c r="E80" s="136">
        <f t="shared" si="1"/>
        <v>56</v>
      </c>
      <c r="F80" s="195"/>
    </row>
    <row r="81" spans="1:6" ht="15.75">
      <c r="A81" s="366" t="s">
        <v>673</v>
      </c>
      <c r="B81" s="135" t="s">
        <v>706</v>
      </c>
      <c r="C81" s="196"/>
      <c r="D81" s="196"/>
      <c r="E81" s="136">
        <f t="shared" si="1"/>
        <v>0</v>
      </c>
      <c r="F81" s="195"/>
    </row>
    <row r="82" spans="1:6" ht="15.75">
      <c r="A82" s="366" t="s">
        <v>707</v>
      </c>
      <c r="B82" s="135" t="s">
        <v>708</v>
      </c>
      <c r="C82" s="138">
        <f>SUM(C83:C86)</f>
        <v>3651</v>
      </c>
      <c r="D82" s="138">
        <f>SUM(D83:D86)</f>
        <v>3651</v>
      </c>
      <c r="E82" s="138">
        <f>SUM(E83:E86)</f>
        <v>0</v>
      </c>
      <c r="F82" s="394">
        <f>SUM(F83:F86)</f>
        <v>0</v>
      </c>
    </row>
    <row r="83" spans="1:6" ht="15.75">
      <c r="A83" s="366" t="s">
        <v>709</v>
      </c>
      <c r="B83" s="135" t="s">
        <v>710</v>
      </c>
      <c r="C83" s="196"/>
      <c r="D83" s="196"/>
      <c r="E83" s="136">
        <f t="shared" si="1"/>
        <v>0</v>
      </c>
      <c r="F83" s="195"/>
    </row>
    <row r="84" spans="1:6" ht="15.75">
      <c r="A84" s="366" t="s">
        <v>711</v>
      </c>
      <c r="B84" s="135" t="s">
        <v>712</v>
      </c>
      <c r="C84" s="196">
        <v>1947</v>
      </c>
      <c r="D84" s="196">
        <f>C84</f>
        <v>1947</v>
      </c>
      <c r="E84" s="136">
        <f t="shared" si="1"/>
        <v>0</v>
      </c>
      <c r="F84" s="195"/>
    </row>
    <row r="85" spans="1:6" ht="31.5">
      <c r="A85" s="366" t="s">
        <v>713</v>
      </c>
      <c r="B85" s="135" t="s">
        <v>714</v>
      </c>
      <c r="C85" s="196">
        <v>1704</v>
      </c>
      <c r="D85" s="196">
        <f>C85</f>
        <v>1704</v>
      </c>
      <c r="E85" s="136">
        <f t="shared" si="1"/>
        <v>0</v>
      </c>
      <c r="F85" s="195"/>
    </row>
    <row r="86" spans="1:6" ht="15.75">
      <c r="A86" s="366" t="s">
        <v>715</v>
      </c>
      <c r="B86" s="135" t="s">
        <v>716</v>
      </c>
      <c r="C86" s="196"/>
      <c r="D86" s="196"/>
      <c r="E86" s="136">
        <f t="shared" si="1"/>
        <v>0</v>
      </c>
      <c r="F86" s="195"/>
    </row>
    <row r="87" spans="1:6" ht="15.75">
      <c r="A87" s="366" t="s">
        <v>717</v>
      </c>
      <c r="B87" s="135" t="s">
        <v>718</v>
      </c>
      <c r="C87" s="134">
        <f>SUM(C88:C92)+C96</f>
        <v>1665</v>
      </c>
      <c r="D87" s="134">
        <f>SUM(D88:D92)+D96</f>
        <v>1665</v>
      </c>
      <c r="E87" s="134">
        <f>SUM(E88:E92)+E96</f>
        <v>0</v>
      </c>
      <c r="F87" s="393">
        <f>SUM(F88:F92)+F96</f>
        <v>0</v>
      </c>
    </row>
    <row r="88" spans="1:6" ht="15.75">
      <c r="A88" s="366" t="s">
        <v>719</v>
      </c>
      <c r="B88" s="135" t="s">
        <v>720</v>
      </c>
      <c r="C88" s="196"/>
      <c r="D88" s="196"/>
      <c r="E88" s="136">
        <f t="shared" si="1"/>
        <v>0</v>
      </c>
      <c r="F88" s="195"/>
    </row>
    <row r="89" spans="1:6" ht="15.75">
      <c r="A89" s="366" t="s">
        <v>721</v>
      </c>
      <c r="B89" s="135" t="s">
        <v>722</v>
      </c>
      <c r="C89" s="196">
        <f>'1-Баланс'!G64</f>
        <v>1616</v>
      </c>
      <c r="D89" s="196">
        <f>C89</f>
        <v>1616</v>
      </c>
      <c r="E89" s="136">
        <f t="shared" si="1"/>
        <v>0</v>
      </c>
      <c r="F89" s="195"/>
    </row>
    <row r="90" spans="1:6" ht="15.75">
      <c r="A90" s="366" t="s">
        <v>723</v>
      </c>
      <c r="B90" s="135" t="s">
        <v>724</v>
      </c>
      <c r="C90" s="196"/>
      <c r="D90" s="196"/>
      <c r="E90" s="136">
        <f t="shared" si="1"/>
        <v>0</v>
      </c>
      <c r="F90" s="195"/>
    </row>
    <row r="91" spans="1:6" ht="15.75">
      <c r="A91" s="366" t="s">
        <v>725</v>
      </c>
      <c r="B91" s="135" t="s">
        <v>726</v>
      </c>
      <c r="C91" s="196">
        <f>'1-Баланс'!G66</f>
        <v>31</v>
      </c>
      <c r="D91" s="196">
        <f>C91</f>
        <v>31</v>
      </c>
      <c r="E91" s="136">
        <f t="shared" si="1"/>
        <v>0</v>
      </c>
      <c r="F91" s="195"/>
    </row>
    <row r="92" spans="1:6" ht="15.75">
      <c r="A92" s="366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4">
        <f>SUM(F93:F95)</f>
        <v>0</v>
      </c>
    </row>
    <row r="93" spans="1:6" ht="15.75">
      <c r="A93" s="366" t="s">
        <v>729</v>
      </c>
      <c r="B93" s="135" t="s">
        <v>730</v>
      </c>
      <c r="C93" s="196"/>
      <c r="D93" s="196"/>
      <c r="E93" s="136">
        <f t="shared" si="1"/>
        <v>0</v>
      </c>
      <c r="F93" s="195"/>
    </row>
    <row r="94" spans="1:6" ht="15.75">
      <c r="A94" s="366" t="s">
        <v>637</v>
      </c>
      <c r="B94" s="135" t="s">
        <v>731</v>
      </c>
      <c r="C94" s="196"/>
      <c r="D94" s="196"/>
      <c r="E94" s="136">
        <f t="shared" si="1"/>
        <v>0</v>
      </c>
      <c r="F94" s="195"/>
    </row>
    <row r="95" spans="1:6" ht="15.75">
      <c r="A95" s="366" t="s">
        <v>641</v>
      </c>
      <c r="B95" s="135" t="s">
        <v>732</v>
      </c>
      <c r="C95" s="196">
        <f>'1-Баланс'!G68</f>
        <v>4</v>
      </c>
      <c r="D95" s="196">
        <f>C95</f>
        <v>4</v>
      </c>
      <c r="E95" s="136">
        <f t="shared" si="1"/>
        <v>0</v>
      </c>
      <c r="F95" s="195"/>
    </row>
    <row r="96" spans="1:6" ht="15.75">
      <c r="A96" s="366" t="s">
        <v>733</v>
      </c>
      <c r="B96" s="135" t="s">
        <v>734</v>
      </c>
      <c r="C96" s="196">
        <f>'1-Баланс'!G67</f>
        <v>14</v>
      </c>
      <c r="D96" s="196">
        <f>C96</f>
        <v>14</v>
      </c>
      <c r="E96" s="136">
        <f t="shared" si="1"/>
        <v>0</v>
      </c>
      <c r="F96" s="195"/>
    </row>
    <row r="97" spans="1:6" ht="15.75">
      <c r="A97" s="366" t="s">
        <v>735</v>
      </c>
      <c r="B97" s="135" t="s">
        <v>736</v>
      </c>
      <c r="C97" s="196">
        <f>'1-Баланс'!G69</f>
        <v>203</v>
      </c>
      <c r="D97" s="196">
        <f>C97</f>
        <v>203</v>
      </c>
      <c r="E97" s="136">
        <f t="shared" si="1"/>
        <v>0</v>
      </c>
      <c r="F97" s="195"/>
    </row>
    <row r="98" spans="1:6" ht="16.5" thickBot="1">
      <c r="A98" s="380" t="s">
        <v>737</v>
      </c>
      <c r="B98" s="381" t="s">
        <v>738</v>
      </c>
      <c r="C98" s="429">
        <f>C87+C82+C77+C73+C97</f>
        <v>5643</v>
      </c>
      <c r="D98" s="429">
        <f>D87+D82+D77+D73+D97</f>
        <v>5587</v>
      </c>
      <c r="E98" s="429">
        <f>E87+E82+E77+E73+E97</f>
        <v>56</v>
      </c>
      <c r="F98" s="430">
        <f>F87+F82+F77+F73+F97</f>
        <v>0</v>
      </c>
    </row>
    <row r="99" spans="1:6" ht="16.5" thickBot="1">
      <c r="A99" s="408" t="s">
        <v>739</v>
      </c>
      <c r="B99" s="409" t="s">
        <v>740</v>
      </c>
      <c r="C99" s="423">
        <f>C98+C70+C68</f>
        <v>47692</v>
      </c>
      <c r="D99" s="423">
        <f>D98+D70+D68</f>
        <v>5587</v>
      </c>
      <c r="E99" s="423">
        <f>E98+E70+E68</f>
        <v>42105</v>
      </c>
      <c r="F99" s="424">
        <f>F98+F70+F68</f>
        <v>32157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9" t="s">
        <v>453</v>
      </c>
      <c r="B102" s="360" t="s">
        <v>454</v>
      </c>
      <c r="C102" s="391" t="s">
        <v>742</v>
      </c>
      <c r="D102" s="391" t="s">
        <v>743</v>
      </c>
      <c r="E102" s="391" t="s">
        <v>744</v>
      </c>
      <c r="F102" s="392" t="s">
        <v>745</v>
      </c>
    </row>
    <row r="103" spans="1:6" s="148" customFormat="1" ht="16.5" thickBot="1">
      <c r="A103" s="425" t="s">
        <v>17</v>
      </c>
      <c r="B103" s="426" t="s">
        <v>18</v>
      </c>
      <c r="C103" s="427">
        <v>1</v>
      </c>
      <c r="D103" s="427">
        <v>2</v>
      </c>
      <c r="E103" s="427">
        <v>3</v>
      </c>
      <c r="F103" s="428">
        <v>4</v>
      </c>
    </row>
    <row r="104" spans="1:6" ht="15.75">
      <c r="A104" s="415" t="s">
        <v>746</v>
      </c>
      <c r="B104" s="416" t="s">
        <v>747</v>
      </c>
      <c r="C104" s="215"/>
      <c r="D104" s="215"/>
      <c r="E104" s="215"/>
      <c r="F104" s="417">
        <f>C104+D104-E104</f>
        <v>0</v>
      </c>
    </row>
    <row r="105" spans="1:6" ht="15.75">
      <c r="A105" s="366" t="s">
        <v>748</v>
      </c>
      <c r="B105" s="135" t="s">
        <v>749</v>
      </c>
      <c r="C105" s="196"/>
      <c r="D105" s="196"/>
      <c r="E105" s="196"/>
      <c r="F105" s="413">
        <f>C105+D105-E105</f>
        <v>0</v>
      </c>
    </row>
    <row r="106" spans="1:6" ht="16.5" thickBot="1">
      <c r="A106" s="384" t="s">
        <v>750</v>
      </c>
      <c r="B106" s="418" t="s">
        <v>751</v>
      </c>
      <c r="C106" s="279"/>
      <c r="D106" s="279"/>
      <c r="E106" s="279"/>
      <c r="F106" s="419">
        <f>C106+D106-E106</f>
        <v>0</v>
      </c>
    </row>
    <row r="107" spans="1:6" ht="16.5" thickBot="1">
      <c r="A107" s="414" t="s">
        <v>752</v>
      </c>
      <c r="B107" s="420" t="s">
        <v>753</v>
      </c>
      <c r="C107" s="421">
        <f>SUM(C104:C106)</f>
        <v>0</v>
      </c>
      <c r="D107" s="421">
        <f>SUM(D104:D106)</f>
        <v>0</v>
      </c>
      <c r="E107" s="421">
        <f>SUM(E104:E106)</f>
        <v>0</v>
      </c>
      <c r="F107" s="422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8">
        <f>pdeReportingDate</f>
        <v>43860</v>
      </c>
      <c r="C111" s="708"/>
      <c r="D111" s="708"/>
      <c r="E111" s="708"/>
      <c r="F111" s="708"/>
      <c r="G111" s="52"/>
      <c r="H111" s="52"/>
    </row>
    <row r="112" spans="1:8" ht="15.75">
      <c r="A112" s="690"/>
      <c r="B112" s="708"/>
      <c r="C112" s="708"/>
      <c r="D112" s="708"/>
      <c r="E112" s="708"/>
      <c r="F112" s="708"/>
      <c r="G112" s="52"/>
      <c r="H112" s="52"/>
    </row>
    <row r="113" spans="1:8" ht="15.75">
      <c r="A113" s="691" t="s">
        <v>8</v>
      </c>
      <c r="B113" s="709" t="str">
        <f>authorName</f>
        <v>Мария Илиева</v>
      </c>
      <c r="C113" s="709"/>
      <c r="D113" s="709"/>
      <c r="E113" s="709"/>
      <c r="F113" s="709"/>
      <c r="G113" s="80"/>
      <c r="H113" s="80"/>
    </row>
    <row r="114" spans="1:8" ht="15.75">
      <c r="A114" s="691"/>
      <c r="B114" s="709"/>
      <c r="C114" s="709"/>
      <c r="D114" s="709"/>
      <c r="E114" s="709"/>
      <c r="F114" s="709"/>
      <c r="G114" s="80"/>
      <c r="H114" s="80"/>
    </row>
    <row r="115" spans="1:8" ht="15.75">
      <c r="A115" s="691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2"/>
      <c r="B116" s="711" t="str">
        <f>Начална!B17</f>
        <v>Деан Дечев</v>
      </c>
      <c r="C116" s="707"/>
      <c r="D116" s="707"/>
      <c r="E116" s="707"/>
      <c r="F116" s="707"/>
      <c r="G116" s="692"/>
      <c r="H116" s="692"/>
    </row>
    <row r="117" spans="1:8" ht="15.75" customHeight="1">
      <c r="A117" s="692"/>
      <c r="B117" s="707" t="s">
        <v>979</v>
      </c>
      <c r="C117" s="707"/>
      <c r="D117" s="707"/>
      <c r="E117" s="707"/>
      <c r="F117" s="707"/>
      <c r="G117" s="692"/>
      <c r="H117" s="692"/>
    </row>
    <row r="118" spans="1:8" ht="15.75" customHeight="1">
      <c r="A118" s="692"/>
      <c r="B118" s="707" t="s">
        <v>979</v>
      </c>
      <c r="C118" s="707"/>
      <c r="D118" s="707"/>
      <c r="E118" s="707"/>
      <c r="F118" s="707"/>
      <c r="G118" s="692"/>
      <c r="H118" s="692"/>
    </row>
    <row r="119" spans="1:8" ht="15.75" customHeight="1">
      <c r="A119" s="692"/>
      <c r="B119" s="707" t="s">
        <v>979</v>
      </c>
      <c r="C119" s="707"/>
      <c r="D119" s="707"/>
      <c r="E119" s="707"/>
      <c r="F119" s="707"/>
      <c r="G119" s="692"/>
      <c r="H119" s="692"/>
    </row>
    <row r="120" spans="1:8" ht="15.75">
      <c r="A120" s="692"/>
      <c r="B120" s="707"/>
      <c r="C120" s="707"/>
      <c r="D120" s="707"/>
      <c r="E120" s="707"/>
      <c r="F120" s="707"/>
      <c r="G120" s="692"/>
      <c r="H120" s="692"/>
    </row>
    <row r="121" spans="1:8" ht="15.75">
      <c r="A121" s="692"/>
      <c r="B121" s="707"/>
      <c r="C121" s="707"/>
      <c r="D121" s="707"/>
      <c r="E121" s="707"/>
      <c r="F121" s="707"/>
      <c r="G121" s="692"/>
      <c r="H121" s="692"/>
    </row>
    <row r="122" spans="1:8" ht="15.75">
      <c r="A122" s="692"/>
      <c r="B122" s="707"/>
      <c r="C122" s="707"/>
      <c r="D122" s="707"/>
      <c r="E122" s="707"/>
      <c r="F122" s="707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33" sqref="I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СУПЕР БОРОВЕЦ ПРОПЪРТИ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148031273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4" t="s">
        <v>762</v>
      </c>
      <c r="B13" s="117" t="s">
        <v>763</v>
      </c>
      <c r="C13" s="445"/>
      <c r="D13" s="445"/>
      <c r="E13" s="445"/>
      <c r="F13" s="445"/>
      <c r="G13" s="445"/>
      <c r="H13" s="445"/>
      <c r="I13" s="446">
        <f>F13+G13-H13</f>
        <v>0</v>
      </c>
    </row>
    <row r="14" spans="1:9" s="116" customFormat="1" ht="15.75">
      <c r="A14" s="444" t="s">
        <v>764</v>
      </c>
      <c r="B14" s="117" t="s">
        <v>765</v>
      </c>
      <c r="C14" s="445"/>
      <c r="D14" s="445"/>
      <c r="E14" s="445"/>
      <c r="F14" s="445"/>
      <c r="G14" s="445"/>
      <c r="H14" s="445"/>
      <c r="I14" s="446">
        <f aca="true" t="shared" si="0" ref="I14:I27">F14+G14-H14</f>
        <v>0</v>
      </c>
    </row>
    <row r="15" spans="1:9" s="116" customFormat="1" ht="15.75">
      <c r="A15" s="444" t="s">
        <v>572</v>
      </c>
      <c r="B15" s="117" t="s">
        <v>766</v>
      </c>
      <c r="C15" s="445"/>
      <c r="D15" s="445"/>
      <c r="E15" s="445"/>
      <c r="F15" s="445"/>
      <c r="G15" s="445"/>
      <c r="H15" s="445"/>
      <c r="I15" s="446">
        <f t="shared" si="0"/>
        <v>0</v>
      </c>
    </row>
    <row r="16" spans="1:9" s="116" customFormat="1" ht="15.75">
      <c r="A16" s="444" t="s">
        <v>767</v>
      </c>
      <c r="B16" s="117" t="s">
        <v>768</v>
      </c>
      <c r="C16" s="445"/>
      <c r="D16" s="445"/>
      <c r="E16" s="445"/>
      <c r="F16" s="445"/>
      <c r="G16" s="445"/>
      <c r="H16" s="445"/>
      <c r="I16" s="446">
        <f t="shared" si="0"/>
        <v>0</v>
      </c>
    </row>
    <row r="17" spans="1:9" s="116" customFormat="1" ht="15.75">
      <c r="A17" s="444" t="s">
        <v>79</v>
      </c>
      <c r="B17" s="117" t="s">
        <v>769</v>
      </c>
      <c r="C17" s="445"/>
      <c r="D17" s="445"/>
      <c r="E17" s="445"/>
      <c r="F17" s="445"/>
      <c r="G17" s="445"/>
      <c r="H17" s="445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0</v>
      </c>
      <c r="D18" s="452">
        <f t="shared" si="1"/>
        <v>0</v>
      </c>
      <c r="E18" s="452">
        <f t="shared" si="1"/>
        <v>0</v>
      </c>
      <c r="F18" s="452">
        <f t="shared" si="1"/>
        <v>0</v>
      </c>
      <c r="G18" s="452">
        <f t="shared" si="1"/>
        <v>0</v>
      </c>
      <c r="H18" s="452">
        <f t="shared" si="1"/>
        <v>0</v>
      </c>
      <c r="I18" s="453">
        <f t="shared" si="0"/>
        <v>0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4" t="s">
        <v>762</v>
      </c>
      <c r="B20" s="117" t="s">
        <v>772</v>
      </c>
      <c r="C20" s="445"/>
      <c r="D20" s="445"/>
      <c r="E20" s="445"/>
      <c r="F20" s="445"/>
      <c r="G20" s="445"/>
      <c r="H20" s="445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4" t="s">
        <v>773</v>
      </c>
      <c r="B21" s="117" t="s">
        <v>774</v>
      </c>
      <c r="C21" s="445"/>
      <c r="D21" s="445"/>
      <c r="E21" s="445"/>
      <c r="F21" s="445"/>
      <c r="G21" s="445"/>
      <c r="H21" s="445"/>
      <c r="I21" s="446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4" t="s">
        <v>775</v>
      </c>
      <c r="B22" s="117" t="s">
        <v>776</v>
      </c>
      <c r="C22" s="445"/>
      <c r="D22" s="445"/>
      <c r="E22" s="445"/>
      <c r="F22" s="445"/>
      <c r="G22" s="445"/>
      <c r="H22" s="445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4" t="s">
        <v>777</v>
      </c>
      <c r="B23" s="117" t="s">
        <v>778</v>
      </c>
      <c r="C23" s="445"/>
      <c r="D23" s="445"/>
      <c r="E23" s="445"/>
      <c r="F23" s="445"/>
      <c r="G23" s="445"/>
      <c r="H23" s="445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4" t="s">
        <v>779</v>
      </c>
      <c r="B24" s="117" t="s">
        <v>780</v>
      </c>
      <c r="C24" s="445"/>
      <c r="D24" s="445"/>
      <c r="E24" s="445"/>
      <c r="F24" s="445"/>
      <c r="G24" s="445"/>
      <c r="H24" s="445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4" t="s">
        <v>781</v>
      </c>
      <c r="B25" s="117" t="s">
        <v>782</v>
      </c>
      <c r="C25" s="445"/>
      <c r="D25" s="445"/>
      <c r="E25" s="445"/>
      <c r="F25" s="445"/>
      <c r="G25" s="445"/>
      <c r="H25" s="445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445"/>
      <c r="D26" s="445"/>
      <c r="E26" s="445"/>
      <c r="F26" s="445"/>
      <c r="G26" s="445"/>
      <c r="H26" s="445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0</v>
      </c>
      <c r="D27" s="452">
        <f t="shared" si="2"/>
        <v>0</v>
      </c>
      <c r="E27" s="452">
        <f t="shared" si="2"/>
        <v>0</v>
      </c>
      <c r="F27" s="452">
        <f t="shared" si="2"/>
        <v>0</v>
      </c>
      <c r="G27" s="452">
        <f t="shared" si="2"/>
        <v>0</v>
      </c>
      <c r="H27" s="452">
        <f t="shared" si="2"/>
        <v>0</v>
      </c>
      <c r="I27" s="453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90" t="s">
        <v>977</v>
      </c>
      <c r="B31" s="708">
        <f>pdeReportingDate</f>
        <v>43860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0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1" t="s">
        <v>8</v>
      </c>
      <c r="B33" s="709" t="str">
        <f>authorName</f>
        <v>Мария Илиева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1"/>
      <c r="B34" s="753"/>
      <c r="C34" s="753"/>
      <c r="D34" s="753"/>
      <c r="E34" s="753"/>
      <c r="F34" s="753"/>
      <c r="G34" s="753"/>
      <c r="H34" s="753"/>
      <c r="I34" s="753"/>
    </row>
    <row r="35" spans="1:9" s="116" customFormat="1" ht="15.75">
      <c r="A35" s="691" t="s">
        <v>920</v>
      </c>
      <c r="B35" s="754"/>
      <c r="C35" s="754"/>
      <c r="D35" s="754"/>
      <c r="E35" s="754"/>
      <c r="F35" s="754"/>
      <c r="G35" s="754"/>
      <c r="H35" s="754"/>
      <c r="I35" s="754"/>
    </row>
    <row r="36" spans="1:9" s="116" customFormat="1" ht="15.75" customHeight="1">
      <c r="A36" s="692"/>
      <c r="B36" s="711" t="str">
        <f>Начална!B17</f>
        <v>Деан Дечев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2"/>
      <c r="B37" s="707" t="s">
        <v>979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2"/>
      <c r="B38" s="707" t="s">
        <v>979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2"/>
      <c r="B39" s="707" t="s">
        <v>979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2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2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2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2020-01-30T18:17:10Z</cp:lastPrinted>
  <dcterms:created xsi:type="dcterms:W3CDTF">2006-09-16T00:00:00Z</dcterms:created>
  <dcterms:modified xsi:type="dcterms:W3CDTF">2020-01-30T18:18:52Z</dcterms:modified>
  <cp:category/>
  <cp:version/>
  <cp:contentType/>
  <cp:contentStatus/>
</cp:coreProperties>
</file>