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56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1">'справка №2-ОТЧЕТ ЗА ДОХОДИТЕ'!$A$1:$H$50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<sst xmlns="http://schemas.openxmlformats.org/spreadsheetml/2006/main" count="1058" uniqueCount="874">
  <si>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</si>
  <si>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</si>
  <si>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</si>
  <si>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</si>
  <si>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</si>
  <si>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</si>
  <si>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</si>
  <si>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</si>
  <si>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</si>
  <si>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</si>
  <si>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</si>
  <si>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</si>
  <si>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</si>
  <si>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</si>
  <si>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</si>
  <si>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</si>
  <si>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</si>
  <si>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</si>
  <si>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</si>
  <si>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</si>
  <si>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</si>
  <si>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</si>
  <si>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</si>
  <si>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</si>
  <si>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</si>
  <si>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</si>
  <si>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</si>
  <si>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</si>
  <si>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</si>
  <si>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</si>
  <si>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</si>
  <si>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</si>
  <si>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</si>
  <si>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</si>
  <si>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</si>
  <si>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</si>
  <si>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</si>
  <si>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</si>
  <si>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</si>
  <si>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</si>
  <si>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</si>
  <si>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</si>
  <si>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</si>
  <si>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</si>
  <si>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</si>
  <si>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</si>
  <si>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</si>
  <si>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</si>
  <si>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</si>
  <si>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</si>
  <si>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</si>
  <si>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</si>
  <si>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</si>
  <si>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</si>
  <si>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</si>
  <si>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</si>
  <si>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</si>
  <si>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</si>
  <si>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</si>
  <si>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</si>
  <si>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</si>
  <si>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</si>
  <si>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</si>
  <si>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</si>
  <si>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</si>
  <si>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</si>
  <si>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</si>
  <si>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</si>
  <si>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</si>
  <si>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</si>
  <si>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</si>
  <si>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</si>
  <si>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</si>
  <si>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</si>
  <si>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</si>
  <si>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</si>
  <si>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</si>
  <si>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</si>
  <si>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</si>
  <si>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</si>
  <si>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</si>
  <si>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</si>
  <si>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</si>
  <si>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</si>
  <si>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</si>
  <si>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</si>
  <si>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</si>
  <si>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</si>
  <si>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</si>
  <si>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</si>
  <si>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</si>
  <si>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</si>
  <si>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</si>
  <si>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</si>
  <si>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</si>
  <si>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</si>
  <si>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</si>
  <si>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</si>
  <si>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</si>
  <si>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</si>
  <si>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</si>
  <si>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</si>
  <si>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</si>
  <si>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</si>
  <si>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</si>
  <si>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</si>
  <si>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</si>
  <si>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</si>
  <si>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</si>
  <si>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</si>
  <si>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</si>
  <si>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</si>
  <si>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</si>
  <si>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</si>
  <si>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</si>
  <si>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</si>
  <si>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</si>
  <si>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</si>
  <si>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</si>
  <si>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</si>
  <si>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</si>
  <si>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</si>
  <si>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</si>
  <si>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</si>
  <si>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</si>
  <si>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</si>
  <si>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</si>
  <si>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</si>
  <si>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</si>
  <si>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</si>
  <si>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</si>
  <si>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</si>
  <si>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</si>
  <si>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</si>
  <si>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</si>
  <si>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</si>
  <si>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</si>
  <si>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</si>
  <si>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</si>
  <si>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</si>
  <si>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</si>
  <si>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</si>
  <si>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</si>
  <si>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</si>
  <si>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</si>
  <si>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</si>
  <si>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</si>
  <si>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</si>
  <si>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</si>
  <si>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</si>
  <si>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</si>
  <si>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</si>
  <si>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</si>
  <si>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</si>
  <si>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</si>
  <si>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</si>
  <si>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</si>
  <si>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</si>
  <si>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</si>
  <si>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</si>
  <si>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</si>
  <si>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</si>
  <si>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</si>
  <si>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</si>
  <si>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</si>
  <si>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</si>
  <si>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</si>
  <si>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</si>
  <si>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</si>
  <si>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</si>
  <si>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</si>
  <si>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</si>
  <si>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</si>
  <si>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</si>
  <si>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</si>
  <si>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</si>
  <si>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</si>
  <si>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</si>
  <si>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</si>
  <si>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</si>
  <si>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</si>
  <si>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</si>
  <si>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</si>
  <si>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</si>
  <si>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</si>
  <si>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</si>
  <si>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</si>
  <si>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</si>
  <si>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</si>
  <si>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</si>
  <si>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</si>
  <si>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</si>
  <si>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</si>
  <si>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</si>
  <si>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</si>
  <si>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</si>
  <si>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</si>
  <si>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</si>
  <si>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</si>
  <si>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</si>
  <si>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</si>
  <si>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</si>
  <si>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</si>
  <si>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</si>
  <si>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</si>
  <si>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</si>
  <si>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</si>
  <si>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</si>
  <si>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</si>
  <si>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</si>
  <si>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</si>
  <si>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</si>
  <si>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</si>
  <si>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</si>
  <si>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</si>
  <si>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</si>
  <si>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</si>
  <si>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</si>
  <si>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</si>
  <si>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</si>
  <si>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</si>
  <si>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</si>
  <si>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</si>
  <si>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</si>
  <si>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</si>
  <si>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</si>
  <si>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</si>
  <si>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</si>
  <si>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</si>
  <si>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</si>
  <si>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</si>
  <si>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</si>
  <si>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</si>
  <si>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</si>
  <si>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</si>
  <si>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</si>
  <si>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</si>
  <si>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</si>
  <si>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</si>
  <si>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</si>
  <si>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</si>
  <si>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</si>
  <si>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</si>
  <si>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</si>
  <si>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</si>
  <si>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</si>
  <si>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</si>
  <si>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</si>
  <si>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</si>
  <si>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</si>
  <si>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</si>
  <si>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</si>
  <si>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</si>
  <si>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</si>
  <si>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</si>
  <si>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</si>
  <si>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</si>
  <si>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</si>
  <si>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</si>
  <si>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</si>
  <si>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</si>
  <si>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</si>
  <si>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</si>
  <si>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</si>
  <si>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</si>
  <si>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</si>
  <si>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</si>
  <si>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</si>
  <si>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</si>
  <si>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</si>
  <si>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</si>
  <si>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</si>
  <si>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</si>
  <si>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</si>
  <si>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</si>
  <si>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</si>
  <si>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</si>
  <si>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</si>
  <si>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</si>
  <si>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</si>
  <si>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</si>
  <si>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</si>
  <si>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</si>
  <si>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</si>
  <si>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</si>
  <si>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</si>
  <si>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</si>
  <si>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</si>
  <si>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</si>
  <si>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</si>
  <si>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</si>
  <si>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</si>
  <si>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</si>
  <si>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</si>
  <si>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</si>
  <si>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</si>
  <si>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</si>
  <si>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</si>
  <si>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</si>
  <si>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</si>
  <si>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</si>
  <si>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</si>
  <si>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</si>
  <si>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</si>
  <si>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</si>
  <si>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</si>
  <si>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</si>
  <si>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</si>
  <si>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</si>
  <si>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</si>
  <si>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</si>
  <si>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</si>
  <si>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</si>
  <si>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</si>
  <si>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</si>
  <si>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</si>
  <si>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</si>
  <si>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</si>
  <si>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</si>
  <si>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</si>
  <si>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</si>
  <si>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</si>
  <si>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</si>
  <si>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</si>
  <si>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</si>
  <si>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</si>
  <si>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</si>
  <si>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</si>
  <si>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</si>
  <si>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</si>
  <si>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</si>
  <si>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</si>
  <si>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</si>
  <si>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</si>
  <si>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</si>
  <si>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</si>
  <si>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</si>
  <si>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</si>
  <si>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</si>
  <si>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</si>
  <si>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</si>
  <si>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</si>
  <si>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</si>
  <si>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</si>
  <si>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</si>
  <si>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</si>
  <si>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</si>
  <si>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</si>
  <si>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</si>
  <si>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</si>
  <si>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</si>
  <si>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</si>
  <si>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</si>
  <si>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</si>
  <si>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</si>
  <si>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</si>
  <si>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</si>
  <si>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</si>
  <si>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</si>
  <si>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</si>
  <si>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</si>
  <si>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</si>
  <si>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</si>
  <si>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</si>
  <si>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</si>
  <si>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</si>
  <si>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</si>
  <si>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</si>
  <si>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</si>
  <si>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</si>
  <si>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</si>
  <si>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</si>
  <si>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</si>
  <si>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</si>
  <si>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</si>
  <si>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</si>
  <si>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</si>
  <si>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</si>
  <si>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</si>
  <si>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</si>
  <si>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</si>
  <si>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</si>
  <si>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</si>
  <si>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</si>
  <si>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</si>
  <si>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</si>
  <si>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</si>
  <si>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</si>
  <si>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</si>
  <si>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</si>
  <si>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</si>
  <si>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</si>
  <si>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</si>
  <si>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</si>
  <si>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</si>
  <si>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</si>
  <si>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</si>
  <si>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</si>
  <si>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</si>
  <si>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</si>
  <si>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</si>
  <si>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</si>
  <si>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</si>
  <si>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</si>
  <si>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</si>
  <si>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</si>
  <si>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</si>
  <si>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</si>
  <si>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</si>
  <si>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</si>
  <si>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</si>
  <si>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</si>
  <si>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</si>
  <si>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</si>
  <si>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</si>
  <si>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</si>
  <si>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</si>
  <si>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</si>
  <si>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</si>
  <si>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</si>
  <si>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</si>
  <si>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</si>
  <si>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</si>
  <si>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</si>
  <si>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</si>
  <si>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</si>
  <si>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</si>
  <si>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</si>
  <si>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</si>
  <si>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</si>
  <si>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</si>
  <si>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</si>
  <si>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</si>
  <si>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</si>
  <si>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</si>
  <si>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</si>
  <si>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</si>
  <si>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</si>
  <si>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</si>
  <si>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</si>
  <si>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</si>
  <si>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</si>
  <si>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</si>
  <si>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</si>
  <si>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</si>
  <si>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</si>
  <si>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</si>
  <si>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</si>
  <si>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</si>
  <si>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</si>
  <si>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</si>
  <si>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</si>
  <si>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</si>
  <si>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</si>
  <si>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</si>
  <si>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</si>
  <si>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</si>
  <si>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</si>
  <si>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</si>
  <si>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</si>
  <si>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</si>
  <si>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</si>
  <si>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</si>
  <si>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</si>
  <si>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</si>
  <si>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</si>
  <si>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</si>
  <si>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</si>
  <si>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</si>
  <si>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</si>
  <si>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</si>
  <si>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</si>
  <si>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</si>
  <si>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</si>
  <si>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</si>
  <si>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</si>
  <si>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</si>
  <si>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</si>
  <si>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</si>
  <si>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</si>
  <si>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</si>
  <si>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</si>
  <si>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</si>
  <si>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</si>
  <si>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</si>
  <si>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</si>
  <si>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</si>
  <si>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</si>
  <si>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</si>
  <si>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</si>
  <si>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</si>
  <si>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</si>
  <si>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</si>
  <si>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</si>
  <si>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</si>
  <si>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</si>
  <si>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</si>
  <si>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</si>
  <si>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</si>
  <si>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</si>
  <si>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</si>
  <si>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</si>
  <si>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</si>
  <si>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</si>
  <si>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</si>
  <si>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</si>
  <si>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</si>
  <si>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</si>
  <si>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</si>
  <si>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</si>
  <si>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</si>
  <si>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</si>
  <si>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</si>
  <si>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</si>
  <si>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</si>
  <si>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</si>
  <si>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</si>
  <si>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</si>
  <si>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</si>
  <si>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</si>
  <si>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</si>
  <si>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</si>
  <si>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</si>
  <si>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</si>
  <si>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</si>
  <si>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</si>
  <si>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</si>
  <si>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</si>
  <si>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</si>
  <si>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</si>
  <si>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</si>
  <si>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</si>
  <si>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</si>
  <si>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</si>
  <si>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</si>
  <si>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</si>
  <si>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</si>
  <si>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</si>
  <si>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</si>
  <si>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</si>
  <si>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</si>
  <si>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</si>
  <si>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</si>
  <si>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</si>
  <si>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</si>
  <si>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</si>
  <si>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</si>
  <si>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</si>
  <si>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</si>
  <si>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</si>
  <si>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</si>
  <si>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</si>
  <si>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</si>
  <si>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</si>
  <si>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</si>
  <si>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</si>
  <si>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</si>
  <si>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</si>
  <si>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</si>
  <si>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</si>
  <si>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</si>
  <si>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</si>
  <si>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</si>
  <si>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</si>
  <si>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</si>
  <si>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</si>
  <si>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</si>
  <si>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</si>
  <si>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</si>
  <si>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</si>
  <si>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</si>
  <si>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</si>
  <si>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</si>
  <si>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</si>
  <si>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</si>
  <si>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</si>
  <si>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</si>
  <si>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</si>
  <si>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</si>
  <si>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</si>
  <si>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</si>
  <si>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</si>
  <si>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</si>
  <si>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</si>
  <si>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</si>
  <si>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</si>
  <si>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</si>
  <si>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</si>
  <si>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</si>
  <si>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</si>
  <si>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</si>
  <si>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</si>
  <si>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</si>
  <si>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</si>
  <si>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</si>
  <si>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</si>
  <si>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</si>
  <si>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</si>
  <si>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</si>
  <si>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</si>
  <si>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</si>
  <si>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</si>
  <si>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</si>
  <si>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</si>
  <si>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</si>
  <si>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</si>
  <si>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</si>
  <si>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</si>
  <si>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</si>
  <si>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</si>
  <si>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</si>
  <si>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</si>
  <si>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</si>
  <si>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</si>
  <si>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</si>
  <si>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</si>
  <si>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</si>
  <si>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</si>
  <si>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</si>
  <si>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</si>
  <si>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</si>
  <si>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</si>
  <si>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</si>
  <si>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</si>
  <si>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</si>
  <si>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</si>
  <si>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</si>
  <si>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</si>
  <si>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</si>
  <si>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</si>
  <si>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</si>
  <si>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</si>
  <si>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</si>
  <si>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</si>
  <si>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</si>
  <si>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</si>
  <si>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</si>
  <si>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</si>
  <si>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</si>
  <si>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</si>
  <si>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</si>
  <si>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</si>
  <si>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</si>
  <si>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</si>
  <si>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</si>
  <si>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</si>
  <si>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</si>
  <si>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</si>
  <si>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</si>
  <si>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</si>
  <si>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</si>
  <si>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</si>
  <si>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</si>
  <si>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</si>
  <si>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</si>
  <si>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</si>
  <si>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</si>
  <si>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</si>
  <si>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</si>
  <si>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</si>
  <si>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</si>
  <si>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</si>
  <si>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</si>
  <si>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</si>
  <si>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</si>
  <si>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</si>
  <si>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</si>
  <si>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</si>
  <si>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</si>
  <si>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</si>
  <si>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</si>
  <si>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</si>
  <si>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</si>
  <si>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</si>
  <si>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</si>
  <si>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</si>
  <si>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</si>
  <si>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</si>
  <si>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</si>
  <si>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</si>
  <si>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</si>
  <si>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</si>
  <si>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</si>
  <si>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</si>
  <si>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</si>
  <si>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</si>
  <si>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</si>
  <si>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</si>
  <si>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</si>
  <si>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</si>
  <si>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</si>
  <si>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</si>
  <si>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</si>
  <si>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</si>
  <si>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</si>
  <si>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</si>
  <si>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</si>
  <si>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</si>
  <si>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</si>
  <si>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</si>
  <si>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</si>
  <si>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</si>
  <si>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</si>
  <si>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</si>
  <si>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</si>
  <si>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</si>
  <si>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</si>
  <si>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</si>
  <si>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</si>
  <si>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</si>
  <si>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</si>
  <si>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</si>
  <si>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</si>
  <si>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</si>
  <si>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</si>
  <si>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</si>
  <si>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</si>
  <si>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</si>
  <si>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</si>
  <si>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</si>
  <si>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</si>
  <si>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</si>
  <si>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</si>
  <si>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</si>
  <si>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</si>
  <si>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</si>
  <si>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</si>
  <si>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</si>
  <si>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</si>
  <si>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</si>
  <si>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</si>
  <si>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</si>
  <si>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</si>
  <si>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</si>
  <si>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</si>
  <si>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</si>
  <si>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</si>
  <si>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</si>
  <si>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</si>
  <si>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</si>
  <si>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</si>
  <si>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</si>
  <si>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</si>
  <si>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</si>
  <si>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</si>
  <si>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</si>
  <si>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</si>
  <si>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</si>
  <si>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</si>
  <si>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</si>
  <si>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</si>
  <si>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</si>
  <si>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</si>
  <si>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</si>
  <si>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</si>
  <si>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</si>
  <si>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</si>
  <si>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</si>
  <si>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</si>
  <si>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</si>
  <si>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</si>
  <si>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</si>
  <si>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</si>
  <si>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</si>
  <si>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</si>
  <si>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</si>
  <si>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</si>
  <si>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</si>
  <si>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</si>
  <si>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</si>
  <si>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</si>
  <si>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</si>
  <si>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</si>
  <si>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</si>
  <si>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</si>
  <si>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</si>
  <si>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</si>
  <si>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</si>
  <si>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</si>
  <si>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</si>
  <si>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</si>
  <si>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</si>
  <si>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</si>
  <si>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</si>
  <si>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</si>
  <si>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</si>
  <si>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</si>
  <si>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</si>
  <si>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</si>
  <si>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</si>
  <si>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</si>
  <si>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</si>
  <si>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</si>
  <si>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</si>
  <si>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</si>
  <si>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</si>
  <si>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</si>
  <si>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</si>
  <si>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</si>
  <si>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</si>
  <si>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</si>
  <si>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</si>
  <si>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</si>
  <si>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</si>
  <si>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</si>
  <si>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</si>
  <si>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</si>
  <si>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</si>
  <si>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</si>
  <si>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</si>
  <si>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</si>
  <si>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</si>
  <si>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</si>
  <si>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</si>
  <si>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</si>
  <si>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</si>
  <si>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</si>
  <si>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</si>
  <si>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</si>
  <si>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</si>
  <si>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</si>
  <si>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</si>
  <si>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</si>
  <si>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</si>
  <si>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</si>
  <si>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</si>
  <si>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</si>
  <si>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</si>
  <si>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</si>
  <si>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</si>
  <si>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</si>
  <si>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</si>
  <si>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</si>
  <si>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</si>
  <si>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</si>
  <si>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</si>
  <si>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</si>
  <si>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</si>
  <si>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</si>
  <si>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</si>
  <si>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</si>
  <si>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</si>
  <si>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</si>
  <si>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</si>
  <si>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</si>
  <si>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</si>
  <si>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</si>
  <si>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</si>
  <si>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</si>
  <si>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</si>
  <si>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</si>
  <si>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</si>
  <si>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</si>
  <si>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</si>
  <si>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</si>
  <si>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</si>
  <si>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</si>
  <si>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</si>
  <si>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</si>
  <si>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</si>
  <si>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</si>
  <si>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</si>
  <si>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</si>
  <si>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</si>
  <si>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</si>
  <si>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</si>
  <si>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ПАНГЕА АД</t>
  </si>
  <si>
    <t>01.01.2016-30.06.2016</t>
  </si>
  <si>
    <t>Дата на съставяне:  27.07.2016 г.</t>
  </si>
  <si>
    <t>Дата на съставяне:    27.07.2016г</t>
  </si>
  <si>
    <t>Дата  на съставяне:  27.07.2016г.</t>
  </si>
  <si>
    <t>Дата на съставяне: 27.07.2016</t>
  </si>
  <si>
    <r>
      <t xml:space="preserve">Дата на съставяне: </t>
    </r>
    <r>
      <rPr>
        <sz val="10"/>
        <rFont val="Times New Roman"/>
        <family val="1"/>
      </rPr>
      <t xml:space="preserve"> 27.07.2016</t>
    </r>
  </si>
  <si>
    <t>Дата на съставяне: 27.07.2016г.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</si>
</sst>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9" fillId="0" borderId="0" xfId="63" applyNumberFormat="1" applyFont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R186"/>
  <sheetViews>
    <sheetView tabSelected="1" zoomScale="75" zoomScaleNormal="75" zoomScalePageLayoutView="0" workbookViewId="0" topLeftCell="A1">
      <selection activeCell="G70" sqref="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866</v>
      </c>
      <c r="F3" s="217" t="s">
        <v>2</v>
      </c>
      <c r="G3" s="172"/>
      <c r="H3" s="461">
        <v>831308908</v>
      </c>
    </row>
    <row r="4" spans="1:8" ht="15">
      <c r="A4" s="577" t="s">
        <v>3</v>
      </c>
      <c r="B4" s="583"/>
      <c r="C4" s="583"/>
      <c r="D4" s="583"/>
      <c r="E4" s="504" t="s">
        <v>865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0</v>
      </c>
      <c r="D11" s="151">
        <v>0</v>
      </c>
      <c r="E11" s="237" t="s">
        <v>22</v>
      </c>
      <c r="F11" s="242" t="s">
        <v>23</v>
      </c>
      <c r="G11" s="152">
        <v>5292</v>
      </c>
      <c r="H11" s="152">
        <v>5292</v>
      </c>
    </row>
    <row r="12" spans="1:8" ht="15">
      <c r="A12" s="235" t="s">
        <v>24</v>
      </c>
      <c r="B12" s="241" t="s">
        <v>25</v>
      </c>
      <c r="C12" s="151">
        <v>0</v>
      </c>
      <c r="D12" s="151">
        <v>0</v>
      </c>
      <c r="E12" s="237" t="s">
        <v>26</v>
      </c>
      <c r="F12" s="242" t="s">
        <v>27</v>
      </c>
      <c r="G12" s="153">
        <v>5292</v>
      </c>
      <c r="H12" s="153">
        <v>5292</v>
      </c>
    </row>
    <row r="13" spans="1:8" ht="15">
      <c r="A13" s="235" t="s">
        <v>28</v>
      </c>
      <c r="B13" s="241" t="s">
        <v>29</v>
      </c>
      <c r="C13" s="151">
        <v>0</v>
      </c>
      <c r="D13" s="151">
        <v>0</v>
      </c>
      <c r="E13" s="237" t="s">
        <v>30</v>
      </c>
      <c r="F13" s="242" t="s">
        <v>31</v>
      </c>
      <c r="G13" s="153">
        <v>0</v>
      </c>
      <c r="H13" s="153">
        <v>0</v>
      </c>
    </row>
    <row r="14" spans="1:8" ht="15">
      <c r="A14" s="235" t="s">
        <v>32</v>
      </c>
      <c r="B14" s="241" t="s">
        <v>33</v>
      </c>
      <c r="C14" s="151">
        <v>0</v>
      </c>
      <c r="D14" s="151">
        <v>0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0</v>
      </c>
      <c r="D15" s="151">
        <v>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0</v>
      </c>
      <c r="D16" s="151">
        <v>0</v>
      </c>
      <c r="E16" s="243" t="s">
        <v>42</v>
      </c>
      <c r="F16" s="242" t="s">
        <v>43</v>
      </c>
      <c r="G16" s="316">
        <v>0</v>
      </c>
      <c r="H16" s="316">
        <v>0</v>
      </c>
    </row>
    <row r="17" spans="1:18" ht="25.5">
      <c r="A17" s="235" t="s">
        <v>44</v>
      </c>
      <c r="B17" s="241" t="s">
        <v>45</v>
      </c>
      <c r="C17" s="151">
        <v>0</v>
      </c>
      <c r="D17" s="151">
        <v>0</v>
      </c>
      <c r="E17" s="243" t="s">
        <v>46</v>
      </c>
      <c r="F17" s="245" t="s">
        <v>47</v>
      </c>
      <c r="G17" s="154">
        <f>G11+G14+G15+G16</f>
        <v>5292</v>
      </c>
      <c r="H17" s="154">
        <f>H11+H14+H15+H16</f>
        <v>5292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0</v>
      </c>
      <c r="D18" s="151">
        <v>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0</v>
      </c>
      <c r="D20" s="151">
        <v>0</v>
      </c>
      <c r="E20" s="237" t="s">
        <v>57</v>
      </c>
      <c r="F20" s="242" t="s">
        <v>58</v>
      </c>
      <c r="G20" s="158">
        <v>55</v>
      </c>
      <c r="H20" s="158">
        <v>55</v>
      </c>
    </row>
    <row r="21" spans="1:18" ht="15">
      <c r="A21" s="235" t="s">
        <v>59</v>
      </c>
      <c r="B21" s="250" t="s">
        <v>60</v>
      </c>
      <c r="C21" s="151">
        <v>0</v>
      </c>
      <c r="D21" s="151">
        <v>0</v>
      </c>
      <c r="E21" s="251" t="s">
        <v>61</v>
      </c>
      <c r="F21" s="242" t="s">
        <v>62</v>
      </c>
      <c r="G21" s="156">
        <f>SUM(G22:G24)</f>
        <v>94</v>
      </c>
      <c r="H21" s="156">
        <f>SUM(H22:H24)</f>
        <v>94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60</v>
      </c>
      <c r="H22" s="152">
        <v>60</v>
      </c>
    </row>
    <row r="23" spans="1:13" ht="15">
      <c r="A23" s="235" t="s">
        <v>66</v>
      </c>
      <c r="B23" s="241" t="s">
        <v>67</v>
      </c>
      <c r="C23" s="151">
        <v>0</v>
      </c>
      <c r="D23" s="151">
        <v>0</v>
      </c>
      <c r="E23" s="253" t="s">
        <v>68</v>
      </c>
      <c r="F23" s="242" t="s">
        <v>69</v>
      </c>
      <c r="G23" s="152">
        <v>0</v>
      </c>
      <c r="H23" s="152">
        <v>0</v>
      </c>
      <c r="M23" s="157"/>
    </row>
    <row r="24" spans="1:8" ht="15">
      <c r="A24" s="235" t="s">
        <v>70</v>
      </c>
      <c r="B24" s="241" t="s">
        <v>71</v>
      </c>
      <c r="C24" s="151">
        <v>0</v>
      </c>
      <c r="D24" s="151">
        <v>0</v>
      </c>
      <c r="E24" s="237" t="s">
        <v>72</v>
      </c>
      <c r="F24" s="242" t="s">
        <v>73</v>
      </c>
      <c r="G24" s="152">
        <v>34</v>
      </c>
      <c r="H24" s="152">
        <v>34</v>
      </c>
    </row>
    <row r="25" spans="1:18" ht="15">
      <c r="A25" s="235" t="s">
        <v>74</v>
      </c>
      <c r="B25" s="241" t="s">
        <v>75</v>
      </c>
      <c r="C25" s="151">
        <v>0</v>
      </c>
      <c r="D25" s="151">
        <v>0</v>
      </c>
      <c r="E25" s="253" t="s">
        <v>76</v>
      </c>
      <c r="F25" s="245" t="s">
        <v>77</v>
      </c>
      <c r="G25" s="154">
        <f>G19+G20+G21</f>
        <v>149</v>
      </c>
      <c r="H25" s="154">
        <f>H19+H20+H21</f>
        <v>149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0</v>
      </c>
      <c r="D26" s="151">
        <v>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-5113</v>
      </c>
      <c r="H27" s="154">
        <f>SUM(H28:H30)</f>
        <v>-4451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2210</v>
      </c>
      <c r="H28" s="152">
        <v>2210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-7323</v>
      </c>
      <c r="H29" s="316">
        <v>-6661</v>
      </c>
      <c r="M29" s="157"/>
    </row>
    <row r="30" spans="1:8" ht="15">
      <c r="A30" s="235" t="s">
        <v>90</v>
      </c>
      <c r="B30" s="241" t="s">
        <v>91</v>
      </c>
      <c r="C30" s="151">
        <v>0</v>
      </c>
      <c r="D30" s="151">
        <v>0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>
        <v>0</v>
      </c>
      <c r="D31" s="317">
        <v>0</v>
      </c>
      <c r="E31" s="253" t="s">
        <v>96</v>
      </c>
      <c r="F31" s="242" t="s">
        <v>97</v>
      </c>
      <c r="G31" s="152">
        <v>0</v>
      </c>
      <c r="H31" s="152">
        <v>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-4</v>
      </c>
      <c r="H32" s="316">
        <v>-662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-5117</v>
      </c>
      <c r="H33" s="154">
        <f>H27+H31+H32</f>
        <v>-5113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0</v>
      </c>
      <c r="D36" s="151">
        <v>0</v>
      </c>
      <c r="E36" s="237" t="s">
        <v>110</v>
      </c>
      <c r="F36" s="261" t="s">
        <v>111</v>
      </c>
      <c r="G36" s="154">
        <f>G25+G17+G33</f>
        <v>324</v>
      </c>
      <c r="H36" s="154">
        <f>H25+H17+H33</f>
        <v>328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>
        <v>0</v>
      </c>
      <c r="D41" s="151">
        <v>0</v>
      </c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>
        <v>0</v>
      </c>
      <c r="D42" s="160">
        <v>0</v>
      </c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>
        <v>0</v>
      </c>
      <c r="D43" s="151">
        <v>0</v>
      </c>
      <c r="E43" s="243" t="s">
        <v>130</v>
      </c>
      <c r="F43" s="242" t="s">
        <v>131</v>
      </c>
      <c r="G43" s="152">
        <v>0</v>
      </c>
      <c r="H43" s="152">
        <v>0</v>
      </c>
      <c r="M43" s="157"/>
    </row>
    <row r="44" spans="1:8" ht="15">
      <c r="A44" s="235" t="s">
        <v>132</v>
      </c>
      <c r="B44" s="264" t="s">
        <v>133</v>
      </c>
      <c r="C44" s="151">
        <v>0</v>
      </c>
      <c r="D44" s="151">
        <v>0</v>
      </c>
      <c r="E44" s="268" t="s">
        <v>134</v>
      </c>
      <c r="F44" s="242" t="s">
        <v>135</v>
      </c>
      <c r="G44" s="152">
        <v>0</v>
      </c>
      <c r="H44" s="152">
        <v>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0</v>
      </c>
      <c r="H46" s="152">
        <v>0</v>
      </c>
    </row>
    <row r="47" spans="1:13" ht="15">
      <c r="A47" s="235" t="s">
        <v>143</v>
      </c>
      <c r="B47" s="241" t="s">
        <v>144</v>
      </c>
      <c r="C47" s="151">
        <v>0</v>
      </c>
      <c r="D47" s="151">
        <v>0</v>
      </c>
      <c r="E47" s="251" t="s">
        <v>145</v>
      </c>
      <c r="F47" s="242" t="s">
        <v>146</v>
      </c>
      <c r="G47" s="152">
        <v>0</v>
      </c>
      <c r="H47" s="152">
        <v>0</v>
      </c>
      <c r="M47" s="157"/>
    </row>
    <row r="48" spans="1:8" ht="15">
      <c r="A48" s="235" t="s">
        <v>147</v>
      </c>
      <c r="B48" s="244" t="s">
        <v>148</v>
      </c>
      <c r="C48" s="151">
        <v>0</v>
      </c>
      <c r="D48" s="151">
        <v>0</v>
      </c>
      <c r="E48" s="237" t="s">
        <v>149</v>
      </c>
      <c r="F48" s="242" t="s">
        <v>150</v>
      </c>
      <c r="G48" s="152">
        <v>0</v>
      </c>
      <c r="H48" s="152">
        <v>0</v>
      </c>
    </row>
    <row r="49" spans="1:18" ht="15">
      <c r="A49" s="235" t="s">
        <v>151</v>
      </c>
      <c r="B49" s="241" t="s">
        <v>152</v>
      </c>
      <c r="C49" s="151">
        <v>0</v>
      </c>
      <c r="D49" s="151">
        <v>0</v>
      </c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>
        <v>0</v>
      </c>
      <c r="H52" s="152">
        <v>0</v>
      </c>
    </row>
    <row r="53" spans="1:8" ht="15">
      <c r="A53" s="235" t="s">
        <v>162</v>
      </c>
      <c r="B53" s="249" t="s">
        <v>163</v>
      </c>
      <c r="C53" s="151">
        <v>0</v>
      </c>
      <c r="D53" s="151">
        <v>0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522</v>
      </c>
      <c r="D54" s="151">
        <v>522</v>
      </c>
      <c r="E54" s="237" t="s">
        <v>168</v>
      </c>
      <c r="F54" s="245" t="s">
        <v>169</v>
      </c>
      <c r="G54" s="152">
        <v>0</v>
      </c>
      <c r="H54" s="152">
        <v>0</v>
      </c>
    </row>
    <row r="55" spans="1:18" ht="25.5">
      <c r="A55" s="269" t="s">
        <v>170</v>
      </c>
      <c r="B55" s="270" t="s">
        <v>171</v>
      </c>
      <c r="C55" s="155">
        <f>C19+C20+C21+C27+C32+C45+C51+C53+C54</f>
        <v>522</v>
      </c>
      <c r="D55" s="155">
        <f>D19+D20+D21+D27+D32+D45+D51+D53+D54</f>
        <v>522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0</v>
      </c>
      <c r="D58" s="151">
        <v>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0</v>
      </c>
      <c r="D59" s="151">
        <v>0</v>
      </c>
      <c r="E59" s="251" t="s">
        <v>181</v>
      </c>
      <c r="F59" s="242" t="s">
        <v>182</v>
      </c>
      <c r="G59" s="152">
        <v>138</v>
      </c>
      <c r="H59" s="152">
        <v>138</v>
      </c>
      <c r="M59" s="157"/>
    </row>
    <row r="60" spans="1:8" ht="15">
      <c r="A60" s="235" t="s">
        <v>183</v>
      </c>
      <c r="B60" s="241" t="s">
        <v>184</v>
      </c>
      <c r="C60" s="151">
        <v>0</v>
      </c>
      <c r="D60" s="151">
        <v>0</v>
      </c>
      <c r="E60" s="237" t="s">
        <v>185</v>
      </c>
      <c r="F60" s="242" t="s">
        <v>186</v>
      </c>
      <c r="G60" s="152">
        <v>0</v>
      </c>
      <c r="H60" s="152">
        <v>0</v>
      </c>
    </row>
    <row r="61" spans="1:18" ht="15">
      <c r="A61" s="235" t="s">
        <v>187</v>
      </c>
      <c r="B61" s="244" t="s">
        <v>188</v>
      </c>
      <c r="C61" s="151">
        <v>0</v>
      </c>
      <c r="D61" s="151">
        <v>0</v>
      </c>
      <c r="E61" s="243" t="s">
        <v>189</v>
      </c>
      <c r="F61" s="272" t="s">
        <v>190</v>
      </c>
      <c r="G61" s="154">
        <f>SUM(G62:G68)</f>
        <v>1437</v>
      </c>
      <c r="H61" s="154">
        <f>SUM(H62:H68)</f>
        <v>1437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>
        <v>0</v>
      </c>
      <c r="D62" s="151">
        <v>0</v>
      </c>
      <c r="E62" s="243" t="s">
        <v>193</v>
      </c>
      <c r="F62" s="242" t="s">
        <v>194</v>
      </c>
      <c r="G62" s="152">
        <v>0</v>
      </c>
      <c r="H62" s="152">
        <v>0</v>
      </c>
    </row>
    <row r="63" spans="1:13" ht="15">
      <c r="A63" s="235" t="s">
        <v>195</v>
      </c>
      <c r="B63" s="241" t="s">
        <v>196</v>
      </c>
      <c r="C63" s="151">
        <v>0</v>
      </c>
      <c r="D63" s="151">
        <v>0</v>
      </c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1003</v>
      </c>
      <c r="H64" s="152">
        <v>1003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0</v>
      </c>
      <c r="H65" s="152">
        <v>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</v>
      </c>
      <c r="H66" s="152">
        <v>22</v>
      </c>
    </row>
    <row r="67" spans="1:8" ht="15">
      <c r="A67" s="235" t="s">
        <v>207</v>
      </c>
      <c r="B67" s="241" t="s">
        <v>208</v>
      </c>
      <c r="C67" s="151">
        <v>0</v>
      </c>
      <c r="D67" s="151">
        <v>0</v>
      </c>
      <c r="E67" s="237" t="s">
        <v>209</v>
      </c>
      <c r="F67" s="242" t="s">
        <v>210</v>
      </c>
      <c r="G67" s="152">
        <v>3</v>
      </c>
      <c r="H67" s="152">
        <v>3</v>
      </c>
    </row>
    <row r="68" spans="1:8" ht="15">
      <c r="A68" s="235" t="s">
        <v>211</v>
      </c>
      <c r="B68" s="241" t="s">
        <v>212</v>
      </c>
      <c r="C68" s="151">
        <v>80</v>
      </c>
      <c r="D68" s="151">
        <v>80</v>
      </c>
      <c r="E68" s="237" t="s">
        <v>213</v>
      </c>
      <c r="F68" s="242" t="s">
        <v>214</v>
      </c>
      <c r="G68" s="152">
        <v>409</v>
      </c>
      <c r="H68" s="152">
        <v>409</v>
      </c>
    </row>
    <row r="69" spans="1:8" ht="15">
      <c r="A69" s="235" t="s">
        <v>215</v>
      </c>
      <c r="B69" s="241" t="s">
        <v>216</v>
      </c>
      <c r="C69" s="151">
        <v>0</v>
      </c>
      <c r="D69" s="151">
        <v>0</v>
      </c>
      <c r="E69" s="251" t="s">
        <v>78</v>
      </c>
      <c r="F69" s="242" t="s">
        <v>217</v>
      </c>
      <c r="G69" s="152">
        <v>139</v>
      </c>
      <c r="H69" s="152">
        <v>135</v>
      </c>
    </row>
    <row r="70" spans="1:8" ht="15">
      <c r="A70" s="235" t="s">
        <v>218</v>
      </c>
      <c r="B70" s="241" t="s">
        <v>219</v>
      </c>
      <c r="C70" s="151">
        <v>0</v>
      </c>
      <c r="D70" s="151">
        <v>0</v>
      </c>
      <c r="E70" s="237" t="s">
        <v>220</v>
      </c>
      <c r="F70" s="242" t="s">
        <v>221</v>
      </c>
      <c r="G70" s="152">
        <v>0</v>
      </c>
      <c r="H70" s="152">
        <v>0</v>
      </c>
    </row>
    <row r="71" spans="1:18" ht="15">
      <c r="A71" s="235" t="s">
        <v>222</v>
      </c>
      <c r="B71" s="241" t="s">
        <v>223</v>
      </c>
      <c r="C71" s="151">
        <v>0</v>
      </c>
      <c r="D71" s="151">
        <v>0</v>
      </c>
      <c r="E71" s="253" t="s">
        <v>46</v>
      </c>
      <c r="F71" s="273" t="s">
        <v>224</v>
      </c>
      <c r="G71" s="161">
        <f>G59+G60+G61+G69+G70</f>
        <v>1714</v>
      </c>
      <c r="H71" s="161">
        <f>H59+H60+H61+H69+H70</f>
        <v>1710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0</v>
      </c>
      <c r="D72" s="151">
        <v>0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0</v>
      </c>
      <c r="D74" s="151">
        <v>0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80</v>
      </c>
      <c r="D75" s="155">
        <f>SUM(D67:D74)</f>
        <v>80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0</v>
      </c>
      <c r="D79" s="151">
        <v>0</v>
      </c>
      <c r="E79" s="251" t="s">
        <v>242</v>
      </c>
      <c r="F79" s="261" t="s">
        <v>243</v>
      </c>
      <c r="G79" s="162">
        <f>G71+G74+G75+G76</f>
        <v>1714</v>
      </c>
      <c r="H79" s="162">
        <f>H71+H74+H75+H76</f>
        <v>1710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1436</v>
      </c>
      <c r="D87" s="151">
        <v>1436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0</v>
      </c>
      <c r="D88" s="151">
        <v>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1436</v>
      </c>
      <c r="D91" s="155">
        <f>SUM(D87:D90)</f>
        <v>1436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0</v>
      </c>
      <c r="D92" s="151">
        <v>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1516</v>
      </c>
      <c r="D93" s="155">
        <f>D64+D75+D84+D91+D92</f>
        <v>1516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2038</v>
      </c>
      <c r="D94" s="164">
        <f>D93+D55</f>
        <v>2038</v>
      </c>
      <c r="E94" s="449" t="s">
        <v>270</v>
      </c>
      <c r="F94" s="289" t="s">
        <v>271</v>
      </c>
      <c r="G94" s="165">
        <f>G36+G39+G55+G79</f>
        <v>2038</v>
      </c>
      <c r="H94" s="165">
        <f>H36+H39+H55+H79</f>
        <v>2038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575">
        <f>+H94-D94</f>
        <v>0</v>
      </c>
    </row>
    <row r="100" spans="1:5" ht="15">
      <c r="A100" s="173"/>
      <c r="B100" s="173"/>
      <c r="C100" s="581" t="s">
        <v>857</v>
      </c>
      <c r="D100" s="582"/>
      <c r="E100" s="582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R366"/>
  <sheetViews>
    <sheetView zoomScalePageLayoutView="0" workbookViewId="0" topLeftCell="A1">
      <selection activeCell="C23" sqref="C2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ПАНГЕА АД</v>
      </c>
      <c r="C2" s="586"/>
      <c r="D2" s="586"/>
      <c r="E2" s="586"/>
      <c r="F2" s="588" t="s">
        <v>2</v>
      </c>
      <c r="G2" s="588"/>
      <c r="H2" s="526">
        <f>'справка №1-БАЛАНС'!H3</f>
        <v>831308908</v>
      </c>
    </row>
    <row r="3" spans="1:8" ht="15">
      <c r="A3" s="467" t="s">
        <v>275</v>
      </c>
      <c r="B3" s="586" t="str">
        <f>'справка №1-БАЛАНС'!E4</f>
        <v>НЕКОНСОЛИДИРАН</v>
      </c>
      <c r="C3" s="586"/>
      <c r="D3" s="586"/>
      <c r="E3" s="586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01.01.2016-30.06.2016</v>
      </c>
      <c r="C4" s="587"/>
      <c r="D4" s="587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0</v>
      </c>
      <c r="D9" s="46">
        <v>0</v>
      </c>
      <c r="E9" s="298" t="s">
        <v>285</v>
      </c>
      <c r="F9" s="549" t="s">
        <v>286</v>
      </c>
      <c r="G9" s="550">
        <v>0</v>
      </c>
      <c r="H9" s="550">
        <v>0</v>
      </c>
    </row>
    <row r="10" spans="1:8" ht="12">
      <c r="A10" s="298" t="s">
        <v>287</v>
      </c>
      <c r="B10" s="299" t="s">
        <v>288</v>
      </c>
      <c r="C10" s="46">
        <v>0</v>
      </c>
      <c r="D10" s="46">
        <v>1</v>
      </c>
      <c r="E10" s="298" t="s">
        <v>289</v>
      </c>
      <c r="F10" s="549" t="s">
        <v>290</v>
      </c>
      <c r="G10" s="550">
        <v>0</v>
      </c>
      <c r="H10" s="550">
        <v>0</v>
      </c>
    </row>
    <row r="11" spans="1:8" ht="12">
      <c r="A11" s="298" t="s">
        <v>291</v>
      </c>
      <c r="B11" s="299" t="s">
        <v>292</v>
      </c>
      <c r="C11" s="46">
        <v>0</v>
      </c>
      <c r="D11" s="46">
        <v>0</v>
      </c>
      <c r="E11" s="300" t="s">
        <v>293</v>
      </c>
      <c r="F11" s="549" t="s">
        <v>294</v>
      </c>
      <c r="G11" s="550">
        <v>0</v>
      </c>
      <c r="H11" s="550">
        <v>0</v>
      </c>
    </row>
    <row r="12" spans="1:8" ht="12">
      <c r="A12" s="298" t="s">
        <v>295</v>
      </c>
      <c r="B12" s="299" t="s">
        <v>296</v>
      </c>
      <c r="C12" s="46">
        <v>0</v>
      </c>
      <c r="D12" s="46">
        <v>1</v>
      </c>
      <c r="E12" s="300" t="s">
        <v>78</v>
      </c>
      <c r="F12" s="549" t="s">
        <v>297</v>
      </c>
      <c r="G12" s="550">
        <v>0</v>
      </c>
      <c r="H12" s="550">
        <v>0</v>
      </c>
    </row>
    <row r="13" spans="1:18" ht="12">
      <c r="A13" s="298" t="s">
        <v>298</v>
      </c>
      <c r="B13" s="299" t="s">
        <v>299</v>
      </c>
      <c r="C13" s="46">
        <v>0</v>
      </c>
      <c r="D13" s="46">
        <v>0</v>
      </c>
      <c r="E13" s="301" t="s">
        <v>51</v>
      </c>
      <c r="F13" s="551" t="s">
        <v>300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0</v>
      </c>
      <c r="D15" s="47">
        <v>0</v>
      </c>
      <c r="E15" s="296" t="s">
        <v>305</v>
      </c>
      <c r="F15" s="554" t="s">
        <v>306</v>
      </c>
      <c r="G15" s="550">
        <v>0</v>
      </c>
      <c r="H15" s="550">
        <v>0</v>
      </c>
    </row>
    <row r="16" spans="1:8" ht="12">
      <c r="A16" s="298" t="s">
        <v>307</v>
      </c>
      <c r="B16" s="299" t="s">
        <v>308</v>
      </c>
      <c r="C16" s="47">
        <v>0</v>
      </c>
      <c r="D16" s="47">
        <v>0</v>
      </c>
      <c r="E16" s="298" t="s">
        <v>309</v>
      </c>
      <c r="F16" s="552" t="s">
        <v>310</v>
      </c>
      <c r="G16" s="555">
        <v>0</v>
      </c>
      <c r="H16" s="555">
        <v>0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>
        <v>0</v>
      </c>
      <c r="D18" s="48">
        <v>0</v>
      </c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0</v>
      </c>
      <c r="D19" s="49">
        <f>SUM(D9:D15)+D16</f>
        <v>2</v>
      </c>
      <c r="E19" s="304" t="s">
        <v>317</v>
      </c>
      <c r="F19" s="552" t="s">
        <v>318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>
        <v>0</v>
      </c>
      <c r="H20" s="550">
        <v>0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>
        <v>0</v>
      </c>
      <c r="H21" s="550"/>
    </row>
    <row r="22" spans="1:8" ht="24">
      <c r="A22" s="304" t="s">
        <v>324</v>
      </c>
      <c r="B22" s="305" t="s">
        <v>325</v>
      </c>
      <c r="C22" s="46">
        <v>4</v>
      </c>
      <c r="D22" s="46">
        <v>4</v>
      </c>
      <c r="E22" s="304" t="s">
        <v>326</v>
      </c>
      <c r="F22" s="552" t="s">
        <v>327</v>
      </c>
      <c r="G22" s="550">
        <v>0</v>
      </c>
      <c r="H22" s="550">
        <v>0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0</v>
      </c>
      <c r="H23" s="550">
        <v>0</v>
      </c>
    </row>
    <row r="24" spans="1:18" ht="12">
      <c r="A24" s="298" t="s">
        <v>332</v>
      </c>
      <c r="B24" s="305" t="s">
        <v>333</v>
      </c>
      <c r="C24" s="46">
        <v>0</v>
      </c>
      <c r="D24" s="46">
        <v>0</v>
      </c>
      <c r="E24" s="301" t="s">
        <v>103</v>
      </c>
      <c r="F24" s="554" t="s">
        <v>334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0</v>
      </c>
      <c r="D25" s="46">
        <v>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</v>
      </c>
      <c r="D26" s="49">
        <f>SUM(D22:D25)</f>
        <v>4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4</v>
      </c>
      <c r="D28" s="50">
        <f>D26+D19</f>
        <v>6</v>
      </c>
      <c r="E28" s="127" t="s">
        <v>339</v>
      </c>
      <c r="F28" s="554" t="s">
        <v>340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4</v>
      </c>
      <c r="H30" s="53">
        <f>IF((D28-H28)&gt;0,D28-H28,0)</f>
        <v>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4</v>
      </c>
      <c r="D33" s="49">
        <f>D28-D31+D32</f>
        <v>6</v>
      </c>
      <c r="E33" s="127" t="s">
        <v>353</v>
      </c>
      <c r="F33" s="554" t="s">
        <v>354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4</v>
      </c>
      <c r="H34" s="548">
        <f>IF((D33-H33)&gt;0,D33-H33,0)</f>
        <v>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>
        <v>0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4</v>
      </c>
      <c r="H39" s="559">
        <f>IF(H34&gt;0,IF(D35+H34&lt;0,0,D35+H34),IF(D34-D35&lt;0,D35-D34,0))</f>
        <v>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4</v>
      </c>
      <c r="H41" s="52">
        <f>IF(D39=0,IF(H39-H40&gt;0,H39-H40+D40,0),IF(D39-D40&lt;0,D40-D39+H40,0))</f>
        <v>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</v>
      </c>
      <c r="D42" s="53">
        <f>D33+D35+D39</f>
        <v>6</v>
      </c>
      <c r="E42" s="128" t="s">
        <v>380</v>
      </c>
      <c r="F42" s="129" t="s">
        <v>381</v>
      </c>
      <c r="G42" s="53">
        <f>G39+G33</f>
        <v>4</v>
      </c>
      <c r="H42" s="53">
        <f>H39+H33</f>
        <v>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863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v>42578</v>
      </c>
      <c r="C48" s="427" t="s">
        <v>382</v>
      </c>
      <c r="D48" s="584"/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5"/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M102"/>
  <sheetViews>
    <sheetView zoomScalePageLayoutView="0" workbookViewId="0" topLeftCell="A1">
      <pane xSplit="1" ySplit="9" topLeftCell="B43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D12" sqref="D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ПАНГЕА АД</v>
      </c>
      <c r="C4" s="541" t="s">
        <v>2</v>
      </c>
      <c r="D4" s="541">
        <f>'справка №1-БАЛАНС'!H3</f>
        <v>831308908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01.01.2016-30.06.2016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0</v>
      </c>
      <c r="D10" s="54">
        <v>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0</v>
      </c>
      <c r="D11" s="54">
        <v>0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0</v>
      </c>
      <c r="D13" s="54">
        <v>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0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0</v>
      </c>
      <c r="D19" s="54">
        <v>0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0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>
        <v>0</v>
      </c>
      <c r="D34" s="54">
        <v>0</v>
      </c>
      <c r="E34" s="130"/>
      <c r="F34" s="130"/>
    </row>
    <row r="35" spans="1:6" ht="12">
      <c r="A35" s="334" t="s">
        <v>434</v>
      </c>
      <c r="B35" s="333" t="s">
        <v>435</v>
      </c>
      <c r="C35" s="54">
        <v>0</v>
      </c>
      <c r="D35" s="54">
        <v>0</v>
      </c>
      <c r="E35" s="130"/>
      <c r="F35" s="130"/>
    </row>
    <row r="36" spans="1:6" ht="12">
      <c r="A36" s="332" t="s">
        <v>436</v>
      </c>
      <c r="B36" s="333" t="s">
        <v>437</v>
      </c>
      <c r="C36" s="54">
        <v>0</v>
      </c>
      <c r="D36" s="54">
        <v>0</v>
      </c>
      <c r="E36" s="130"/>
      <c r="F36" s="130"/>
    </row>
    <row r="37" spans="1:6" ht="12">
      <c r="A37" s="332" t="s">
        <v>438</v>
      </c>
      <c r="B37" s="333" t="s">
        <v>439</v>
      </c>
      <c r="C37" s="54">
        <v>0</v>
      </c>
      <c r="D37" s="54">
        <v>0</v>
      </c>
      <c r="E37" s="130"/>
      <c r="F37" s="130"/>
    </row>
    <row r="38" spans="1:6" ht="12">
      <c r="A38" s="332" t="s">
        <v>440</v>
      </c>
      <c r="B38" s="333" t="s">
        <v>441</v>
      </c>
      <c r="C38" s="54">
        <v>0</v>
      </c>
      <c r="D38" s="54">
        <v>0</v>
      </c>
      <c r="E38" s="130"/>
      <c r="F38" s="130"/>
    </row>
    <row r="39" spans="1:6" ht="12">
      <c r="A39" s="332" t="s">
        <v>442</v>
      </c>
      <c r="B39" s="333" t="s">
        <v>443</v>
      </c>
      <c r="C39" s="54">
        <v>0</v>
      </c>
      <c r="D39" s="54">
        <v>0</v>
      </c>
      <c r="E39" s="130"/>
      <c r="F39" s="130"/>
    </row>
    <row r="40" spans="1:6" ht="12">
      <c r="A40" s="332" t="s">
        <v>444</v>
      </c>
      <c r="B40" s="333" t="s">
        <v>445</v>
      </c>
      <c r="C40" s="54">
        <v>0</v>
      </c>
      <c r="D40" s="54">
        <v>0</v>
      </c>
      <c r="E40" s="130"/>
      <c r="F40" s="130"/>
    </row>
    <row r="41" spans="1:8" ht="12">
      <c r="A41" s="332" t="s">
        <v>446</v>
      </c>
      <c r="B41" s="333" t="s">
        <v>447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0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1436</v>
      </c>
      <c r="D44" s="132">
        <v>1436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1436</v>
      </c>
      <c r="D45" s="55">
        <f>D44+D43</f>
        <v>1436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+C45</f>
        <v>1436</v>
      </c>
      <c r="D46" s="56">
        <f>+D45</f>
        <v>1436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0"/>
      <c r="D52" s="59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9" right="0.31" top="1.1023622047244095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W537"/>
  <sheetViews>
    <sheetView zoomScalePageLayoutView="0" workbookViewId="0" topLeftCell="A22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ПАНГЕА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831308908</v>
      </c>
      <c r="N3" s="2"/>
    </row>
    <row r="4" spans="1:15" s="532" customFormat="1" ht="13.5" customHeight="1">
      <c r="A4" s="467" t="s">
        <v>461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01.01.2016-30.06.2016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5292</v>
      </c>
      <c r="D11" s="58">
        <f>'справка №1-БАЛАНС'!H19</f>
        <v>0</v>
      </c>
      <c r="E11" s="58">
        <f>'справка №1-БАЛАНС'!H20</f>
        <v>55</v>
      </c>
      <c r="F11" s="58">
        <f>'справка №1-БАЛАНС'!H22</f>
        <v>60</v>
      </c>
      <c r="G11" s="58">
        <f>'справка №1-БАЛАНС'!H23</f>
        <v>0</v>
      </c>
      <c r="H11" s="60">
        <v>34</v>
      </c>
      <c r="I11" s="58">
        <f>'справка №1-БАЛАНС'!H28+'справка №1-БАЛАНС'!H31</f>
        <v>2210</v>
      </c>
      <c r="J11" s="58">
        <f>'справка №1-БАЛАНС'!H29+'справка №1-БАЛАНС'!H32</f>
        <v>-7323</v>
      </c>
      <c r="K11" s="60"/>
      <c r="L11" s="344">
        <f>SUM(C11:K11)</f>
        <v>328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5292</v>
      </c>
      <c r="D15" s="61">
        <f aca="true" t="shared" si="2" ref="D15:M15">D11+D12</f>
        <v>0</v>
      </c>
      <c r="E15" s="61">
        <f t="shared" si="2"/>
        <v>55</v>
      </c>
      <c r="F15" s="61">
        <f t="shared" si="2"/>
        <v>60</v>
      </c>
      <c r="G15" s="61">
        <f t="shared" si="2"/>
        <v>0</v>
      </c>
      <c r="H15" s="61">
        <f t="shared" si="2"/>
        <v>34</v>
      </c>
      <c r="I15" s="61">
        <f t="shared" si="2"/>
        <v>2210</v>
      </c>
      <c r="J15" s="61">
        <f t="shared" si="2"/>
        <v>-7323</v>
      </c>
      <c r="K15" s="61">
        <f t="shared" si="2"/>
        <v>0</v>
      </c>
      <c r="L15" s="344">
        <f t="shared" si="1"/>
        <v>328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</v>
      </c>
      <c r="K16" s="60"/>
      <c r="L16" s="344">
        <f t="shared" si="1"/>
        <v>-4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0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5292</v>
      </c>
      <c r="D29" s="59">
        <f aca="true" t="shared" si="6" ref="D29:M29">D17+D20+D21+D24+D28+D27+D15+D16</f>
        <v>0</v>
      </c>
      <c r="E29" s="59">
        <f t="shared" si="6"/>
        <v>55</v>
      </c>
      <c r="F29" s="59">
        <f t="shared" si="6"/>
        <v>60</v>
      </c>
      <c r="G29" s="59">
        <f t="shared" si="6"/>
        <v>0</v>
      </c>
      <c r="H29" s="59">
        <f t="shared" si="6"/>
        <v>34</v>
      </c>
      <c r="I29" s="59">
        <f t="shared" si="6"/>
        <v>2210</v>
      </c>
      <c r="J29" s="59">
        <f t="shared" si="6"/>
        <v>-7327</v>
      </c>
      <c r="K29" s="59">
        <f t="shared" si="6"/>
        <v>0</v>
      </c>
      <c r="L29" s="344">
        <f t="shared" si="1"/>
        <v>324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5292</v>
      </c>
      <c r="D32" s="59">
        <f t="shared" si="7"/>
        <v>0</v>
      </c>
      <c r="E32" s="59">
        <f t="shared" si="7"/>
        <v>55</v>
      </c>
      <c r="F32" s="59">
        <f t="shared" si="7"/>
        <v>60</v>
      </c>
      <c r="G32" s="59">
        <f t="shared" si="7"/>
        <v>0</v>
      </c>
      <c r="H32" s="59">
        <f t="shared" si="7"/>
        <v>34</v>
      </c>
      <c r="I32" s="59">
        <f t="shared" si="7"/>
        <v>2210</v>
      </c>
      <c r="J32" s="59">
        <f t="shared" si="7"/>
        <v>-7327</v>
      </c>
      <c r="K32" s="59">
        <f t="shared" si="7"/>
        <v>0</v>
      </c>
      <c r="L32" s="344">
        <f t="shared" si="1"/>
        <v>324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864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2" t="s">
        <v>522</v>
      </c>
      <c r="E38" s="592"/>
      <c r="F38" s="592"/>
      <c r="G38" s="592"/>
      <c r="H38" s="592"/>
      <c r="I38" s="592"/>
      <c r="J38" s="15" t="s">
        <v>859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blackAndWhite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B232"/>
  <sheetViews>
    <sheetView zoomScalePageLayoutView="0" workbookViewId="0" topLeftCell="A1">
      <pane xSplit="4" ySplit="13" topLeftCell="I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384</v>
      </c>
      <c r="B2" s="611"/>
      <c r="C2" s="612" t="str">
        <f>'справка №1-БАЛАНС'!E3</f>
        <v>ПАНГЕА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831308908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01.01.2016-30.06.2016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0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0" t="s">
        <v>530</v>
      </c>
      <c r="R5" s="600" t="s">
        <v>531</v>
      </c>
    </row>
    <row r="6" spans="1:18" s="100" customFormat="1" ht="48">
      <c r="A6" s="605"/>
      <c r="B6" s="606"/>
      <c r="C6" s="608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1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1"/>
      <c r="R6" s="601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860</v>
      </c>
      <c r="B15" s="374" t="s">
        <v>861</v>
      </c>
      <c r="C15" s="456" t="s">
        <v>862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>
        <v>0</v>
      </c>
      <c r="F18" s="187"/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/>
      <c r="L18" s="63"/>
      <c r="M18" s="63"/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0</v>
      </c>
      <c r="H40" s="438">
        <f t="shared" si="13"/>
        <v>0</v>
      </c>
      <c r="I40" s="438">
        <f t="shared" si="13"/>
        <v>0</v>
      </c>
      <c r="J40" s="438">
        <f t="shared" si="13"/>
        <v>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873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9"/>
      <c r="L44" s="609"/>
      <c r="M44" s="609"/>
      <c r="N44" s="609"/>
      <c r="O44" s="598" t="s">
        <v>782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A115"/>
  <sheetViews>
    <sheetView zoomScalePageLayoutView="0" workbookViewId="0" topLeftCell="A91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610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0" t="str">
        <f>'справка №1-БАЛАНС'!E3</f>
        <v>ПАНГЕА АД</v>
      </c>
      <c r="C3" s="621"/>
      <c r="D3" s="526" t="s">
        <v>2</v>
      </c>
      <c r="E3" s="107">
        <f>'справка №1-БАЛАНС'!H3</f>
        <v>831308908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01.01.2016-30.06.2016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>
        <v>0</v>
      </c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>
        <v>0</v>
      </c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522</v>
      </c>
      <c r="D21" s="108">
        <v>522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>
        <v>0</v>
      </c>
      <c r="D25" s="108">
        <f>+C25</f>
        <v>0</v>
      </c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0</v>
      </c>
      <c r="D26" s="108">
        <f>+C26</f>
        <v>0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0</v>
      </c>
      <c r="D27" s="108">
        <f>+C27</f>
        <v>0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80</v>
      </c>
      <c r="D28" s="108">
        <v>80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0</v>
      </c>
      <c r="D29" s="108">
        <f>+C29</f>
        <v>0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0</v>
      </c>
      <c r="D35" s="108">
        <f>+C35</f>
        <v>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>
        <v>0</v>
      </c>
      <c r="D41" s="108">
        <f>+C41</f>
        <v>0</v>
      </c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0</v>
      </c>
      <c r="D42" s="108">
        <v>0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80</v>
      </c>
      <c r="D43" s="104">
        <f>D24+D28+D29+D31+D30+D32+D33+D38</f>
        <v>80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602</v>
      </c>
      <c r="D44" s="103">
        <f>D43+D21+D19+D9</f>
        <v>602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692</v>
      </c>
      <c r="B54" s="397" t="s">
        <v>693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677</v>
      </c>
      <c r="B55" s="397" t="s">
        <v>694</v>
      </c>
      <c r="C55" s="108"/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>
        <f>+C57</f>
        <v>0</v>
      </c>
      <c r="E57" s="119">
        <f t="shared" si="1"/>
        <v>0</v>
      </c>
      <c r="F57" s="108">
        <v>0</v>
      </c>
    </row>
    <row r="58" spans="1:6" ht="12">
      <c r="A58" s="406" t="s">
        <v>699</v>
      </c>
      <c r="B58" s="397" t="s">
        <v>700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701</v>
      </c>
      <c r="B59" s="397" t="s">
        <v>702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699</v>
      </c>
      <c r="B60" s="397" t="s">
        <v>703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138</v>
      </c>
      <c r="B61" s="397" t="s">
        <v>704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141</v>
      </c>
      <c r="B62" s="397" t="s">
        <v>705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706</v>
      </c>
      <c r="B63" s="397" t="s">
        <v>707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708</v>
      </c>
      <c r="B64" s="397" t="s">
        <v>709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710</v>
      </c>
      <c r="B65" s="397" t="s">
        <v>711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0</v>
      </c>
      <c r="D72" s="108">
        <f>+C72</f>
        <v>0</v>
      </c>
      <c r="E72" s="119">
        <f t="shared" si="1"/>
        <v>0</v>
      </c>
      <c r="F72" s="110">
        <v>0</v>
      </c>
    </row>
    <row r="73" spans="1:6" ht="12">
      <c r="A73" s="396" t="s">
        <v>721</v>
      </c>
      <c r="B73" s="397" t="s">
        <v>722</v>
      </c>
      <c r="C73" s="108">
        <v>0</v>
      </c>
      <c r="D73" s="108">
        <v>0</v>
      </c>
      <c r="E73" s="119">
        <f t="shared" si="1"/>
        <v>0</v>
      </c>
      <c r="F73" s="110">
        <v>0</v>
      </c>
    </row>
    <row r="74" spans="1:6" ht="12">
      <c r="A74" s="408" t="s">
        <v>723</v>
      </c>
      <c r="B74" s="397" t="s">
        <v>724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695</v>
      </c>
      <c r="B75" s="397" t="s">
        <v>725</v>
      </c>
      <c r="C75" s="103">
        <f>C76+C78</f>
        <v>138</v>
      </c>
      <c r="D75" s="103">
        <f>D76+D78</f>
        <v>138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138</v>
      </c>
      <c r="D76" s="108">
        <v>138</v>
      </c>
      <c r="E76" s="119">
        <f t="shared" si="1"/>
        <v>0</v>
      </c>
      <c r="F76" s="108">
        <v>0</v>
      </c>
    </row>
    <row r="77" spans="1:6" ht="12">
      <c r="A77" s="396" t="s">
        <v>728</v>
      </c>
      <c r="B77" s="397" t="s">
        <v>729</v>
      </c>
      <c r="C77" s="109">
        <v>138</v>
      </c>
      <c r="D77" s="109">
        <v>138</v>
      </c>
      <c r="E77" s="119">
        <f t="shared" si="1"/>
        <v>0</v>
      </c>
      <c r="F77" s="109">
        <v>0</v>
      </c>
    </row>
    <row r="78" spans="1:6" ht="12">
      <c r="A78" s="396" t="s">
        <v>730</v>
      </c>
      <c r="B78" s="397" t="s">
        <v>731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699</v>
      </c>
      <c r="B79" s="397" t="s">
        <v>732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737</v>
      </c>
      <c r="B82" s="397" t="s">
        <v>738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739</v>
      </c>
      <c r="B83" s="397" t="s">
        <v>740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741</v>
      </c>
      <c r="B84" s="397" t="s">
        <v>742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743</v>
      </c>
      <c r="B85" s="397" t="s">
        <v>744</v>
      </c>
      <c r="C85" s="104">
        <f>SUM(C86:C90)+C94</f>
        <v>1437</v>
      </c>
      <c r="D85" s="104">
        <f>SUM(D86:D90)+D94</f>
        <v>1437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747</v>
      </c>
      <c r="B87" s="397" t="s">
        <v>748</v>
      </c>
      <c r="C87" s="108">
        <v>1003</v>
      </c>
      <c r="D87" s="108">
        <v>1003</v>
      </c>
      <c r="E87" s="119">
        <f t="shared" si="1"/>
        <v>0</v>
      </c>
      <c r="F87" s="108">
        <v>0</v>
      </c>
    </row>
    <row r="88" spans="1:6" ht="12">
      <c r="A88" s="396" t="s">
        <v>749</v>
      </c>
      <c r="B88" s="397" t="s">
        <v>750</v>
      </c>
      <c r="C88" s="108">
        <v>0</v>
      </c>
      <c r="D88" s="108">
        <f>+C88</f>
        <v>0</v>
      </c>
      <c r="E88" s="119">
        <f t="shared" si="1"/>
        <v>0</v>
      </c>
      <c r="F88" s="108">
        <v>0</v>
      </c>
    </row>
    <row r="89" spans="1:6" ht="12">
      <c r="A89" s="396" t="s">
        <v>751</v>
      </c>
      <c r="B89" s="397" t="s">
        <v>752</v>
      </c>
      <c r="C89" s="108">
        <v>22</v>
      </c>
      <c r="D89" s="108">
        <v>22</v>
      </c>
      <c r="E89" s="119">
        <f t="shared" si="1"/>
        <v>0</v>
      </c>
      <c r="F89" s="108">
        <v>0</v>
      </c>
    </row>
    <row r="90" spans="1:16" ht="12">
      <c r="A90" s="396" t="s">
        <v>753</v>
      </c>
      <c r="B90" s="397" t="s">
        <v>754</v>
      </c>
      <c r="C90" s="103">
        <f>SUM(C91:C93)</f>
        <v>409</v>
      </c>
      <c r="D90" s="103">
        <f>SUM(D91:D93)</f>
        <v>409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77</v>
      </c>
      <c r="D91" s="108">
        <f>+C91</f>
        <v>77</v>
      </c>
      <c r="E91" s="119">
        <f t="shared" si="1"/>
        <v>0</v>
      </c>
      <c r="F91" s="108">
        <v>0</v>
      </c>
    </row>
    <row r="92" spans="1:6" ht="12">
      <c r="A92" s="396" t="s">
        <v>663</v>
      </c>
      <c r="B92" s="397" t="s">
        <v>757</v>
      </c>
      <c r="C92" s="108">
        <v>323</v>
      </c>
      <c r="D92" s="108">
        <v>323</v>
      </c>
      <c r="E92" s="119">
        <f t="shared" si="1"/>
        <v>0</v>
      </c>
      <c r="F92" s="108">
        <v>0</v>
      </c>
    </row>
    <row r="93" spans="1:6" ht="12">
      <c r="A93" s="396" t="s">
        <v>667</v>
      </c>
      <c r="B93" s="397" t="s">
        <v>758</v>
      </c>
      <c r="C93" s="108">
        <v>9</v>
      </c>
      <c r="D93" s="108">
        <v>9</v>
      </c>
      <c r="E93" s="119">
        <f t="shared" si="1"/>
        <v>0</v>
      </c>
      <c r="F93" s="108">
        <v>0</v>
      </c>
    </row>
    <row r="94" spans="1:6" ht="12">
      <c r="A94" s="396" t="s">
        <v>759</v>
      </c>
      <c r="B94" s="397" t="s">
        <v>760</v>
      </c>
      <c r="C94" s="108">
        <v>3</v>
      </c>
      <c r="D94" s="108">
        <f>+C94</f>
        <v>3</v>
      </c>
      <c r="E94" s="119">
        <f t="shared" si="1"/>
        <v>0</v>
      </c>
      <c r="F94" s="108">
        <v>0</v>
      </c>
    </row>
    <row r="95" spans="1:6" ht="12">
      <c r="A95" s="396" t="s">
        <v>761</v>
      </c>
      <c r="B95" s="397" t="s">
        <v>762</v>
      </c>
      <c r="C95" s="108">
        <v>139</v>
      </c>
      <c r="D95" s="108">
        <v>139</v>
      </c>
      <c r="E95" s="119">
        <f t="shared" si="1"/>
        <v>0</v>
      </c>
      <c r="F95" s="110">
        <v>0</v>
      </c>
    </row>
    <row r="96" spans="1:16" ht="12">
      <c r="A96" s="398" t="s">
        <v>763</v>
      </c>
      <c r="B96" s="407" t="s">
        <v>764</v>
      </c>
      <c r="C96" s="104">
        <f>C85+C80+C75+C71+C95</f>
        <v>1714</v>
      </c>
      <c r="D96" s="104">
        <f>D85+D80+D75+D71+D95</f>
        <v>1714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1714</v>
      </c>
      <c r="D97" s="104">
        <f>D96+D68+D66</f>
        <v>1714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781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871</v>
      </c>
      <c r="B109" s="615"/>
      <c r="C109" s="615" t="s">
        <v>382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782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portrait" paperSize="9" scale="75" r:id="rId1"/>
  <headerFooter alignWithMargins="0">
    <oddHeader xml:space="preserve">&amp;R&amp;"Times New Roman Cyr,Regular"&amp;9СПРАВКА   ПО ОБРАЗЕЦ № 6 </oddHead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ПАНГЕА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831308908</v>
      </c>
    </row>
    <row r="5" spans="1:9" ht="15">
      <c r="A5" s="501" t="s">
        <v>5</v>
      </c>
      <c r="B5" s="623" t="str">
        <f>'справка №1-БАЛАНС'!E5</f>
        <v>01.01.2016-30.06.2016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>
        <v>0</v>
      </c>
      <c r="D16" s="98"/>
      <c r="E16" s="98"/>
      <c r="F16" s="98">
        <v>0</v>
      </c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5"/>
      <c r="C30" s="625"/>
      <c r="D30" s="459" t="s">
        <v>820</v>
      </c>
      <c r="E30" s="624"/>
      <c r="F30" s="624"/>
      <c r="G30" s="624"/>
      <c r="H30" s="420" t="s">
        <v>782</v>
      </c>
      <c r="I30" s="624"/>
      <c r="J30" s="624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6" right="0.3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P154"/>
  <sheetViews>
    <sheetView zoomScalePageLayoutView="0" workbookViewId="0" topLeftCell="A1">
      <selection activeCell="I14" sqref="I1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ПАНГЕА АД</v>
      </c>
      <c r="C5" s="629"/>
      <c r="D5" s="629"/>
      <c r="E5" s="570" t="s">
        <v>2</v>
      </c>
      <c r="F5" s="451">
        <f>'справка №1-БАЛАНС'!H3</f>
        <v>831308908</v>
      </c>
    </row>
    <row r="6" spans="1:13" ht="15" customHeight="1">
      <c r="A6" s="27" t="s">
        <v>823</v>
      </c>
      <c r="B6" s="630" t="str">
        <f>'справка №1-БАЛАНС'!E5</f>
        <v>01.01.2016-30.06.2016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24.75" customHeight="1">
      <c r="A12" s="36"/>
      <c r="B12" s="37"/>
      <c r="C12" s="441"/>
      <c r="D12" s="441"/>
      <c r="E12" s="441"/>
      <c r="F12" s="443"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>
        <v>1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/>
      <c r="B133" s="40"/>
      <c r="C133" s="441">
        <v>0</v>
      </c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872</v>
      </c>
      <c r="B151" s="453"/>
      <c r="C151" s="631" t="s">
        <v>850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858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Aksenia Vider</cp:lastModifiedBy>
  <cp:lastPrinted>2016-04-18T12:44:49Z</cp:lastPrinted>
  <dcterms:created xsi:type="dcterms:W3CDTF">2000-06-29T12:02:40Z</dcterms:created>
  <dcterms:modified xsi:type="dcterms:W3CDTF">2016-07-27T07:29:17Z</dcterms:modified>
  <cp:category/>
  <cp:version/>
  <cp:contentType/>
  <cp:contentStatus/>
</cp:coreProperties>
</file>