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<sst xmlns="http://schemas.openxmlformats.org/spreadsheetml/2006/main" count="4320" uniqueCount="1002">
  <si>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</si>
  <si>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</si>
  <si>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</si>
  <si>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</si>
  <si>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</si>
  <si>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</si>
  <si>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</si>
  <si>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</si>
  <si>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</si>
  <si>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</si>
  <si>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</si>
  <si>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</si>
  <si>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</si>
  <si>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</si>
  <si>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</si>
  <si>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</si>
  <si>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</si>
  <si>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</si>
  <si>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</si>
  <si>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</si>
  <si>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</si>
  <si>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</si>
  <si>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</si>
  <si>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</si>
  <si>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</si>
  <si>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</si>
  <si>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</si>
  <si>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</si>
  <si>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</si>
  <si>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</si>
  <si>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</si>
  <si>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</si>
  <si>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</si>
  <si>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</si>
  <si>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</si>
  <si>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</si>
  <si>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</si>
  <si>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</si>
  <si>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</si>
  <si>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</si>
  <si>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</si>
  <si>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</si>
  <si>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</si>
  <si>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</si>
  <si>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</si>
  <si>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</si>
  <si>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</si>
  <si>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</si>
  <si>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</si>
  <si>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</si>
  <si>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</si>
  <si>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</si>
  <si>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</si>
  <si>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</si>
  <si>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</si>
  <si>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</si>
  <si>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</si>
  <si>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</si>
  <si>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</si>
  <si>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</si>
  <si>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</si>
  <si>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</si>
  <si>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</si>
  <si>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</si>
  <si>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</si>
  <si>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</si>
  <si>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</si>
  <si>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</si>
  <si>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</si>
  <si>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</si>
  <si>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</si>
  <si>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</si>
  <si>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</si>
  <si>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</si>
  <si>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</si>
  <si>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</si>
  <si>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</si>
  <si>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</si>
  <si>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</si>
  <si>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</si>
  <si>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</si>
  <si>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</si>
  <si>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</si>
  <si>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</si>
  <si>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</si>
  <si>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</si>
  <si>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</si>
  <si>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</si>
  <si>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</si>
  <si>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</si>
  <si>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</si>
  <si>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</si>
  <si>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</si>
  <si>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</si>
  <si>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</si>
  <si>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</si>
  <si>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</si>
  <si>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</si>
  <si>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</si>
  <si>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</si>
  <si>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</si>
  <si>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</si>
  <si>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</si>
  <si>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</si>
  <si>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</si>
  <si>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</si>
  <si>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</si>
  <si>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</si>
  <si>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</si>
  <si>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</si>
  <si>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</si>
  <si>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</si>
  <si>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</si>
  <si>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</si>
  <si>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</si>
  <si>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</si>
  <si>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</si>
  <si>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</si>
  <si>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</si>
  <si>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</si>
  <si>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</si>
  <si>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</si>
  <si>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</si>
  <si>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</si>
  <si>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</si>
  <si>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</si>
  <si>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</si>
  <si>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</si>
  <si>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</si>
  <si>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</si>
  <si>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</si>
  <si>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</si>
  <si>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</si>
  <si>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</si>
  <si>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</si>
  <si>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</si>
  <si>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</si>
  <si>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</si>
  <si>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</si>
  <si>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</si>
  <si>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</si>
  <si>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</si>
  <si>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</si>
  <si>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</si>
  <si>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</si>
  <si>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</si>
  <si>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</si>
  <si>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</si>
  <si>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</si>
  <si>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</si>
  <si>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</si>
  <si>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</si>
  <si>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</si>
  <si>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</si>
  <si>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</si>
  <si>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</si>
  <si>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</si>
  <si>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</si>
  <si>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</si>
  <si>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</si>
  <si>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</si>
  <si>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</si>
  <si>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</si>
  <si>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</si>
  <si>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</si>
  <si>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</si>
  <si>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</si>
  <si>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</si>
  <si>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</si>
  <si>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</si>
  <si>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</si>
  <si>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</si>
  <si>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</si>
  <si>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</si>
  <si>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</si>
  <si>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</si>
  <si>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</si>
  <si>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</si>
  <si>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</si>
  <si>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</si>
  <si>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</si>
  <si>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</si>
  <si>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</si>
  <si>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</si>
  <si>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</si>
  <si>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</si>
  <si>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</si>
  <si>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</si>
  <si>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</si>
  <si>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</si>
  <si>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</si>
  <si>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</si>
  <si>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</si>
  <si>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</si>
  <si>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</si>
  <si>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</si>
  <si>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</si>
  <si>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</si>
  <si>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</si>
  <si>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</si>
  <si>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</si>
  <si>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</si>
  <si>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</si>
  <si>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</si>
  <si>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</si>
  <si>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</si>
  <si>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</si>
  <si>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</si>
  <si>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</si>
  <si>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</si>
  <si>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</si>
  <si>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</si>
  <si>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</si>
  <si>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</si>
  <si>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</si>
  <si>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</si>
  <si>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</si>
  <si>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</si>
  <si>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</si>
  <si>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</si>
  <si>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</si>
  <si>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</si>
  <si>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</si>
  <si>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</si>
  <si>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</si>
  <si>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</si>
  <si>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</si>
  <si>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</si>
  <si>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</si>
  <si>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</si>
  <si>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</si>
  <si>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</si>
  <si>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</si>
  <si>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</si>
  <si>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</si>
  <si>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</si>
  <si>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</si>
  <si>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</si>
  <si>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</si>
  <si>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</si>
  <si>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</si>
  <si>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</si>
  <si>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</si>
  <si>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</si>
  <si>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</si>
  <si>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</si>
  <si>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</si>
  <si>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</si>
  <si>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</si>
  <si>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</si>
  <si>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</si>
  <si>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</si>
  <si>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</si>
  <si>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</si>
  <si>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</si>
  <si>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</si>
  <si>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</si>
  <si>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</si>
  <si>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</si>
  <si>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</si>
  <si>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</si>
  <si>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</si>
  <si>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</si>
  <si>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</si>
  <si>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</si>
  <si>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</si>
  <si>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</si>
  <si>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</si>
  <si>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</si>
  <si>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</si>
  <si>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</si>
  <si>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</si>
  <si>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</si>
  <si>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</si>
  <si>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</si>
  <si>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</si>
  <si>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</si>
  <si>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</si>
  <si>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</si>
  <si>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</si>
  <si>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</si>
  <si>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</si>
  <si>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</si>
  <si>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</si>
  <si>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</si>
  <si>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</si>
  <si>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</si>
  <si>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</si>
  <si>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</si>
  <si>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</si>
  <si>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</si>
  <si>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</si>
  <si>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</si>
  <si>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</si>
  <si>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</si>
  <si>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</si>
  <si>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</si>
  <si>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</si>
  <si>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</si>
  <si>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</si>
  <si>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</si>
  <si>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</si>
  <si>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</si>
  <si>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</si>
  <si>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</si>
  <si>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</si>
  <si>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</si>
  <si>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</si>
  <si>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</si>
  <si>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</si>
  <si>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</si>
  <si>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</si>
  <si>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</si>
  <si>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</si>
  <si>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</si>
  <si>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</si>
  <si>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</si>
  <si>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</si>
  <si>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</si>
  <si>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</si>
  <si>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</si>
  <si>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</si>
  <si>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</si>
  <si>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</si>
  <si>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</si>
  <si>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</si>
  <si>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</si>
  <si>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</si>
  <si>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</si>
  <si>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</si>
  <si>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</si>
  <si>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</si>
  <si>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</si>
  <si>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</si>
  <si>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</si>
  <si>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</si>
  <si>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</si>
  <si>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</si>
  <si>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</si>
  <si>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</si>
  <si>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</si>
  <si>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</si>
  <si>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</si>
  <si>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</si>
  <si>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</si>
  <si>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</si>
  <si>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</si>
  <si>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</si>
  <si>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</si>
  <si>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</si>
  <si>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</si>
  <si>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</si>
  <si>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</si>
  <si>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</si>
  <si>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</si>
  <si>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</si>
  <si>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</si>
  <si>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</si>
  <si>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</si>
  <si>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</si>
  <si>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</si>
  <si>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</si>
  <si>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</si>
  <si>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</si>
  <si>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</si>
  <si>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</si>
  <si>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</si>
  <si>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</si>
  <si>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</si>
  <si>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</si>
  <si>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</si>
  <si>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</si>
  <si>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</si>
  <si>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</si>
  <si>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</si>
  <si>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</si>
  <si>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</si>
  <si>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</si>
  <si>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</si>
  <si>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</si>
  <si>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</si>
  <si>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</si>
  <si>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</si>
  <si>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</si>
  <si>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</si>
  <si>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</si>
  <si>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</si>
  <si>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</si>
  <si>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</si>
  <si>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</si>
  <si>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</si>
  <si>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</si>
  <si>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</si>
  <si>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</si>
  <si>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</si>
  <si>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</si>
  <si>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</si>
  <si>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</si>
  <si>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</si>
  <si>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</si>
  <si>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</si>
  <si>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</si>
  <si>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</si>
  <si>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</si>
  <si>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</si>
  <si>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</si>
  <si>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</si>
  <si>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</si>
  <si>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</si>
  <si>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</si>
  <si>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</si>
  <si>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</si>
  <si>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</si>
  <si>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</si>
  <si>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</si>
  <si>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</si>
  <si>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</si>
  <si>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</si>
  <si>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</si>
  <si>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</si>
  <si>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</si>
  <si>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</si>
  <si>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</si>
  <si>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</si>
  <si>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</si>
  <si>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</si>
  <si>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</si>
  <si>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</si>
  <si>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</si>
  <si>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</si>
  <si>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</si>
  <si>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</si>
  <si>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</si>
  <si>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</si>
  <si>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</si>
  <si>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</si>
  <si>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</si>
  <si>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</si>
  <si>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</si>
  <si>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</si>
  <si>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</si>
  <si>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</si>
  <si>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</si>
  <si>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</si>
  <si>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</si>
  <si>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</si>
  <si>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</si>
  <si>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</si>
  <si>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</si>
  <si>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</si>
  <si>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</si>
  <si>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</si>
  <si>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</si>
  <si>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</si>
  <si>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</si>
  <si>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</si>
  <si>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</si>
  <si>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</si>
  <si>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</si>
  <si>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</si>
  <si>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</si>
  <si>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</si>
  <si>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</si>
  <si>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</si>
  <si>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</si>
  <si>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</si>
  <si>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</si>
  <si>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</si>
  <si>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</si>
  <si>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</si>
  <si>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</si>
  <si>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</si>
  <si>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</si>
  <si>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</si>
  <si>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</si>
  <si>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</si>
  <si>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</si>
  <si>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</si>
  <si>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</si>
  <si>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</si>
  <si>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</si>
  <si>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</si>
  <si>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</si>
  <si>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</si>
  <si>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</si>
  <si>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</si>
  <si>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</si>
  <si>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</si>
  <si>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</si>
  <si>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</si>
  <si>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</si>
  <si>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</si>
  <si>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</si>
  <si>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</si>
  <si>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</si>
  <si>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</si>
  <si>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</si>
  <si>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</si>
  <si>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</si>
  <si>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</si>
  <si>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</si>
  <si>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</si>
  <si>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</si>
  <si>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</si>
  <si>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</si>
  <si>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</si>
  <si>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</si>
  <si>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</si>
  <si>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</si>
  <si>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</si>
  <si>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</si>
  <si>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</si>
  <si>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</si>
  <si>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</si>
  <si>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</si>
  <si>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</si>
  <si>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</si>
  <si>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</si>
  <si>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</si>
  <si>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</si>
  <si>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</si>
  <si>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</si>
  <si>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</si>
  <si>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</si>
  <si>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</si>
  <si>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</si>
  <si>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</si>
  <si>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</si>
  <si>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</si>
  <si>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</si>
  <si>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</si>
  <si>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</si>
  <si>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</si>
  <si>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</si>
  <si>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</si>
  <si>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</si>
  <si>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</si>
  <si>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</si>
  <si>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</si>
  <si>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</si>
  <si>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</si>
  <si>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</si>
  <si>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</si>
  <si>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</si>
  <si>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</si>
  <si>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</si>
  <si>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</si>
  <si>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</si>
  <si>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</si>
  <si>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</si>
  <si>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</si>
  <si>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</si>
  <si>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</si>
  <si>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</si>
  <si>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</si>
  <si>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</si>
  <si>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</si>
  <si>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</si>
  <si>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</si>
  <si>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</si>
  <si>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</si>
  <si>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</si>
  <si>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</si>
  <si>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</si>
  <si>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</si>
  <si>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</si>
  <si>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</si>
  <si>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</si>
  <si>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</si>
  <si>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</si>
  <si>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</si>
  <si>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</si>
  <si>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</si>
  <si>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</si>
  <si>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</si>
  <si>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</si>
  <si>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</si>
  <si>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</si>
  <si>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</si>
  <si>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</si>
  <si>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</si>
  <si>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</si>
  <si>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</si>
  <si>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</si>
  <si>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</si>
  <si>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</si>
  <si>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</si>
  <si>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</si>
  <si>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</si>
  <si>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</si>
  <si>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</si>
  <si>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</si>
  <si>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</si>
  <si>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</si>
  <si>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</si>
  <si>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</si>
  <si>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</si>
  <si>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</si>
  <si>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</si>
  <si>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</si>
  <si>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</si>
  <si>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</si>
  <si>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</si>
  <si>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</si>
  <si>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</si>
  <si>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</si>
  <si>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</si>
  <si>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</si>
  <si>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</si>
  <si>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</si>
  <si>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</si>
  <si>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</si>
  <si>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</si>
  <si>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</si>
  <si>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</si>
  <si>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</si>
  <si>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</si>
  <si>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</si>
  <si>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</si>
  <si>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</si>
  <si>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</si>
  <si>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</si>
  <si>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</si>
  <si>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</si>
  <si>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</si>
  <si>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</si>
  <si>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</si>
  <si>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</si>
  <si>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</si>
  <si>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</si>
  <si>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</si>
  <si>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</si>
  <si>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</si>
  <si>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</si>
  <si>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</si>
  <si>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</si>
  <si>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</si>
  <si>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</si>
  <si>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</si>
  <si>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</si>
  <si>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</si>
  <si>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</si>
  <si>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</si>
  <si>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</si>
  <si>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</si>
  <si>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</si>
  <si>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</si>
  <si>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</si>
  <si>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</si>
  <si>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</si>
  <si>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</si>
  <si>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</si>
  <si>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</si>
  <si>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</si>
  <si>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</si>
  <si>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</si>
  <si>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</si>
  <si>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</si>
  <si>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</si>
  <si>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</si>
  <si>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</si>
  <si>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</si>
  <si>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</si>
  <si>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</si>
  <si>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</si>
  <si>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</si>
  <si>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</si>
  <si>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</si>
  <si>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</si>
  <si>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</si>
  <si>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</si>
  <si>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</si>
  <si>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</si>
  <si>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</si>
  <si>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</si>
  <si>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</si>
  <si>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</si>
  <si>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</si>
  <si>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</si>
  <si>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</si>
  <si>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</si>
  <si>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</si>
  <si>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</si>
  <si>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</si>
  <si>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</si>
  <si>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</si>
  <si>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</si>
  <si>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</si>
  <si>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</si>
  <si>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</si>
  <si>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</si>
  <si>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</si>
  <si>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</si>
  <si>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</si>
  <si>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</si>
  <si>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</si>
  <si>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</si>
  <si>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</si>
  <si>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</si>
  <si>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</si>
  <si>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</si>
  <si>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</si>
  <si>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</si>
  <si>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</si>
  <si>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</si>
  <si>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</si>
  <si>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</si>
  <si>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</si>
  <si>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</si>
  <si>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</si>
  <si>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</si>
  <si>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</si>
  <si>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</si>
  <si>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</si>
  <si>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</si>
  <si>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</si>
  <si>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</si>
  <si>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</si>
  <si>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</si>
  <si>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</si>
  <si>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</si>
  <si>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</si>
  <si>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</si>
  <si>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</si>
  <si>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</si>
  <si>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</si>
  <si>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</si>
  <si>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</si>
  <si>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</si>
  <si>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</si>
  <si>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</si>
  <si>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</si>
  <si>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</si>
  <si>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</si>
  <si>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</si>
  <si>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</si>
  <si>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</si>
  <si>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</si>
  <si>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</si>
  <si>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</si>
  <si>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</si>
  <si>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</si>
  <si>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</si>
  <si>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</si>
  <si>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</si>
  <si>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</si>
  <si>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</si>
  <si>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</si>
  <si>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</si>
  <si>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</si>
  <si>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</si>
  <si>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</si>
  <si>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</si>
  <si>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</si>
  <si>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</si>
  <si>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</si>
  <si>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</si>
  <si>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</si>
  <si>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</si>
  <si>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</si>
  <si>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</si>
  <si>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</si>
  <si>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</si>
  <si>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</si>
  <si>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</si>
  <si>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</si>
  <si>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</si>
  <si>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</si>
  <si>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</si>
  <si>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</si>
  <si>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</si>
  <si>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</si>
  <si>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</si>
  <si>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</si>
  <si>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</si>
  <si>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</si>
  <si>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</si>
  <si>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</si>
  <si>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</si>
  <si>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</si>
  <si>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</si>
  <si>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</si>
  <si>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</si>
  <si>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</si>
  <si>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</si>
  <si>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</si>
  <si>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</si>
  <si>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</si>
  <si>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</si>
  <si>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</si>
  <si>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</si>
  <si>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</si>
  <si>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</si>
  <si>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</si>
  <si>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</si>
  <si>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</si>
  <si>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</si>
  <si>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</si>
  <si>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</si>
  <si>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</si>
  <si>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</si>
  <si>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</si>
  <si>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</si>
  <si>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</si>
  <si>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</si>
  <si>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</si>
  <si>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</si>
  <si>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</si>
  <si>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</si>
  <si>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</si>
  <si>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</si>
  <si>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</si>
  <si>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</si>
  <si>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</si>
  <si>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</si>
  <si>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</si>
  <si>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</si>
  <si>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</si>
  <si>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</si>
  <si>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</si>
  <si>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</si>
  <si>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</si>
  <si>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</si>
  <si>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</si>
  <si>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</si>
  <si>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</si>
  <si>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</si>
  <si>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</si>
  <si>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</si>
  <si>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</si>
  <si>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</si>
  <si>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</si>
  <si>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</si>
  <si>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</si>
  <si>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</si>
  <si>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</si>
  <si>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</si>
  <si>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</si>
  <si>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</si>
  <si>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</si>
  <si>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</si>
  <si>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</si>
  <si>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</si>
  <si>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</si>
  <si>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</si>
  <si>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</si>
  <si>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</si>
  <si>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</si>
  <si>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</si>
  <si>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</si>
  <si>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</si>
  <si>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</si>
  <si>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</si>
  <si>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</si>
  <si>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</si>
  <si>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</si>
  <si>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</si>
  <si>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</si>
  <si>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</si>
  <si>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</si>
  <si>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</si>
  <si>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</si>
  <si>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</si>
  <si>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</si>
  <si>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</si>
  <si>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</si>
  <si>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</si>
  <si>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</si>
  <si>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</si>
  <si>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</si>
  <si>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</si>
  <si>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</si>
  <si>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</si>
  <si>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</si>
  <si>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</si>
  <si>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</si>
  <si>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</si>
  <si>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</si>
  <si>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</si>
  <si>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</si>
  <si>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</si>
  <si>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</si>
  <si>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</si>
  <si>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</si>
  <si>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</si>
  <si>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</si>
  <si>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</si>
  <si>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</si>
  <si>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</si>
  <si>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</si>
  <si>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</si>
  <si>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</si>
  <si>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</si>
  <si>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</si>
  <si>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</si>
  <si>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</si>
  <si>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</si>
  <si>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</si>
  <si>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</si>
  <si>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</si>
  <si>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</si>
  <si>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</si>
  <si>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</si>
  <si>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</si>
  <si>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</si>
  <si>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</si>
  <si>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</si>
  <si>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</si>
  <si>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</si>
  <si>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</si>
  <si>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</si>
  <si>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</si>
  <si>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</si>
  <si>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</si>
  <si>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</si>
  <si>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</si>
  <si>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</si>
  <si>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</si>
  <si>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</si>
  <si>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</si>
  <si>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</si>
  <si>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</si>
  <si>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</si>
  <si>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</si>
  <si>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</si>
  <si>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</si>
  <si>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</si>
  <si>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</si>
  <si>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</si>
  <si>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</si>
  <si>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</si>
  <si>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</si>
  <si>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</si>
  <si>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</si>
  <si>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</si>
  <si>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</si>
  <si>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</si>
  <si>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</si>
  <si>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</si>
  <si>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</si>
  <si>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</si>
  <si>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</si>
  <si>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</si>
  <si>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</si>
  <si>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</si>
  <si>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</si>
  <si>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</si>
  <si>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</si>
  <si>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</si>
  <si>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</si>
  <si>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</si>
  <si>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</si>
  <si>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</si>
  <si>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</si>
  <si>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</si>
  <si>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</si>
  <si>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</si>
  <si>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</si>
  <si>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</si>
  <si>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</si>
  <si>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</si>
  <si>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</si>
  <si>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</si>
  <si>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</si>
  <si>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</si>
  <si>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</si>
  <si>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</si>
  <si>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</si>
  <si>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</si>
  <si>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</si>
  <si>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</si>
  <si>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</si>
  <si>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</si>
  <si>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</si>
  <si>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</si>
  <si>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</si>
  <si>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</si>
  <si>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</si>
  <si>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</si>
  <si>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</si>
  <si>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</si>
  <si>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</si>
  <si>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</si>
  <si>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</si>
  <si>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</si>
  <si>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</si>
  <si>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</si>
  <si>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</si>
  <si>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</si>
  <si>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ПРИМОРСКО КЛУБ ЕАД</t>
  </si>
  <si>
    <t>201795176</t>
  </si>
  <si>
    <t>ПРИМОРСКО 8180, ММЦ ПРИМОРСКО, АДМ.СГРАДА, ЕТ.2</t>
  </si>
  <si>
    <t>+35955030059</t>
  </si>
  <si>
    <t>+359 55030006</t>
  </si>
  <si>
    <t>primorskoclub.bg</t>
  </si>
  <si>
    <t>Инвестор БГ</t>
  </si>
  <si>
    <t>Красимир Станев, Никола Вълчанов, Христо Пенев</t>
  </si>
  <si>
    <t>Красимир Станев и прокуристи поотделно</t>
  </si>
  <si>
    <t>Главен счетоводител</t>
  </si>
  <si>
    <t>Никола Вълчанов</t>
  </si>
  <si>
    <t>Елена Атанасова</t>
  </si>
  <si>
    <t>accprimorsko@albena.bg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</si>
</sst>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23"/>
      <name val="Courier New"/>
      <family val="3"/>
    </font>
    <font>
      <b/>
      <i/>
      <sz val="10"/>
      <color indexed="8"/>
      <name val="Courier New"/>
      <family val="3"/>
    </font>
    <font>
      <b/>
      <sz val="12"/>
      <color indexed="54"/>
      <name val="Courier New"/>
      <family val="3"/>
    </font>
    <font>
      <sz val="10"/>
      <color indexed="8"/>
      <name val="Courier New"/>
      <family val="3"/>
    </font>
    <font>
      <b/>
      <sz val="10"/>
      <color indexed="54"/>
      <name val="Courier New"/>
      <family val="3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71" fillId="27" borderId="8" applyNumberFormat="0" applyAlignment="0" applyProtection="0"/>
    <xf numFmtId="9" fontId="14" fillId="0" borderId="0" applyFont="0" applyFill="0" applyBorder="0" applyAlignment="0" applyProtection="0"/>
    <xf numFmtId="0" fontId="23" fillId="0" borderId="0">
      <alignment horizontal="left" vertical="center"/>
      <protection/>
    </xf>
    <xf numFmtId="0" fontId="23" fillId="0" borderId="0">
      <alignment horizontal="right" vertical="center"/>
      <protection/>
    </xf>
    <xf numFmtId="0" fontId="24" fillId="33" borderId="0">
      <alignment horizontal="right" vertical="center"/>
      <protection/>
    </xf>
    <xf numFmtId="0" fontId="25" fillId="0" borderId="0">
      <alignment horizontal="center" vertical="center"/>
      <protection/>
    </xf>
    <xf numFmtId="0" fontId="26" fillId="0" borderId="0">
      <alignment horizontal="left" vertical="top"/>
      <protection/>
    </xf>
    <xf numFmtId="0" fontId="27" fillId="34" borderId="0">
      <alignment horizontal="center" vertical="top"/>
      <protection/>
    </xf>
    <xf numFmtId="0" fontId="27" fillId="34" borderId="0">
      <alignment horizontal="center" vertical="top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34" borderId="0">
      <alignment horizontal="left" vertical="center"/>
      <protection/>
    </xf>
    <xf numFmtId="0" fontId="26" fillId="34" borderId="0">
      <alignment horizontal="right" vertical="center"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5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6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5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6" borderId="22" xfId="66" applyNumberFormat="1" applyFont="1" applyFill="1" applyBorder="1" applyAlignment="1" applyProtection="1">
      <alignment vertical="top"/>
      <protection locked="0"/>
    </xf>
    <xf numFmtId="3" fontId="4" fillId="36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5" borderId="18" xfId="66" applyFont="1" applyFill="1" applyBorder="1" applyAlignment="1" applyProtection="1">
      <alignment vertical="top"/>
      <protection/>
    </xf>
    <xf numFmtId="1" fontId="10" fillId="35" borderId="18" xfId="66" applyNumberFormat="1" applyFont="1" applyFill="1" applyBorder="1" applyAlignment="1" applyProtection="1">
      <alignment vertical="top" wrapText="1"/>
      <protection/>
    </xf>
    <xf numFmtId="1" fontId="10" fillId="35" borderId="18" xfId="66" applyNumberFormat="1" applyFont="1" applyFill="1" applyBorder="1" applyAlignment="1" applyProtection="1">
      <alignment vertical="top"/>
      <protection/>
    </xf>
    <xf numFmtId="1" fontId="10" fillId="35" borderId="18" xfId="60" applyNumberFormat="1" applyFont="1" applyFill="1" applyBorder="1" applyAlignment="1" applyProtection="1">
      <alignment vertical="top" wrapText="1"/>
      <protection/>
    </xf>
    <xf numFmtId="0" fontId="10" fillId="35" borderId="18" xfId="60" applyFont="1" applyFill="1" applyBorder="1" applyAlignment="1" applyProtection="1">
      <alignment vertical="top"/>
      <protection/>
    </xf>
    <xf numFmtId="1" fontId="9" fillId="35" borderId="18" xfId="66" applyNumberFormat="1" applyFont="1" applyFill="1" applyBorder="1" applyAlignment="1" applyProtection="1">
      <alignment vertical="top" wrapText="1"/>
      <protection/>
    </xf>
    <xf numFmtId="49" fontId="10" fillId="35" borderId="18" xfId="66" applyNumberFormat="1" applyFont="1" applyFill="1" applyBorder="1" applyAlignment="1" applyProtection="1">
      <alignment vertical="top"/>
      <protection/>
    </xf>
    <xf numFmtId="1" fontId="10" fillId="35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5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5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5" borderId="15" xfId="66" applyNumberFormat="1" applyFont="1" applyFill="1" applyBorder="1" applyAlignment="1" applyProtection="1">
      <alignment vertical="top" wrapText="1"/>
      <protection/>
    </xf>
    <xf numFmtId="3" fontId="4" fillId="36" borderId="16" xfId="66" applyNumberFormat="1" applyFont="1" applyFill="1" applyBorder="1" applyAlignment="1" applyProtection="1">
      <alignment vertical="top"/>
      <protection locked="0"/>
    </xf>
    <xf numFmtId="0" fontId="10" fillId="35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5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5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5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6" borderId="28" xfId="66" applyNumberFormat="1" applyFont="1" applyFill="1" applyBorder="1" applyAlignment="1" applyProtection="1">
      <alignment vertical="top"/>
      <protection locked="0"/>
    </xf>
    <xf numFmtId="3" fontId="4" fillId="36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6" borderId="20" xfId="66" applyNumberFormat="1" applyFont="1" applyFill="1" applyBorder="1" applyAlignment="1" applyProtection="1">
      <alignment vertical="top"/>
      <protection locked="0"/>
    </xf>
    <xf numFmtId="3" fontId="4" fillId="36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6" borderId="33" xfId="66" applyNumberFormat="1" applyFont="1" applyFill="1" applyBorder="1" applyAlignment="1" applyProtection="1">
      <alignment vertical="top"/>
      <protection locked="0"/>
    </xf>
    <xf numFmtId="3" fontId="11" fillId="36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6" borderId="14" xfId="66" applyNumberFormat="1" applyFont="1" applyFill="1" applyBorder="1" applyAlignment="1" applyProtection="1">
      <alignment vertical="center"/>
      <protection locked="0"/>
    </xf>
    <xf numFmtId="3" fontId="4" fillId="36" borderId="22" xfId="66" applyNumberFormat="1" applyFont="1" applyFill="1" applyBorder="1" applyAlignment="1" applyProtection="1">
      <alignment vertical="center"/>
      <protection locked="0"/>
    </xf>
    <xf numFmtId="3" fontId="4" fillId="36" borderId="21" xfId="66" applyNumberFormat="1" applyFont="1" applyFill="1" applyBorder="1" applyAlignment="1" applyProtection="1">
      <alignment vertical="center"/>
      <protection locked="0"/>
    </xf>
    <xf numFmtId="3" fontId="4" fillId="36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6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6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6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6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6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5" borderId="18" xfId="66" applyFont="1" applyFill="1" applyBorder="1" applyAlignment="1" applyProtection="1">
      <alignment vertical="top" wrapText="1"/>
      <protection/>
    </xf>
    <xf numFmtId="1" fontId="13" fillId="35" borderId="18" xfId="66" applyNumberFormat="1" applyFont="1" applyFill="1" applyBorder="1" applyAlignment="1" applyProtection="1">
      <alignment vertical="top"/>
      <protection/>
    </xf>
    <xf numFmtId="0" fontId="9" fillId="35" borderId="23" xfId="66" applyNumberFormat="1" applyFont="1" applyFill="1" applyBorder="1" applyAlignment="1" applyProtection="1">
      <alignment vertical="top" wrapText="1"/>
      <protection/>
    </xf>
    <xf numFmtId="3" fontId="3" fillId="36" borderId="14" xfId="66" applyNumberFormat="1" applyFont="1" applyFill="1" applyBorder="1" applyAlignment="1" applyProtection="1">
      <alignment vertical="top"/>
      <protection locked="0"/>
    </xf>
    <xf numFmtId="3" fontId="3" fillId="36" borderId="22" xfId="66" applyNumberFormat="1" applyFont="1" applyFill="1" applyBorder="1" applyAlignment="1" applyProtection="1">
      <alignment vertical="top"/>
      <protection locked="0"/>
    </xf>
    <xf numFmtId="3" fontId="11" fillId="36" borderId="14" xfId="66" applyNumberFormat="1" applyFont="1" applyFill="1" applyBorder="1" applyAlignment="1" applyProtection="1">
      <alignment vertical="top"/>
      <protection locked="0"/>
    </xf>
    <xf numFmtId="3" fontId="11" fillId="36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5" borderId="18" xfId="66" applyFont="1" applyFill="1" applyBorder="1" applyAlignment="1" applyProtection="1">
      <alignment horizontal="center" vertical="center"/>
      <protection/>
    </xf>
    <xf numFmtId="0" fontId="13" fillId="35" borderId="18" xfId="66" applyFont="1" applyFill="1" applyBorder="1" applyAlignment="1" applyProtection="1">
      <alignment horizontal="center" vertical="top" wrapText="1"/>
      <protection/>
    </xf>
    <xf numFmtId="0" fontId="9" fillId="35" borderId="18" xfId="66" applyFont="1" applyFill="1" applyBorder="1" applyAlignment="1" applyProtection="1">
      <alignment horizontal="center" vertical="top" wrapText="1"/>
      <protection/>
    </xf>
    <xf numFmtId="1" fontId="13" fillId="35" borderId="18" xfId="66" applyNumberFormat="1" applyFont="1" applyFill="1" applyBorder="1" applyAlignment="1" applyProtection="1">
      <alignment horizontal="center" vertical="top"/>
      <protection/>
    </xf>
    <xf numFmtId="1" fontId="13" fillId="35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5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5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6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6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6" borderId="14" xfId="70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6" borderId="16" xfId="66" applyNumberFormat="1" applyFont="1" applyFill="1" applyBorder="1" applyAlignment="1" applyProtection="1">
      <alignment vertical="top"/>
      <protection locked="0"/>
    </xf>
    <xf numFmtId="3" fontId="3" fillId="36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6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5" fillId="38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6" fillId="39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6" borderId="22" xfId="66" applyNumberFormat="1" applyFont="1" applyFill="1" applyBorder="1" applyAlignment="1" applyProtection="1">
      <alignment vertical="center"/>
      <protection locked="0"/>
    </xf>
    <xf numFmtId="3" fontId="11" fillId="36" borderId="14" xfId="66" applyNumberFormat="1" applyFont="1" applyFill="1" applyBorder="1" applyAlignment="1" applyProtection="1">
      <alignment vertical="center"/>
      <protection locked="0"/>
    </xf>
    <xf numFmtId="3" fontId="11" fillId="36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7" fillId="39" borderId="45" xfId="0" applyFont="1" applyFill="1" applyBorder="1" applyAlignment="1">
      <alignment horizontal="left" vertical="center"/>
    </xf>
    <xf numFmtId="0" fontId="77" fillId="39" borderId="46" xfId="0" applyFont="1" applyFill="1" applyBorder="1" applyAlignment="1">
      <alignment horizontal="left" vertical="center"/>
    </xf>
    <xf numFmtId="0" fontId="78" fillId="39" borderId="47" xfId="0" applyFont="1" applyFill="1" applyBorder="1" applyAlignment="1">
      <alignment horizontal="left" indent="2"/>
    </xf>
    <xf numFmtId="0" fontId="79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6" fillId="39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0" fillId="0" borderId="48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0" fontId="81" fillId="4" borderId="48" xfId="0" applyFont="1" applyFill="1" applyBorder="1" applyAlignment="1" applyProtection="1">
      <alignment horizontal="center" vertical="center"/>
      <protection/>
    </xf>
    <xf numFmtId="0" fontId="81" fillId="4" borderId="48" xfId="0" applyFont="1" applyFill="1" applyBorder="1" applyAlignment="1">
      <alignment horizontal="center" vertical="center"/>
    </xf>
    <xf numFmtId="0" fontId="81" fillId="10" borderId="48" xfId="0" applyFont="1" applyFill="1" applyBorder="1" applyAlignment="1">
      <alignment horizontal="center" vertical="center"/>
    </xf>
    <xf numFmtId="0" fontId="81" fillId="16" borderId="48" xfId="0" applyFont="1" applyFill="1" applyBorder="1" applyAlignment="1">
      <alignment horizontal="center" vertical="center"/>
    </xf>
    <xf numFmtId="0" fontId="81" fillId="22" borderId="48" xfId="0" applyFont="1" applyFill="1" applyBorder="1" applyAlignment="1">
      <alignment horizontal="center" vertical="center"/>
    </xf>
    <xf numFmtId="3" fontId="82" fillId="0" borderId="48" xfId="0" applyNumberFormat="1" applyFont="1" applyBorder="1" applyAlignment="1">
      <alignment horizontal="right" vertical="center" indent="1"/>
    </xf>
    <xf numFmtId="4" fontId="82" fillId="0" borderId="48" xfId="0" applyNumberFormat="1" applyFont="1" applyBorder="1" applyAlignment="1">
      <alignment horizontal="right" vertical="center" indent="1"/>
    </xf>
    <xf numFmtId="0" fontId="83" fillId="0" borderId="48" xfId="0" applyFont="1" applyFill="1" applyBorder="1" applyAlignment="1">
      <alignment horizontal="center" vertical="center"/>
    </xf>
    <xf numFmtId="0" fontId="83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3" applyFont="1" applyFill="1" applyBorder="1" applyAlignment="1" applyProtection="1">
      <alignment horizontal="left" vertical="center" wrapText="1"/>
      <protection locked="0"/>
    </xf>
    <xf numFmtId="49" fontId="4" fillId="40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4" fillId="0" borderId="49" xfId="70" applyNumberFormat="1" applyFont="1" applyFill="1" applyBorder="1" applyAlignment="1" applyProtection="1">
      <alignment horizontal="centerContinuous"/>
      <protection/>
    </xf>
    <xf numFmtId="0" fontId="85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4" fillId="0" borderId="49" xfId="70" applyFont="1" applyBorder="1" applyAlignment="1" applyProtection="1">
      <alignment horizontal="centerContinuous" vertical="center" wrapText="1"/>
      <protection/>
    </xf>
    <xf numFmtId="0" fontId="80" fillId="0" borderId="0" xfId="0" applyFont="1" applyAlignment="1" applyProtection="1">
      <alignment/>
      <protection/>
    </xf>
    <xf numFmtId="49" fontId="86" fillId="36" borderId="51" xfId="55" applyNumberFormat="1" applyFont="1" applyFill="1" applyBorder="1" applyAlignment="1" applyProtection="1">
      <alignment/>
      <protection locked="0"/>
    </xf>
    <xf numFmtId="49" fontId="86" fillId="36" borderId="11" xfId="55" applyNumberFormat="1" applyFont="1" applyFill="1" applyBorder="1" applyAlignment="1" applyProtection="1">
      <alignment/>
      <protection locked="0"/>
    </xf>
    <xf numFmtId="49" fontId="86" fillId="36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7" fillId="0" borderId="0" xfId="0" applyFont="1" applyAlignment="1" applyProtection="1">
      <alignment/>
      <protection hidden="1"/>
    </xf>
    <xf numFmtId="0" fontId="80" fillId="0" borderId="0" xfId="0" applyFont="1" applyAlignment="1" applyProtection="1">
      <alignment/>
      <protection hidden="1"/>
    </xf>
    <xf numFmtId="0" fontId="88" fillId="0" borderId="0" xfId="0" applyFont="1" applyAlignment="1">
      <alignment horizontal="right"/>
    </xf>
    <xf numFmtId="0" fontId="88" fillId="0" borderId="0" xfId="0" applyFont="1" applyAlignment="1">
      <alignment horizontal="right" wrapText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S0" xfId="74"/>
    <cellStyle name="S1" xfId="75"/>
    <cellStyle name="S10" xfId="76"/>
    <cellStyle name="S2" xfId="77"/>
    <cellStyle name="S3" xfId="78"/>
    <cellStyle name="S4" xfId="79"/>
    <cellStyle name="S5" xfId="80"/>
    <cellStyle name="S6" xfId="81"/>
    <cellStyle name="S7" xfId="82"/>
    <cellStyle name="S8" xfId="83"/>
    <cellStyle name="S9" xfId="84"/>
    <cellStyle name="Title" xfId="85"/>
    <cellStyle name="Total" xfId="86"/>
    <cellStyle name="Warning Text" xfId="8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Атанасова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51872</v>
      </c>
      <c r="D6" s="675">
        <f aca="true" t="shared" si="0" ref="D6:D15">C6-E6</f>
        <v>0</v>
      </c>
      <c r="E6" s="674">
        <f>'1-Баланс'!G95</f>
        <v>51872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42822</v>
      </c>
      <c r="D7" s="675">
        <f t="shared" si="0"/>
        <v>36822</v>
      </c>
      <c r="E7" s="674">
        <f>'1-Баланс'!G18</f>
        <v>6000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1263</v>
      </c>
      <c r="D8" s="675">
        <f t="shared" si="0"/>
        <v>0</v>
      </c>
      <c r="E8" s="674">
        <f>ABS('2-Отчет за доходите'!C44)-ABS('2-Отчет за доходите'!G44)</f>
        <v>1263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105</v>
      </c>
      <c r="D9" s="675">
        <f t="shared" si="0"/>
        <v>0</v>
      </c>
      <c r="E9" s="674">
        <f>'3-Отчет за паричния поток'!C45</f>
        <v>105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77</v>
      </c>
      <c r="D10" s="675">
        <f t="shared" si="0"/>
        <v>0</v>
      </c>
      <c r="E10" s="674">
        <f>'3-Отчет за паричния поток'!C46</f>
        <v>77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42822</v>
      </c>
      <c r="D11" s="675">
        <f t="shared" si="0"/>
        <v>0</v>
      </c>
      <c r="E11" s="674">
        <f>'4-Отчет за собствения капитал'!L34</f>
        <v>42822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0.18048013718205203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0.02949418523189015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0.13955801104972376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0.024348396051819866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1.2194994786235662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0.5158847043972228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0.48264254155270353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0.016200294550810016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0.016200294550810016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0.14137373737373737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0.13490900678593462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0.09119463486067192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0.2113399654383261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0.1744679210363973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0.030568399420858438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0.2877297990594271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4.482417038137692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11696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24069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6142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33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1157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5965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49062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18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340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340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49420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59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20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80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1618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103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462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31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2217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76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77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78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2452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51872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5087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30625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30519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106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35712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-153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-153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1263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1110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42822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290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3298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3588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709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4297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4749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212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1930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2273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167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102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4753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4753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51872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825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931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710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1426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238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1548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5706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46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5753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1264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1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5754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1263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1263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1263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7017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3715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2974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309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6998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19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7017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7017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7495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-2816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-1367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-333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16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345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3340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-5629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-5629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2500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-199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-31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2261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105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77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5087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5087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5087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5087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30519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30519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30519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30519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106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106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106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106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-136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-136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1263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-17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1110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1110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41576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41576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1263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-17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42822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42822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11696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25882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7942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141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1844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1052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48557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395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395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48980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134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453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13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64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5577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6241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6241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664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668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668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11696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26016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8392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154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1907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5965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54130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28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395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395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54553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11696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26016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8392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154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1907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5965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54130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28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395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395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54553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1684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1980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112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604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4380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9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36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36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4425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263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271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147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690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19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19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710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2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1947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2250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121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750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5068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10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55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55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5133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1947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2250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121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750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5068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10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55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55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5133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11696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24069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6142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33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1157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5965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49062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18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340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340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49420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1618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103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462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462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2217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2217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1618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103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462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462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2217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2217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290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290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3298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3298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3588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709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212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212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4537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1930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2273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167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102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102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65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4753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9050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212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212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2264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1930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167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102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102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65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2480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2480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290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290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3298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3298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3588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709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2273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2273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2273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6570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3603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3603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3603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3603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287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287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17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17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66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66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238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238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D1:D40"/>
  <sheetViews>
    <sheetView zoomScalePageLayoutView="0" workbookViewId="0" topLeftCell="A1">
      <selection activeCell="D1" sqref="D1:D37"/>
    </sheetView>
  </sheetViews>
  <sheetFormatPr defaultColWidth="9.140625" defaultRowHeight="15"/>
  <cols>
    <col min="3" max="3" width="19.8515625" style="0" customWidth="1"/>
  </cols>
  <sheetData>
    <row r="1" ht="15">
      <c r="D1" s="701"/>
    </row>
    <row r="2" ht="15">
      <c r="D2" s="701"/>
    </row>
    <row r="3" ht="15">
      <c r="D3" s="701"/>
    </row>
    <row r="4" ht="15">
      <c r="D4" s="701"/>
    </row>
    <row r="5" ht="15">
      <c r="D5" s="701"/>
    </row>
    <row r="6" ht="15">
      <c r="D6" s="701"/>
    </row>
    <row r="7" ht="15">
      <c r="D7" s="701"/>
    </row>
    <row r="8" ht="15">
      <c r="D8" s="701"/>
    </row>
    <row r="9" ht="15">
      <c r="D9" s="701"/>
    </row>
    <row r="10" ht="15">
      <c r="D10" s="701"/>
    </row>
    <row r="11" ht="15">
      <c r="D11" s="701"/>
    </row>
    <row r="12" ht="15">
      <c r="D12" s="701"/>
    </row>
    <row r="13" ht="15">
      <c r="D13" s="701"/>
    </row>
    <row r="14" ht="15">
      <c r="D14" s="701"/>
    </row>
    <row r="15" ht="15">
      <c r="D15" s="701"/>
    </row>
    <row r="16" ht="15">
      <c r="D16" s="701"/>
    </row>
    <row r="17" ht="15">
      <c r="D17" s="701"/>
    </row>
    <row r="18" ht="15">
      <c r="D18" s="701"/>
    </row>
    <row r="19" ht="15">
      <c r="D19" s="701"/>
    </row>
    <row r="20" ht="15">
      <c r="D20" s="701"/>
    </row>
    <row r="21" ht="15">
      <c r="D21" s="701"/>
    </row>
    <row r="22" ht="15">
      <c r="D22" s="701"/>
    </row>
    <row r="23" ht="15">
      <c r="D23" s="701"/>
    </row>
    <row r="24" ht="15">
      <c r="D24" s="701"/>
    </row>
    <row r="25" ht="15">
      <c r="D25" s="702"/>
    </row>
    <row r="26" ht="15">
      <c r="D26" s="702"/>
    </row>
    <row r="27" ht="15">
      <c r="D27" s="701"/>
    </row>
    <row r="28" ht="15">
      <c r="D28" s="701"/>
    </row>
    <row r="29" ht="15">
      <c r="D29" s="701"/>
    </row>
    <row r="30" ht="15">
      <c r="D30" s="701"/>
    </row>
    <row r="31" ht="15">
      <c r="D31" s="701"/>
    </row>
    <row r="32" ht="15">
      <c r="D32" s="701"/>
    </row>
    <row r="33" ht="15">
      <c r="D33" s="701"/>
    </row>
    <row r="34" ht="15">
      <c r="D34" s="701"/>
    </row>
    <row r="35" ht="15">
      <c r="D35" s="701"/>
    </row>
    <row r="36" ht="15">
      <c r="D36" s="701"/>
    </row>
    <row r="37" ht="15">
      <c r="D37" s="701"/>
    </row>
    <row r="38" ht="15">
      <c r="D38" s="701"/>
    </row>
    <row r="40" ht="15">
      <c r="D40" s="70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8" zoomScaleNormal="85" zoomScaleSheetLayoutView="68" zoomScalePageLayoutView="0" workbookViewId="0" topLeftCell="A64">
      <selection activeCell="H65" sqref="H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11696</v>
      </c>
      <c r="D12" s="197">
        <v>11696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24069</v>
      </c>
      <c r="D13" s="197">
        <v>24198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6142</v>
      </c>
      <c r="D15" s="197">
        <v>5963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33</v>
      </c>
      <c r="D16" s="197">
        <v>28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1190-33</f>
        <v>1157</v>
      </c>
      <c r="D17" s="197">
        <v>1240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5965</v>
      </c>
      <c r="D18" s="197">
        <v>1736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49062</v>
      </c>
      <c r="D20" s="598">
        <f>SUM(D12:D19)</f>
        <v>44861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5087</v>
      </c>
      <c r="H21" s="196">
        <v>5087</v>
      </c>
    </row>
    <row r="22" spans="1:13" ht="15.75">
      <c r="A22" s="100" t="s">
        <v>60</v>
      </c>
      <c r="B22" s="97" t="s">
        <v>61</v>
      </c>
      <c r="C22" s="476">
        <v>18</v>
      </c>
      <c r="D22" s="477">
        <v>19</v>
      </c>
      <c r="E22" s="201" t="s">
        <v>62</v>
      </c>
      <c r="F22" s="93" t="s">
        <v>63</v>
      </c>
      <c r="G22" s="613">
        <f>SUM(G23:G25)</f>
        <v>30625</v>
      </c>
      <c r="H22" s="614">
        <f>SUM(H23:H25)</f>
        <v>30625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30519</v>
      </c>
      <c r="H23" s="196">
        <v>30519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106</v>
      </c>
      <c r="H25" s="196">
        <v>106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35712</v>
      </c>
      <c r="H26" s="598">
        <f>H20+H21+H22</f>
        <v>35712</v>
      </c>
      <c r="M26" s="98"/>
    </row>
    <row r="27" spans="1:8" ht="15.75">
      <c r="A27" s="89" t="s">
        <v>79</v>
      </c>
      <c r="B27" s="91" t="s">
        <v>80</v>
      </c>
      <c r="C27" s="197">
        <v>340</v>
      </c>
      <c r="D27" s="197">
        <v>360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340</v>
      </c>
      <c r="D28" s="598">
        <f>SUM(D24:D27)</f>
        <v>360</v>
      </c>
      <c r="E28" s="202" t="s">
        <v>84</v>
      </c>
      <c r="F28" s="93" t="s">
        <v>85</v>
      </c>
      <c r="G28" s="595">
        <f>SUM(G29:G31)</f>
        <v>-153</v>
      </c>
      <c r="H28" s="596">
        <f>SUM(H29:H31)</f>
        <v>121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121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-153</v>
      </c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1263</v>
      </c>
      <c r="H32" s="196">
        <v>-257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1110</v>
      </c>
      <c r="H34" s="598">
        <f>H28+H32+H33</f>
        <v>-136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42822</v>
      </c>
      <c r="H37" s="600">
        <f>H26+H18+H34</f>
        <v>41576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290</v>
      </c>
      <c r="H44" s="196">
        <v>290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3298</v>
      </c>
      <c r="H45" s="196">
        <v>798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3588</v>
      </c>
      <c r="H50" s="596">
        <f>SUM(H44:H49)</f>
        <v>1088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709</v>
      </c>
      <c r="H54" s="196">
        <v>709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49420</v>
      </c>
      <c r="D56" s="602">
        <f>D20+D21+D22+D28+D33+D46+D52+D54+D55</f>
        <v>45240</v>
      </c>
      <c r="E56" s="100" t="s">
        <v>850</v>
      </c>
      <c r="F56" s="99" t="s">
        <v>172</v>
      </c>
      <c r="G56" s="599">
        <f>G50+G52+G53+G54+G55</f>
        <v>4297</v>
      </c>
      <c r="H56" s="600">
        <f>H50+H52+H53+H54+H55</f>
        <v>1797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59</v>
      </c>
      <c r="D59" s="197">
        <v>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1</v>
      </c>
      <c r="D60" s="197">
        <v>1</v>
      </c>
      <c r="E60" s="89" t="s">
        <v>184</v>
      </c>
      <c r="F60" s="93" t="s">
        <v>185</v>
      </c>
      <c r="G60" s="197"/>
      <c r="H60" s="196">
        <v>199</v>
      </c>
      <c r="M60" s="98"/>
    </row>
    <row r="61" spans="1:8" ht="15.75">
      <c r="A61" s="89" t="s">
        <v>182</v>
      </c>
      <c r="B61" s="91" t="s">
        <v>183</v>
      </c>
      <c r="C61" s="197">
        <v>20</v>
      </c>
      <c r="D61" s="197">
        <v>20</v>
      </c>
      <c r="E61" s="200" t="s">
        <v>188</v>
      </c>
      <c r="F61" s="93" t="s">
        <v>189</v>
      </c>
      <c r="G61" s="595">
        <f>SUM(G62:G68)</f>
        <v>4749</v>
      </c>
      <c r="H61" s="596">
        <f>SUM(H62:H68)</f>
        <v>1965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178+34</f>
        <v>212</v>
      </c>
      <c r="H62" s="197">
        <v>591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1689+241</f>
        <v>1930</v>
      </c>
      <c r="H64" s="197">
        <v>263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80</v>
      </c>
      <c r="D65" s="598">
        <f>SUM(D59:D64)</f>
        <v>69</v>
      </c>
      <c r="E65" s="89" t="s">
        <v>201</v>
      </c>
      <c r="F65" s="93" t="s">
        <v>202</v>
      </c>
      <c r="G65" s="197">
        <v>2273</v>
      </c>
      <c r="H65" s="197">
        <v>1057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167</v>
      </c>
      <c r="H66" s="197">
        <v>42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65</v>
      </c>
      <c r="H67" s="197">
        <v>8</v>
      </c>
    </row>
    <row r="68" spans="1:8" ht="15.75">
      <c r="A68" s="89" t="s">
        <v>206</v>
      </c>
      <c r="B68" s="91" t="s">
        <v>207</v>
      </c>
      <c r="C68" s="197">
        <v>3</v>
      </c>
      <c r="D68" s="196">
        <v>22</v>
      </c>
      <c r="E68" s="89" t="s">
        <v>212</v>
      </c>
      <c r="F68" s="93" t="s">
        <v>213</v>
      </c>
      <c r="G68" s="197">
        <v>102</v>
      </c>
      <c r="H68" s="197">
        <v>4</v>
      </c>
    </row>
    <row r="69" spans="1:8" ht="15.75">
      <c r="A69" s="89" t="s">
        <v>210</v>
      </c>
      <c r="B69" s="91" t="s">
        <v>211</v>
      </c>
      <c r="C69" s="197">
        <v>1618</v>
      </c>
      <c r="D69" s="197">
        <v>48</v>
      </c>
      <c r="E69" s="201" t="s">
        <v>79</v>
      </c>
      <c r="F69" s="93" t="s">
        <v>216</v>
      </c>
      <c r="G69" s="197">
        <v>4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103</v>
      </c>
      <c r="D70" s="197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4753</v>
      </c>
      <c r="H71" s="598">
        <f>H59+H60+H61+H69+H70</f>
        <v>2168</v>
      </c>
    </row>
    <row r="72" spans="1:8" ht="15.75">
      <c r="A72" s="89" t="s">
        <v>221</v>
      </c>
      <c r="B72" s="91" t="s">
        <v>222</v>
      </c>
      <c r="C72" s="197"/>
      <c r="D72" s="197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462</v>
      </c>
      <c r="D73" s="197">
        <v>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37-6</f>
        <v>31</v>
      </c>
      <c r="D75" s="197">
        <v>32</v>
      </c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2217</v>
      </c>
      <c r="D76" s="598">
        <f>SUM(D68:D75)</f>
        <v>127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4753</v>
      </c>
      <c r="H79" s="600">
        <f>H71+H73+H75+H77</f>
        <v>2168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76</v>
      </c>
      <c r="D89" s="197">
        <v>104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77</v>
      </c>
      <c r="D92" s="598">
        <f>SUM(D88:D91)</f>
        <v>105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78</v>
      </c>
      <c r="D93" s="478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2452</v>
      </c>
      <c r="D94" s="602">
        <f>D65+D76+D85+D92+D93</f>
        <v>301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51872</v>
      </c>
      <c r="D95" s="604">
        <f>D94+D56</f>
        <v>45541</v>
      </c>
      <c r="E95" s="229" t="s">
        <v>942</v>
      </c>
      <c r="F95" s="489" t="s">
        <v>268</v>
      </c>
      <c r="G95" s="603">
        <f>G37+G40+G56+G79</f>
        <v>51872</v>
      </c>
      <c r="H95" s="604">
        <f>H37+H40+H56+H79</f>
        <v>45541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43398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Елена Атанасова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999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4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825</v>
      </c>
      <c r="D12" s="316">
        <v>843</v>
      </c>
      <c r="E12" s="194" t="s">
        <v>277</v>
      </c>
      <c r="F12" s="240" t="s">
        <v>278</v>
      </c>
      <c r="G12" s="316"/>
      <c r="H12" s="316">
        <v>1</v>
      </c>
    </row>
    <row r="13" spans="1:8" ht="15.75">
      <c r="A13" s="194" t="s">
        <v>279</v>
      </c>
      <c r="B13" s="190" t="s">
        <v>280</v>
      </c>
      <c r="C13" s="316">
        <v>931</v>
      </c>
      <c r="D13" s="316">
        <v>885</v>
      </c>
      <c r="E13" s="194" t="s">
        <v>281</v>
      </c>
      <c r="F13" s="240" t="s">
        <v>282</v>
      </c>
      <c r="G13" s="316">
        <v>3715</v>
      </c>
      <c r="H13" s="316">
        <v>3090</v>
      </c>
    </row>
    <row r="14" spans="1:8" ht="15.75">
      <c r="A14" s="194" t="s">
        <v>283</v>
      </c>
      <c r="B14" s="190" t="s">
        <v>284</v>
      </c>
      <c r="C14" s="316">
        <v>710</v>
      </c>
      <c r="D14" s="316">
        <v>683</v>
      </c>
      <c r="E14" s="245" t="s">
        <v>285</v>
      </c>
      <c r="F14" s="240" t="s">
        <v>286</v>
      </c>
      <c r="G14" s="316">
        <v>2974</v>
      </c>
      <c r="H14" s="316">
        <v>2616</v>
      </c>
    </row>
    <row r="15" spans="1:8" ht="15.75">
      <c r="A15" s="194" t="s">
        <v>287</v>
      </c>
      <c r="B15" s="190" t="s">
        <v>288</v>
      </c>
      <c r="C15" s="316">
        <v>1426</v>
      </c>
      <c r="D15" s="316">
        <v>1230</v>
      </c>
      <c r="E15" s="245" t="s">
        <v>79</v>
      </c>
      <c r="F15" s="240" t="s">
        <v>289</v>
      </c>
      <c r="G15" s="316">
        <v>309</v>
      </c>
      <c r="H15" s="316">
        <v>288</v>
      </c>
    </row>
    <row r="16" spans="1:8" ht="15.75">
      <c r="A16" s="194" t="s">
        <v>290</v>
      </c>
      <c r="B16" s="190" t="s">
        <v>291</v>
      </c>
      <c r="C16" s="316">
        <v>238</v>
      </c>
      <c r="D16" s="316">
        <v>199</v>
      </c>
      <c r="E16" s="236" t="s">
        <v>52</v>
      </c>
      <c r="F16" s="264" t="s">
        <v>292</v>
      </c>
      <c r="G16" s="628">
        <f>SUM(G12:G15)</f>
        <v>6998</v>
      </c>
      <c r="H16" s="629">
        <f>SUM(H12:H15)</f>
        <v>5995</v>
      </c>
    </row>
    <row r="17" spans="1:8" ht="31.5">
      <c r="A17" s="194" t="s">
        <v>293</v>
      </c>
      <c r="B17" s="190" t="s">
        <v>294</v>
      </c>
      <c r="C17" s="316">
        <v>1548</v>
      </c>
      <c r="D17" s="316">
        <v>1459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</v>
      </c>
      <c r="D19" s="316">
        <v>249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5706</v>
      </c>
      <c r="D22" s="629">
        <f>SUM(D12:D18)+D19</f>
        <v>5548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46</v>
      </c>
      <c r="D25" s="316">
        <v>71</v>
      </c>
      <c r="E25" s="194" t="s">
        <v>318</v>
      </c>
      <c r="F25" s="237" t="s">
        <v>319</v>
      </c>
      <c r="G25" s="316">
        <v>19</v>
      </c>
      <c r="H25" s="316">
        <v>14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19</v>
      </c>
      <c r="H27" s="629">
        <f>SUM(H22:H26)</f>
        <v>14</v>
      </c>
    </row>
    <row r="28" spans="1:8" ht="15.75">
      <c r="A28" s="194" t="s">
        <v>79</v>
      </c>
      <c r="B28" s="237" t="s">
        <v>327</v>
      </c>
      <c r="C28" s="316"/>
      <c r="D28" s="316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47</v>
      </c>
      <c r="D29" s="629">
        <f>SUM(D25:D28)</f>
        <v>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5753</v>
      </c>
      <c r="D31" s="635">
        <f>D29+D22</f>
        <v>5629</v>
      </c>
      <c r="E31" s="251" t="s">
        <v>824</v>
      </c>
      <c r="F31" s="266" t="s">
        <v>331</v>
      </c>
      <c r="G31" s="253">
        <f>G16+G18+G27</f>
        <v>7017</v>
      </c>
      <c r="H31" s="254">
        <f>H16+H18+H27</f>
        <v>6009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1264</v>
      </c>
      <c r="D33" s="244">
        <f>IF((H31-D31)&gt;0,H31-D31,0)</f>
        <v>380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>
        <v>1</v>
      </c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5754</v>
      </c>
      <c r="D36" s="637">
        <f>D31-D34+D35</f>
        <v>5629</v>
      </c>
      <c r="E36" s="262" t="s">
        <v>346</v>
      </c>
      <c r="F36" s="256" t="s">
        <v>347</v>
      </c>
      <c r="G36" s="267">
        <f>G35-G34+G31</f>
        <v>7017</v>
      </c>
      <c r="H36" s="268">
        <f>H35-H34+H31</f>
        <v>6009</v>
      </c>
    </row>
    <row r="37" spans="1:8" ht="15.75">
      <c r="A37" s="261" t="s">
        <v>348</v>
      </c>
      <c r="B37" s="231" t="s">
        <v>349</v>
      </c>
      <c r="C37" s="634">
        <f>IF((G36-C36)&gt;0,G36-C36,0)</f>
        <v>1263</v>
      </c>
      <c r="D37" s="635">
        <f>IF((H36-D36)&gt;0,H36-D36,0)</f>
        <v>380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1263</v>
      </c>
      <c r="D42" s="244">
        <f>+IF((H36-D36-D38)&gt;0,H36-D36-D38,0)</f>
        <v>380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1263</v>
      </c>
      <c r="D44" s="268">
        <f>IF(H42=0,IF(D42-D43&gt;0,D42-D43+H43,0),IF(H42-H43&lt;0,H43-H42+D42,0))</f>
        <v>380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7017</v>
      </c>
      <c r="D45" s="631">
        <f>D36+D38+D42</f>
        <v>6009</v>
      </c>
      <c r="E45" s="270" t="s">
        <v>373</v>
      </c>
      <c r="F45" s="272" t="s">
        <v>374</v>
      </c>
      <c r="G45" s="630">
        <f>G42+G36</f>
        <v>7017</v>
      </c>
      <c r="H45" s="631">
        <f>H42+H36</f>
        <v>6009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43398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Елена Атанасова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999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03937007874015748" top="0" bottom="0" header="0.31496062992125984" footer="0.31496062992125984"/>
  <pageSetup fitToWidth="0" fitToHeight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7495</v>
      </c>
      <c r="D11" s="197">
        <v>5203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-2816</v>
      </c>
      <c r="D12" s="197">
        <v>-3075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-1367</v>
      </c>
      <c r="D14" s="197">
        <v>-1188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-333</v>
      </c>
      <c r="D15" s="197">
        <v>-202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16</v>
      </c>
      <c r="D19" s="197">
        <v>14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345</v>
      </c>
      <c r="D20" s="197">
        <v>-78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3340</v>
      </c>
      <c r="D21" s="659">
        <f>SUM(D11:D20)</f>
        <v>674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-5629</v>
      </c>
      <c r="D23" s="197">
        <v>-379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-5629</v>
      </c>
      <c r="D33" s="659">
        <f>SUM(D23:D32)</f>
        <v>-379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4000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2500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-199</v>
      </c>
      <c r="D38" s="197">
        <v>-4199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-31</v>
      </c>
      <c r="D40" s="197">
        <v>-23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7">
        <v>-27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2261</v>
      </c>
      <c r="D43" s="661">
        <f>SUM(D35:D42)</f>
        <v>-249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</v>
      </c>
      <c r="D44" s="307">
        <f>D43+D33+D21</f>
        <v>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105</v>
      </c>
      <c r="D45" s="309">
        <v>86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77</v>
      </c>
      <c r="D46" s="311">
        <f>D45+D44</f>
        <v>132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</v>
      </c>
      <c r="D47" s="298">
        <v>132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43398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Елена Атанасова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999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5087</v>
      </c>
      <c r="F13" s="584">
        <f>'1-Баланс'!H23</f>
        <v>30519</v>
      </c>
      <c r="G13" s="584">
        <f>'1-Баланс'!H24</f>
        <v>0</v>
      </c>
      <c r="H13" s="585">
        <f>'1-Баланс'!H25</f>
        <v>106</v>
      </c>
      <c r="I13" s="584">
        <f>'1-Баланс'!H29+'1-Баланс'!H32</f>
        <v>-136</v>
      </c>
      <c r="J13" s="584">
        <f>'1-Баланс'!H30+'1-Баланс'!H33</f>
        <v>0</v>
      </c>
      <c r="K13" s="585"/>
      <c r="L13" s="584">
        <f>SUM(C13:K13)</f>
        <v>41576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6000</v>
      </c>
      <c r="D17" s="653">
        <f aca="true" t="shared" si="2" ref="D17:M17">D13+D14</f>
        <v>0</v>
      </c>
      <c r="E17" s="653">
        <f t="shared" si="2"/>
        <v>5087</v>
      </c>
      <c r="F17" s="653">
        <f t="shared" si="2"/>
        <v>30519</v>
      </c>
      <c r="G17" s="653">
        <f t="shared" si="2"/>
        <v>0</v>
      </c>
      <c r="H17" s="653">
        <f t="shared" si="2"/>
        <v>106</v>
      </c>
      <c r="I17" s="653">
        <f t="shared" si="2"/>
        <v>-136</v>
      </c>
      <c r="J17" s="653">
        <f t="shared" si="2"/>
        <v>0</v>
      </c>
      <c r="K17" s="653">
        <f t="shared" si="2"/>
        <v>0</v>
      </c>
      <c r="L17" s="584">
        <f t="shared" si="1"/>
        <v>41576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1263</v>
      </c>
      <c r="J18" s="584">
        <f>+'1-Баланс'!G33</f>
        <v>0</v>
      </c>
      <c r="K18" s="585"/>
      <c r="L18" s="584">
        <f t="shared" si="1"/>
        <v>1263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-17</v>
      </c>
      <c r="J30" s="316"/>
      <c r="K30" s="316"/>
      <c r="L30" s="584">
        <f t="shared" si="1"/>
        <v>-17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6000</v>
      </c>
      <c r="D31" s="653">
        <f aca="true" t="shared" si="6" ref="D31:M31">D19+D22+D23+D26+D30+D29+D17+D18</f>
        <v>0</v>
      </c>
      <c r="E31" s="653">
        <f t="shared" si="6"/>
        <v>5087</v>
      </c>
      <c r="F31" s="653">
        <f t="shared" si="6"/>
        <v>30519</v>
      </c>
      <c r="G31" s="653">
        <f t="shared" si="6"/>
        <v>0</v>
      </c>
      <c r="H31" s="653">
        <f t="shared" si="6"/>
        <v>106</v>
      </c>
      <c r="I31" s="653">
        <f t="shared" si="6"/>
        <v>1110</v>
      </c>
      <c r="J31" s="653">
        <f t="shared" si="6"/>
        <v>0</v>
      </c>
      <c r="K31" s="653">
        <f t="shared" si="6"/>
        <v>0</v>
      </c>
      <c r="L31" s="584">
        <f t="shared" si="1"/>
        <v>42822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5087</v>
      </c>
      <c r="F34" s="587">
        <f t="shared" si="7"/>
        <v>30519</v>
      </c>
      <c r="G34" s="587">
        <f t="shared" si="7"/>
        <v>0</v>
      </c>
      <c r="H34" s="587">
        <f t="shared" si="7"/>
        <v>106</v>
      </c>
      <c r="I34" s="587">
        <f t="shared" si="7"/>
        <v>1110</v>
      </c>
      <c r="J34" s="587">
        <f t="shared" si="7"/>
        <v>0</v>
      </c>
      <c r="K34" s="587">
        <f t="shared" si="7"/>
        <v>0</v>
      </c>
      <c r="L34" s="651">
        <f t="shared" si="1"/>
        <v>42822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43398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Елена Атанасова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999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H27" sqref="H2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43398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Елена Атанасова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999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90" zoomScaleNormal="85" zoomScaleSheetLayoutView="90" zoomScalePageLayoutView="0" workbookViewId="0" topLeftCell="C10">
      <selection activeCell="R26" sqref="R26"/>
    </sheetView>
  </sheetViews>
  <sheetFormatPr defaultColWidth="10.7109375" defaultRowHeight="15"/>
  <cols>
    <col min="1" max="1" width="4.7109375" style="39" customWidth="1"/>
    <col min="2" max="2" width="35.57421875" style="39" customWidth="1"/>
    <col min="3" max="7" width="10.7109375" style="39" customWidth="1"/>
    <col min="8" max="8" width="8.7109375" style="39" customWidth="1"/>
    <col min="9" max="9" width="8.8515625" style="39" customWidth="1"/>
    <col min="10" max="10" width="13.7109375" style="39" customWidth="1"/>
    <col min="11" max="14" width="10.7109375" style="39" customWidth="1"/>
    <col min="15" max="15" width="10.140625" style="39" customWidth="1"/>
    <col min="16" max="16" width="8.0039062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11696</v>
      </c>
      <c r="E11" s="328"/>
      <c r="F11" s="328"/>
      <c r="G11" s="329">
        <f>D11+E11-F11</f>
        <v>11696</v>
      </c>
      <c r="H11" s="328"/>
      <c r="I11" s="328"/>
      <c r="J11" s="329">
        <f>G11+H11-I11</f>
        <v>11696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11696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25882</v>
      </c>
      <c r="E12" s="328">
        <v>134</v>
      </c>
      <c r="F12" s="328"/>
      <c r="G12" s="329">
        <f aca="true" t="shared" si="2" ref="G12:G41">D12+E12-F12</f>
        <v>26016</v>
      </c>
      <c r="H12" s="328"/>
      <c r="I12" s="328"/>
      <c r="J12" s="329">
        <f aca="true" t="shared" si="3" ref="J12:J41">G12+H12-I12</f>
        <v>26016</v>
      </c>
      <c r="K12" s="328">
        <v>1684</v>
      </c>
      <c r="L12" s="328">
        <v>263</v>
      </c>
      <c r="M12" s="328"/>
      <c r="N12" s="329">
        <f aca="true" t="shared" si="4" ref="N12:N41">K12+L12-M12</f>
        <v>1947</v>
      </c>
      <c r="O12" s="328"/>
      <c r="P12" s="328"/>
      <c r="Q12" s="329">
        <f t="shared" si="0"/>
        <v>1947</v>
      </c>
      <c r="R12" s="340">
        <f>J12-Q12</f>
        <v>24069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7942</v>
      </c>
      <c r="E14" s="328">
        <v>453</v>
      </c>
      <c r="F14" s="328">
        <v>3</v>
      </c>
      <c r="G14" s="329">
        <f t="shared" si="2"/>
        <v>8392</v>
      </c>
      <c r="H14" s="328"/>
      <c r="I14" s="328"/>
      <c r="J14" s="329">
        <f t="shared" si="3"/>
        <v>8392</v>
      </c>
      <c r="K14" s="328">
        <v>1980</v>
      </c>
      <c r="L14" s="328">
        <v>271</v>
      </c>
      <c r="M14" s="328">
        <v>1</v>
      </c>
      <c r="N14" s="329">
        <f t="shared" si="4"/>
        <v>2250</v>
      </c>
      <c r="O14" s="328"/>
      <c r="P14" s="328"/>
      <c r="Q14" s="329">
        <f t="shared" si="0"/>
        <v>2250</v>
      </c>
      <c r="R14" s="340">
        <f t="shared" si="1"/>
        <v>6142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141</v>
      </c>
      <c r="E15" s="328">
        <v>13</v>
      </c>
      <c r="F15" s="328"/>
      <c r="G15" s="329">
        <f t="shared" si="2"/>
        <v>154</v>
      </c>
      <c r="H15" s="328"/>
      <c r="I15" s="328"/>
      <c r="J15" s="329">
        <f t="shared" si="3"/>
        <v>154</v>
      </c>
      <c r="K15" s="328">
        <v>112</v>
      </c>
      <c r="L15" s="328">
        <v>9</v>
      </c>
      <c r="M15" s="328"/>
      <c r="N15" s="329">
        <f t="shared" si="4"/>
        <v>121</v>
      </c>
      <c r="O15" s="328"/>
      <c r="P15" s="328"/>
      <c r="Q15" s="329">
        <f t="shared" si="0"/>
        <v>121</v>
      </c>
      <c r="R15" s="340">
        <f t="shared" si="1"/>
        <v>33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1844</v>
      </c>
      <c r="E16" s="328">
        <v>64</v>
      </c>
      <c r="F16" s="328">
        <v>1</v>
      </c>
      <c r="G16" s="329">
        <f t="shared" si="2"/>
        <v>1907</v>
      </c>
      <c r="H16" s="328"/>
      <c r="I16" s="328"/>
      <c r="J16" s="329">
        <f t="shared" si="3"/>
        <v>1907</v>
      </c>
      <c r="K16" s="328">
        <v>604</v>
      </c>
      <c r="L16" s="328">
        <v>147</v>
      </c>
      <c r="M16" s="328">
        <v>1</v>
      </c>
      <c r="N16" s="329">
        <f t="shared" si="4"/>
        <v>750</v>
      </c>
      <c r="O16" s="328"/>
      <c r="P16" s="328"/>
      <c r="Q16" s="329">
        <f t="shared" si="0"/>
        <v>750</v>
      </c>
      <c r="R16" s="340">
        <f t="shared" si="1"/>
        <v>1157</v>
      </c>
    </row>
    <row r="17" spans="1:18" s="154" customFormat="1" ht="47.25">
      <c r="A17" s="339" t="s">
        <v>538</v>
      </c>
      <c r="B17" s="155" t="s">
        <v>539</v>
      </c>
      <c r="C17" s="153" t="s">
        <v>540</v>
      </c>
      <c r="D17" s="328">
        <v>1052</v>
      </c>
      <c r="E17" s="328">
        <v>5577</v>
      </c>
      <c r="F17" s="328">
        <v>664</v>
      </c>
      <c r="G17" s="329">
        <f t="shared" si="2"/>
        <v>5965</v>
      </c>
      <c r="H17" s="328"/>
      <c r="I17" s="328"/>
      <c r="J17" s="329">
        <f t="shared" si="3"/>
        <v>5965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5965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48557</v>
      </c>
      <c r="E19" s="330">
        <f>SUM(E11:E18)</f>
        <v>6241</v>
      </c>
      <c r="F19" s="330">
        <f>SUM(F11:F18)</f>
        <v>668</v>
      </c>
      <c r="G19" s="329">
        <f t="shared" si="2"/>
        <v>54130</v>
      </c>
      <c r="H19" s="330">
        <f>SUM(H11:H18)</f>
        <v>0</v>
      </c>
      <c r="I19" s="330">
        <f>SUM(I11:I18)</f>
        <v>0</v>
      </c>
      <c r="J19" s="329">
        <f t="shared" si="3"/>
        <v>54130</v>
      </c>
      <c r="K19" s="330">
        <f>SUM(K11:K18)</f>
        <v>4380</v>
      </c>
      <c r="L19" s="330">
        <f>SUM(L11:L18)</f>
        <v>690</v>
      </c>
      <c r="M19" s="330">
        <f>SUM(M11:M18)</f>
        <v>2</v>
      </c>
      <c r="N19" s="329">
        <f t="shared" si="4"/>
        <v>5068</v>
      </c>
      <c r="O19" s="330">
        <f>SUM(O11:O18)</f>
        <v>0</v>
      </c>
      <c r="P19" s="330">
        <f>SUM(P11:P18)</f>
        <v>0</v>
      </c>
      <c r="Q19" s="329">
        <f t="shared" si="0"/>
        <v>5068</v>
      </c>
      <c r="R19" s="340">
        <f t="shared" si="1"/>
        <v>49062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28</v>
      </c>
      <c r="E21" s="328"/>
      <c r="F21" s="328"/>
      <c r="G21" s="329">
        <f t="shared" si="2"/>
        <v>28</v>
      </c>
      <c r="H21" s="328"/>
      <c r="I21" s="328"/>
      <c r="J21" s="329">
        <f t="shared" si="3"/>
        <v>28</v>
      </c>
      <c r="K21" s="328">
        <v>9</v>
      </c>
      <c r="L21" s="328">
        <v>1</v>
      </c>
      <c r="M21" s="328"/>
      <c r="N21" s="329">
        <f t="shared" si="4"/>
        <v>10</v>
      </c>
      <c r="O21" s="328"/>
      <c r="P21" s="328"/>
      <c r="Q21" s="329">
        <f t="shared" si="0"/>
        <v>10</v>
      </c>
      <c r="R21" s="340">
        <f t="shared" si="1"/>
        <v>18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395</v>
      </c>
      <c r="E26" s="328"/>
      <c r="F26" s="328"/>
      <c r="G26" s="329">
        <f t="shared" si="2"/>
        <v>395</v>
      </c>
      <c r="H26" s="328"/>
      <c r="I26" s="328"/>
      <c r="J26" s="329">
        <f t="shared" si="3"/>
        <v>395</v>
      </c>
      <c r="K26" s="328">
        <v>36</v>
      </c>
      <c r="L26" s="328">
        <v>19</v>
      </c>
      <c r="M26" s="328"/>
      <c r="N26" s="329">
        <f t="shared" si="4"/>
        <v>55</v>
      </c>
      <c r="O26" s="328"/>
      <c r="P26" s="328"/>
      <c r="Q26" s="329">
        <f t="shared" si="0"/>
        <v>55</v>
      </c>
      <c r="R26" s="340">
        <f t="shared" si="1"/>
        <v>340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395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395</v>
      </c>
      <c r="H27" s="332">
        <f t="shared" si="5"/>
        <v>0</v>
      </c>
      <c r="I27" s="332">
        <f t="shared" si="5"/>
        <v>0</v>
      </c>
      <c r="J27" s="333">
        <f t="shared" si="3"/>
        <v>395</v>
      </c>
      <c r="K27" s="332">
        <f t="shared" si="5"/>
        <v>36</v>
      </c>
      <c r="L27" s="332">
        <f t="shared" si="5"/>
        <v>19</v>
      </c>
      <c r="M27" s="332">
        <f t="shared" si="5"/>
        <v>0</v>
      </c>
      <c r="N27" s="333">
        <f t="shared" si="4"/>
        <v>55</v>
      </c>
      <c r="O27" s="332">
        <f t="shared" si="5"/>
        <v>0</v>
      </c>
      <c r="P27" s="332">
        <f t="shared" si="5"/>
        <v>0</v>
      </c>
      <c r="Q27" s="333">
        <f t="shared" si="0"/>
        <v>55</v>
      </c>
      <c r="R27" s="343">
        <f t="shared" si="1"/>
        <v>340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48980</v>
      </c>
      <c r="E42" s="349">
        <f>E19+E20+E21+E27+E40+E41</f>
        <v>6241</v>
      </c>
      <c r="F42" s="349">
        <f aca="true" t="shared" si="11" ref="F42:R42">F19+F20+F21+F27+F40+F41</f>
        <v>668</v>
      </c>
      <c r="G42" s="349">
        <f t="shared" si="11"/>
        <v>54553</v>
      </c>
      <c r="H42" s="349">
        <f t="shared" si="11"/>
        <v>0</v>
      </c>
      <c r="I42" s="349">
        <f t="shared" si="11"/>
        <v>0</v>
      </c>
      <c r="J42" s="349">
        <f t="shared" si="11"/>
        <v>54553</v>
      </c>
      <c r="K42" s="349">
        <f t="shared" si="11"/>
        <v>4425</v>
      </c>
      <c r="L42" s="349">
        <f t="shared" si="11"/>
        <v>710</v>
      </c>
      <c r="M42" s="349">
        <f t="shared" si="11"/>
        <v>2</v>
      </c>
      <c r="N42" s="349">
        <f t="shared" si="11"/>
        <v>5133</v>
      </c>
      <c r="O42" s="349">
        <f t="shared" si="11"/>
        <v>0</v>
      </c>
      <c r="P42" s="349">
        <f t="shared" si="11"/>
        <v>0</v>
      </c>
      <c r="Q42" s="349">
        <f t="shared" si="11"/>
        <v>5133</v>
      </c>
      <c r="R42" s="350">
        <f t="shared" si="11"/>
        <v>49420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43398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Елена Атанасова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999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" right="0" top="0.5511811023622047" bottom="0" header="0.1574803149606299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1">
      <selection activeCell="E90" sqref="E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1618</v>
      </c>
      <c r="D30" s="368">
        <v>1618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103</v>
      </c>
      <c r="D31" s="368">
        <v>103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462</v>
      </c>
      <c r="D35" s="362">
        <f>SUM(D36:D39)</f>
        <v>462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462</v>
      </c>
      <c r="D37" s="368">
        <v>462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2217</v>
      </c>
      <c r="D45" s="438">
        <f>D26+D30+D31+D33+D32+D34+D35+D40</f>
        <v>2217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2217</v>
      </c>
      <c r="D46" s="444">
        <f>D45+D23+D21+D11</f>
        <v>2217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290</v>
      </c>
      <c r="D54" s="138">
        <f>SUM(D55:D57)</f>
        <v>0</v>
      </c>
      <c r="E54" s="136">
        <f>C54-D54</f>
        <v>290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290</v>
      </c>
      <c r="D57" s="197"/>
      <c r="E57" s="136">
        <f t="shared" si="1"/>
        <v>290</v>
      </c>
      <c r="F57" s="196"/>
    </row>
    <row r="58" spans="1:6" ht="31.5">
      <c r="A58" s="370" t="s">
        <v>669</v>
      </c>
      <c r="B58" s="135" t="s">
        <v>670</v>
      </c>
      <c r="C58" s="138">
        <f>C59+C61</f>
        <v>3298</v>
      </c>
      <c r="D58" s="138">
        <f>D59+D61</f>
        <v>0</v>
      </c>
      <c r="E58" s="136">
        <f t="shared" si="1"/>
        <v>3298</v>
      </c>
      <c r="F58" s="398">
        <f>F59+F61</f>
        <v>3603</v>
      </c>
    </row>
    <row r="59" spans="1:6" ht="15.75">
      <c r="A59" s="370" t="s">
        <v>671</v>
      </c>
      <c r="B59" s="135" t="s">
        <v>672</v>
      </c>
      <c r="C59" s="197">
        <v>3298</v>
      </c>
      <c r="D59" s="197">
        <v>0</v>
      </c>
      <c r="E59" s="136">
        <f t="shared" si="1"/>
        <v>3298</v>
      </c>
      <c r="F59" s="196">
        <v>3603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3588</v>
      </c>
      <c r="D68" s="435">
        <f>D54+D58+D63+D64+D65+D66</f>
        <v>0</v>
      </c>
      <c r="E68" s="436">
        <f t="shared" si="1"/>
        <v>3588</v>
      </c>
      <c r="F68" s="437">
        <f>F54+F58+F63+F64+F65+F66</f>
        <v>3603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709</v>
      </c>
      <c r="D70" s="197"/>
      <c r="E70" s="136">
        <f t="shared" si="1"/>
        <v>709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212</v>
      </c>
      <c r="D73" s="137">
        <f>SUM(D74:D76)</f>
        <v>212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212</v>
      </c>
      <c r="D74" s="197">
        <v>212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4537</v>
      </c>
      <c r="D87" s="134">
        <f>SUM(D88:D92)+D96</f>
        <v>2264</v>
      </c>
      <c r="E87" s="134">
        <f>SUM(E88:E92)+E96</f>
        <v>2273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1930</v>
      </c>
      <c r="D89" s="197">
        <v>1930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2273</v>
      </c>
      <c r="D90" s="197">
        <v>0</v>
      </c>
      <c r="E90" s="136">
        <f t="shared" si="1"/>
        <v>2273</v>
      </c>
      <c r="F90" s="196"/>
    </row>
    <row r="91" spans="1:6" ht="15.75">
      <c r="A91" s="370" t="s">
        <v>725</v>
      </c>
      <c r="B91" s="135" t="s">
        <v>726</v>
      </c>
      <c r="C91" s="197">
        <v>167</v>
      </c>
      <c r="D91" s="197">
        <v>167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102</v>
      </c>
      <c r="D92" s="138">
        <f>SUM(D93:D95)</f>
        <v>102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102</v>
      </c>
      <c r="D95" s="197">
        <v>102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65</v>
      </c>
      <c r="D96" s="197">
        <v>65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4753</v>
      </c>
      <c r="D98" s="433">
        <f>D87+D82+D77+D73+D97</f>
        <v>2480</v>
      </c>
      <c r="E98" s="433">
        <f>E87+E82+E77+E73+E97</f>
        <v>2273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9050</v>
      </c>
      <c r="D99" s="427">
        <f>D98+D70+D68</f>
        <v>2480</v>
      </c>
      <c r="E99" s="427">
        <f>E98+E70+E68</f>
        <v>6570</v>
      </c>
      <c r="F99" s="428">
        <f>F98+F70+F68</f>
        <v>3603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287</v>
      </c>
      <c r="D106" s="280">
        <v>17</v>
      </c>
      <c r="E106" s="280">
        <v>66</v>
      </c>
      <c r="F106" s="423">
        <f>C106+D106-E106</f>
        <v>238</v>
      </c>
    </row>
    <row r="107" spans="1:6" ht="16.5" thickBot="1">
      <c r="A107" s="418" t="s">
        <v>752</v>
      </c>
      <c r="B107" s="424" t="s">
        <v>753</v>
      </c>
      <c r="C107" s="425">
        <f>SUM(C104:C106)</f>
        <v>287</v>
      </c>
      <c r="D107" s="425">
        <f>SUM(D104:D106)</f>
        <v>17</v>
      </c>
      <c r="E107" s="425">
        <f>SUM(E104:E106)</f>
        <v>66</v>
      </c>
      <c r="F107" s="426">
        <f>SUM(F104:F106)</f>
        <v>238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43398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Елена Атанасова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999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 t="s">
        <v>979</v>
      </c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 t="s">
        <v>979</v>
      </c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 t="s">
        <v>979</v>
      </c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6" sqref="A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43398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Елена Атанасова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glavchet</cp:lastModifiedBy>
  <cp:lastPrinted>2018-07-22T15:07:42Z</cp:lastPrinted>
  <dcterms:created xsi:type="dcterms:W3CDTF">2006-09-16T00:00:00Z</dcterms:created>
  <dcterms:modified xsi:type="dcterms:W3CDTF">2018-10-24T12:53:44Z</dcterms:modified>
  <cp:category/>
  <cp:version/>
  <cp:contentType/>
  <cp:contentStatus/>
</cp:coreProperties>
</file>