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71" windowWidth="19440" windowHeight="5715" tabRatio="814" firstSheet="1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<sst xmlns="http://schemas.openxmlformats.org/spreadsheetml/2006/main" count="4320" uniqueCount="1002">
  <si>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</si>
  <si>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</si>
  <si>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</si>
  <si>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</si>
  <si>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</si>
  <si>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</si>
  <si>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</si>
  <si>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</si>
  <si>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</si>
  <si>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</si>
  <si>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</si>
  <si>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</si>
  <si>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</si>
  <si>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</si>
  <si>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</si>
  <si>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</si>
  <si>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</si>
  <si>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</si>
  <si>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</si>
  <si>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</si>
  <si>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</si>
  <si>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</si>
  <si>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</si>
  <si>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</si>
  <si>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</si>
  <si>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</si>
  <si>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</si>
  <si>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</si>
  <si>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</si>
  <si>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</si>
  <si>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</si>
  <si>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</si>
  <si>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</si>
  <si>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</si>
  <si>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</si>
  <si>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</si>
  <si>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</si>
  <si>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</si>
  <si>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</si>
  <si>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</si>
  <si>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</si>
  <si>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</si>
  <si>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</si>
  <si>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</si>
  <si>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</si>
  <si>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</si>
  <si>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</si>
  <si>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</si>
  <si>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</si>
  <si>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</si>
  <si>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</si>
  <si>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</si>
  <si>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</si>
  <si>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</si>
  <si>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</si>
  <si>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</si>
  <si>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</si>
  <si>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</si>
  <si>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</si>
  <si>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</si>
  <si>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</si>
  <si>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</si>
  <si>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</si>
  <si>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</si>
  <si>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</si>
  <si>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</si>
  <si>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</si>
  <si>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</si>
  <si>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</si>
  <si>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</si>
  <si>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</si>
  <si>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</si>
  <si>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</si>
  <si>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</si>
  <si>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</si>
  <si>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</si>
  <si>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</si>
  <si>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</si>
  <si>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</si>
  <si>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</si>
  <si>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</si>
  <si>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</si>
  <si>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</si>
  <si>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</si>
  <si>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</si>
  <si>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</si>
  <si>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</si>
  <si>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</si>
  <si>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</si>
  <si>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</si>
  <si>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</si>
  <si>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</si>
  <si>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</si>
  <si>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</si>
  <si>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</si>
  <si>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</si>
  <si>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</si>
  <si>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</si>
  <si>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</si>
  <si>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</si>
  <si>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</si>
  <si>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</si>
  <si>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</si>
  <si>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</si>
  <si>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</si>
  <si>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</si>
  <si>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</si>
  <si>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</si>
  <si>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</si>
  <si>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</si>
  <si>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</si>
  <si>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</si>
  <si>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</si>
  <si>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</si>
  <si>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</si>
  <si>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</si>
  <si>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</si>
  <si>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</si>
  <si>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</si>
  <si>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</si>
  <si>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</si>
  <si>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</si>
  <si>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</si>
  <si>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</si>
  <si>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</si>
  <si>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</si>
  <si>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</si>
  <si>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</si>
  <si>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</si>
  <si>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</si>
  <si>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</si>
  <si>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</si>
  <si>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</si>
  <si>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</si>
  <si>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</si>
  <si>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</si>
  <si>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</si>
  <si>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</si>
  <si>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</si>
  <si>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</si>
  <si>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</si>
  <si>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</si>
  <si>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</si>
  <si>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</si>
  <si>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</si>
  <si>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</si>
  <si>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</si>
  <si>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</si>
  <si>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</si>
  <si>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</si>
  <si>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</si>
  <si>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</si>
  <si>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</si>
  <si>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</si>
  <si>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</si>
  <si>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</si>
  <si>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</si>
  <si>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</si>
  <si>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</si>
  <si>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</si>
  <si>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</si>
  <si>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</si>
  <si>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</si>
  <si>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</si>
  <si>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</si>
  <si>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</si>
  <si>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</si>
  <si>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</si>
  <si>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</si>
  <si>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</si>
  <si>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</si>
  <si>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</si>
  <si>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</si>
  <si>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</si>
  <si>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</si>
  <si>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</si>
  <si>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</si>
  <si>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</si>
  <si>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</si>
  <si>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</si>
  <si>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</si>
  <si>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</si>
  <si>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</si>
  <si>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</si>
  <si>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</si>
  <si>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</si>
  <si>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</si>
  <si>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</si>
  <si>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</si>
  <si>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</si>
  <si>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</si>
  <si>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</si>
  <si>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</si>
  <si>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</si>
  <si>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</si>
  <si>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</si>
  <si>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</si>
  <si>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</si>
  <si>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</si>
  <si>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</si>
  <si>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</si>
  <si>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</si>
  <si>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</si>
  <si>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</si>
  <si>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</si>
  <si>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</si>
  <si>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</si>
  <si>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</si>
  <si>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</si>
  <si>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</si>
  <si>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</si>
  <si>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</si>
  <si>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</si>
  <si>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</si>
  <si>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</si>
  <si>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</si>
  <si>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</si>
  <si>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</si>
  <si>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</si>
  <si>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</si>
  <si>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</si>
  <si>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</si>
  <si>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</si>
  <si>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</si>
  <si>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</si>
  <si>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</si>
  <si>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</si>
  <si>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</si>
  <si>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</si>
  <si>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</si>
  <si>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</si>
  <si>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</si>
  <si>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</si>
  <si>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</si>
  <si>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</si>
  <si>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</si>
  <si>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</si>
  <si>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</si>
  <si>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</si>
  <si>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</si>
  <si>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</si>
  <si>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</si>
  <si>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</si>
  <si>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</si>
  <si>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</si>
  <si>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</si>
  <si>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</si>
  <si>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</si>
  <si>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</si>
  <si>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</si>
  <si>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</si>
  <si>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</si>
  <si>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</si>
  <si>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</si>
  <si>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</si>
  <si>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</si>
  <si>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</si>
  <si>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</si>
  <si>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</si>
  <si>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</si>
  <si>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</si>
  <si>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</si>
  <si>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</si>
  <si>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</si>
  <si>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</si>
  <si>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</si>
  <si>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</si>
  <si>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</si>
  <si>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</si>
  <si>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</si>
  <si>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</si>
  <si>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</si>
  <si>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</si>
  <si>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</si>
  <si>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</si>
  <si>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</si>
  <si>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</si>
  <si>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</si>
  <si>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</si>
  <si>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</si>
  <si>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</si>
  <si>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</si>
  <si>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</si>
  <si>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</si>
  <si>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</si>
  <si>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</si>
  <si>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</si>
  <si>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</si>
  <si>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</si>
  <si>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</si>
  <si>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</si>
  <si>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</si>
  <si>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</si>
  <si>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</si>
  <si>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</si>
  <si>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</si>
  <si>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</si>
  <si>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</si>
  <si>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</si>
  <si>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</si>
  <si>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</si>
  <si>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</si>
  <si>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</si>
  <si>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</si>
  <si>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</si>
  <si>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</si>
  <si>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</si>
  <si>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</si>
  <si>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</si>
  <si>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</si>
  <si>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</si>
  <si>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</si>
  <si>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</si>
  <si>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</si>
  <si>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</si>
  <si>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</si>
  <si>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</si>
  <si>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</si>
  <si>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</si>
  <si>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</si>
  <si>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</si>
  <si>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</si>
  <si>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</si>
  <si>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</si>
  <si>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</si>
  <si>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</si>
  <si>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</si>
  <si>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</si>
  <si>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</si>
  <si>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</si>
  <si>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</si>
  <si>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</si>
  <si>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</si>
  <si>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</si>
  <si>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</si>
  <si>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</si>
  <si>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</si>
  <si>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</si>
  <si>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</si>
  <si>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</si>
  <si>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</si>
  <si>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</si>
  <si>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</si>
  <si>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</si>
  <si>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</si>
  <si>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</si>
  <si>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</si>
  <si>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</si>
  <si>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</si>
  <si>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</si>
  <si>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</si>
  <si>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</si>
  <si>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</si>
  <si>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</si>
  <si>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</si>
  <si>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</si>
  <si>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</si>
  <si>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</si>
  <si>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</si>
  <si>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</si>
  <si>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</si>
  <si>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</si>
  <si>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</si>
  <si>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</si>
  <si>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</si>
  <si>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</si>
  <si>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</si>
  <si>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</si>
  <si>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</si>
  <si>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</si>
  <si>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</si>
  <si>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</si>
  <si>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</si>
  <si>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</si>
  <si>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</si>
  <si>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</si>
  <si>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</si>
  <si>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</si>
  <si>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</si>
  <si>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</si>
  <si>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</si>
  <si>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</si>
  <si>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</si>
  <si>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</si>
  <si>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</si>
  <si>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</si>
  <si>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</si>
  <si>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</si>
  <si>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</si>
  <si>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</si>
  <si>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</si>
  <si>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</si>
  <si>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</si>
  <si>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</si>
  <si>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</si>
  <si>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</si>
  <si>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</si>
  <si>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</si>
  <si>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</si>
  <si>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</si>
  <si>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</si>
  <si>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</si>
  <si>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</si>
  <si>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</si>
  <si>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</si>
  <si>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</si>
  <si>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</si>
  <si>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</si>
  <si>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</si>
  <si>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</si>
  <si>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</si>
  <si>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</si>
  <si>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</si>
  <si>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</si>
  <si>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</si>
  <si>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</si>
  <si>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</si>
  <si>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</si>
  <si>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</si>
  <si>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</si>
  <si>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</si>
  <si>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</si>
  <si>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</si>
  <si>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</si>
  <si>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</si>
  <si>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</si>
  <si>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</si>
  <si>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</si>
  <si>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</si>
  <si>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</si>
  <si>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</si>
  <si>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</si>
  <si>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</si>
  <si>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</si>
  <si>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</si>
  <si>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</si>
  <si>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</si>
  <si>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</si>
  <si>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</si>
  <si>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</si>
  <si>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</si>
  <si>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</si>
  <si>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</si>
  <si>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</si>
  <si>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</si>
  <si>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</si>
  <si>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</si>
  <si>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</si>
  <si>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</si>
  <si>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</si>
  <si>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</si>
  <si>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</si>
  <si>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</si>
  <si>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</si>
  <si>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</si>
  <si>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</si>
  <si>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</si>
  <si>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</si>
  <si>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</si>
  <si>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</si>
  <si>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</si>
  <si>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</si>
  <si>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</si>
  <si>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</si>
  <si>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</si>
  <si>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</si>
  <si>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</si>
  <si>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</si>
  <si>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</si>
  <si>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</si>
  <si>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</si>
  <si>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</si>
  <si>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</si>
  <si>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</si>
  <si>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</si>
  <si>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</si>
  <si>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</si>
  <si>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</si>
  <si>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</si>
  <si>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</si>
  <si>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</si>
  <si>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</si>
  <si>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</si>
  <si>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</si>
  <si>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</si>
  <si>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</si>
  <si>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</si>
  <si>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</si>
  <si>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</si>
  <si>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</si>
  <si>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</si>
  <si>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</si>
  <si>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</si>
  <si>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</si>
  <si>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</si>
  <si>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</si>
  <si>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</si>
  <si>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</si>
  <si>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</si>
  <si>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</si>
  <si>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</si>
  <si>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</si>
  <si>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</si>
  <si>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</si>
  <si>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</si>
  <si>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</si>
  <si>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</si>
  <si>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</si>
  <si>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</si>
  <si>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</si>
  <si>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</si>
  <si>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</si>
  <si>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</si>
  <si>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</si>
  <si>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</si>
  <si>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</si>
  <si>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</si>
  <si>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</si>
  <si>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</si>
  <si>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</si>
  <si>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</si>
  <si>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</si>
  <si>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</si>
  <si>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</si>
  <si>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</si>
  <si>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</si>
  <si>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</si>
  <si>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</si>
  <si>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</si>
  <si>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</si>
  <si>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</si>
  <si>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</si>
  <si>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</si>
  <si>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</si>
  <si>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</si>
  <si>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</si>
  <si>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</si>
  <si>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</si>
  <si>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</si>
  <si>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</si>
  <si>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</si>
  <si>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</si>
  <si>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</si>
  <si>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</si>
  <si>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</si>
  <si>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</si>
  <si>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</si>
  <si>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</si>
  <si>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</si>
  <si>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</si>
  <si>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</si>
  <si>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</si>
  <si>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</si>
  <si>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</si>
  <si>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</si>
  <si>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</si>
  <si>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</si>
  <si>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</si>
  <si>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</si>
  <si>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</si>
  <si>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</si>
  <si>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</si>
  <si>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</si>
  <si>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</si>
  <si>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</si>
  <si>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</si>
  <si>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</si>
  <si>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</si>
  <si>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</si>
  <si>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</si>
  <si>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</si>
  <si>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</si>
  <si>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</si>
  <si>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</si>
  <si>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</si>
  <si>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</si>
  <si>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</si>
  <si>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</si>
  <si>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</si>
  <si>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</si>
  <si>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</si>
  <si>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</si>
  <si>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</si>
  <si>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</si>
  <si>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</si>
  <si>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</si>
  <si>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</si>
  <si>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</si>
  <si>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</si>
  <si>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</si>
  <si>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</si>
  <si>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</si>
  <si>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</si>
  <si>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</si>
  <si>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</si>
  <si>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</si>
  <si>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</si>
  <si>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</si>
  <si>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</si>
  <si>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</si>
  <si>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</si>
  <si>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</si>
  <si>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</si>
  <si>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</si>
  <si>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</si>
  <si>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</si>
  <si>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</si>
  <si>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</si>
  <si>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</si>
  <si>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</si>
  <si>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</si>
  <si>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</si>
  <si>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</si>
  <si>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</si>
  <si>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</si>
  <si>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</si>
  <si>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</si>
  <si>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</si>
  <si>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</si>
  <si>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</si>
  <si>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</si>
  <si>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</si>
  <si>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</si>
  <si>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</si>
  <si>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</si>
  <si>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</si>
  <si>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</si>
  <si>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</si>
  <si>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</si>
  <si>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</si>
  <si>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</si>
  <si>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</si>
  <si>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</si>
  <si>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</si>
  <si>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</si>
  <si>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</si>
  <si>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</si>
  <si>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</si>
  <si>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</si>
  <si>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</si>
  <si>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</si>
  <si>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</si>
  <si>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</si>
  <si>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</si>
  <si>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</si>
  <si>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</si>
  <si>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</si>
  <si>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</si>
  <si>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</si>
  <si>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</si>
  <si>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</si>
  <si>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</si>
  <si>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</si>
  <si>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</si>
  <si>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</si>
  <si>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</si>
  <si>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</si>
  <si>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</si>
  <si>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</si>
  <si>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</si>
  <si>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</si>
  <si>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</si>
  <si>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</si>
  <si>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</si>
  <si>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</si>
  <si>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</si>
  <si>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</si>
  <si>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</si>
  <si>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</si>
  <si>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</si>
  <si>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</si>
  <si>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</si>
  <si>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</si>
  <si>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</si>
  <si>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</si>
  <si>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</si>
  <si>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</si>
  <si>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</si>
  <si>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</si>
  <si>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</si>
  <si>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</si>
  <si>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</si>
  <si>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</si>
  <si>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</si>
  <si>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</si>
  <si>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</si>
  <si>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</si>
  <si>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</si>
  <si>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</si>
  <si>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</si>
  <si>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</si>
  <si>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</si>
  <si>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</si>
  <si>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</si>
  <si>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</si>
  <si>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</si>
  <si>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</si>
  <si>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</si>
  <si>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</si>
  <si>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</si>
  <si>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</si>
  <si>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</si>
  <si>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</si>
  <si>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</si>
  <si>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</si>
  <si>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</si>
  <si>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</si>
  <si>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</si>
  <si>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</si>
  <si>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</si>
  <si>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</si>
  <si>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</si>
  <si>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</si>
  <si>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</si>
  <si>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</si>
  <si>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</si>
  <si>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</si>
  <si>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</si>
  <si>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</si>
  <si>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</si>
  <si>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</si>
  <si>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</si>
  <si>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</si>
  <si>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</si>
  <si>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</si>
  <si>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</si>
  <si>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</si>
  <si>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</si>
  <si>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</si>
  <si>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</si>
  <si>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</si>
  <si>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</si>
  <si>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</si>
  <si>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</si>
  <si>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</si>
  <si>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</si>
  <si>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</si>
  <si>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</si>
  <si>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</si>
  <si>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</si>
  <si>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</si>
  <si>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</si>
  <si>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</si>
  <si>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</si>
  <si>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</si>
  <si>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</si>
  <si>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</si>
  <si>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</si>
  <si>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</si>
  <si>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</si>
  <si>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</si>
  <si>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</si>
  <si>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</si>
  <si>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</si>
  <si>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</si>
  <si>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</si>
  <si>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</si>
  <si>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</si>
  <si>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</si>
  <si>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</si>
  <si>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</si>
  <si>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</si>
  <si>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</si>
  <si>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</si>
  <si>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</si>
  <si>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</si>
  <si>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</si>
  <si>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</si>
  <si>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</si>
  <si>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</si>
  <si>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</si>
  <si>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</si>
  <si>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</si>
  <si>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</si>
  <si>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</si>
  <si>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</si>
  <si>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</si>
  <si>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</si>
  <si>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</si>
  <si>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</si>
  <si>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</si>
  <si>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</si>
  <si>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</si>
  <si>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</si>
  <si>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</si>
  <si>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</si>
  <si>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</si>
  <si>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</si>
  <si>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</si>
  <si>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</si>
  <si>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</si>
  <si>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</si>
  <si>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</si>
  <si>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</si>
  <si>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</si>
  <si>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</si>
  <si>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</si>
  <si>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</si>
  <si>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</si>
  <si>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</si>
  <si>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</si>
  <si>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</si>
  <si>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</si>
  <si>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</si>
  <si>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</si>
  <si>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</si>
  <si>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</si>
  <si>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</si>
  <si>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</si>
  <si>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</si>
  <si>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</si>
  <si>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</si>
  <si>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</si>
  <si>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</si>
  <si>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</si>
  <si>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</si>
  <si>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</si>
  <si>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</si>
  <si>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</si>
  <si>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</si>
  <si>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</si>
  <si>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</si>
  <si>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</si>
  <si>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</si>
  <si>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</si>
  <si>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</si>
  <si>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</si>
  <si>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</si>
  <si>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</si>
  <si>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</si>
  <si>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</si>
  <si>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</si>
  <si>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</si>
  <si>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</si>
  <si>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</si>
  <si>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</si>
  <si>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</si>
  <si>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</si>
  <si>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</si>
  <si>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</si>
  <si>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</si>
  <si>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</si>
  <si>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</si>
  <si>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</si>
  <si>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</si>
  <si>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</si>
  <si>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</si>
  <si>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</si>
  <si>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</si>
  <si>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</si>
  <si>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</si>
  <si>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</si>
  <si>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</si>
  <si>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</si>
  <si>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</si>
  <si>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</si>
  <si>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</si>
  <si>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</si>
  <si>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</si>
  <si>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</si>
  <si>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</si>
  <si>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</si>
  <si>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</si>
  <si>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</si>
  <si>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</si>
  <si>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</si>
  <si>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</si>
  <si>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</si>
  <si>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</si>
  <si>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</si>
  <si>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</si>
  <si>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</si>
  <si>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</si>
  <si>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</si>
  <si>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</si>
  <si>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</si>
  <si>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</si>
  <si>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</si>
  <si>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</si>
  <si>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</si>
  <si>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</si>
  <si>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</si>
  <si>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</si>
  <si>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</si>
  <si>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</si>
  <si>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</si>
  <si>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</si>
  <si>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</si>
  <si>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</si>
  <si>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</si>
  <si>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</si>
  <si>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</si>
  <si>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</si>
  <si>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</si>
  <si>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</si>
  <si>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</si>
  <si>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</si>
  <si>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</si>
  <si>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</si>
  <si>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</si>
  <si>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</si>
  <si>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</si>
  <si>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</si>
  <si>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</si>
  <si>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</si>
  <si>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</si>
  <si>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</si>
  <si>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</si>
  <si>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</si>
  <si>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</si>
  <si>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</si>
  <si>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</si>
  <si>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</si>
  <si>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</si>
  <si>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</si>
  <si>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</si>
  <si>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</si>
  <si>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</si>
  <si>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</si>
  <si>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</si>
  <si>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</si>
  <si>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</si>
  <si>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</si>
  <si>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</si>
  <si>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</si>
  <si>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</si>
  <si>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</si>
  <si>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</si>
  <si>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</si>
  <si>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</si>
  <si>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</si>
  <si>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</si>
  <si>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</si>
  <si>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</si>
  <si>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</si>
  <si>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</si>
  <si>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</si>
  <si>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</si>
  <si>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</si>
  <si>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</si>
  <si>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</si>
  <si>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</si>
  <si>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</si>
  <si>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</si>
  <si>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</si>
  <si>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</si>
  <si>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</si>
  <si>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</si>
  <si>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</si>
  <si>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</si>
  <si>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</si>
  <si>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</si>
  <si>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</si>
  <si>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</si>
  <si>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</si>
  <si>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</si>
  <si>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</si>
  <si>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</si>
  <si>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</si>
  <si>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</si>
  <si>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</si>
  <si>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</si>
  <si>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</si>
  <si>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</si>
  <si>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</si>
  <si>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</si>
  <si>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</si>
  <si>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</si>
  <si>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</si>
  <si>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</si>
  <si>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</si>
  <si>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</si>
  <si>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</si>
  <si>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</si>
  <si>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</si>
  <si>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</si>
  <si>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</si>
  <si>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</si>
  <si>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</si>
  <si>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</si>
  <si>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</si>
  <si>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</si>
  <si>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</si>
  <si>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</si>
  <si>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</si>
  <si>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</si>
  <si>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</si>
  <si>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</si>
  <si>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</si>
  <si>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ПРИМОРСКО КЛУБ ЕАД</t>
  </si>
  <si>
    <t>201795176</t>
  </si>
  <si>
    <t>ПРИМОРСКО 8180, ММЦ ПРИМОРСКО, АДМ.СГРАДА, ЕТ.2</t>
  </si>
  <si>
    <t>+35955030059</t>
  </si>
  <si>
    <t>+359 55030006</t>
  </si>
  <si>
    <t>accprimorski@albena.bg</t>
  </si>
  <si>
    <t>primorskoclub.bg</t>
  </si>
  <si>
    <t>Инвестор БГ</t>
  </si>
  <si>
    <t>Красимир Станев, Никола Вълчанов, Христо Пенев</t>
  </si>
  <si>
    <t>Красимир Станев и прокуристи поотделно</t>
  </si>
  <si>
    <t>Димитринка Андонова</t>
  </si>
  <si>
    <t>Главен счетоводител</t>
  </si>
  <si>
    <t>Никола Вълчанов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</si>
</sst>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3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4" xfId="64" applyFont="1" applyFill="1" applyBorder="1" applyAlignment="1" applyProtection="1">
      <alignment horizontal="right" vertical="center" wrapText="1"/>
      <protection/>
    </xf>
    <xf numFmtId="0" fontId="3" fillId="0" borderId="22" xfId="64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A28" sqref="A28:A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Димитринка Андонова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46018</v>
      </c>
      <c r="D6" s="675">
        <f aca="true" t="shared" si="0" ref="D6:D15">C6-E6</f>
        <v>0</v>
      </c>
      <c r="E6" s="674">
        <f>'1-Баланс'!G95</f>
        <v>46018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42213</v>
      </c>
      <c r="D7" s="675">
        <f t="shared" si="0"/>
        <v>36213</v>
      </c>
      <c r="E7" s="674">
        <f>'1-Баланс'!G18</f>
        <v>6000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380</v>
      </c>
      <c r="D8" s="675">
        <f t="shared" si="0"/>
        <v>0</v>
      </c>
      <c r="E8" s="674">
        <f>ABS('2-Отчет за доходите'!C44)-ABS('2-Отчет за доходите'!G44)</f>
        <v>380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86</v>
      </c>
      <c r="D9" s="675">
        <f t="shared" si="0"/>
        <v>0</v>
      </c>
      <c r="E9" s="674">
        <f>'3-Отчет за паричния поток'!C45</f>
        <v>86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132</v>
      </c>
      <c r="D10" s="675">
        <f t="shared" si="0"/>
        <v>0</v>
      </c>
      <c r="E10" s="674">
        <f>'3-Отчет за паричния поток'!C46</f>
        <v>132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42213</v>
      </c>
      <c r="D11" s="675">
        <f t="shared" si="0"/>
        <v>0</v>
      </c>
      <c r="E11" s="674">
        <f>'4-Отчет за собствения капитал'!L34</f>
        <v>42213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0.0633861551292744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0.009001966218937294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0.09986859395532194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0.008257638315441783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1.067507550186534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0.8289322617680827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0.7721010332950632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0.07577497129735936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0.07577497129735936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0.13427553922995947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0.13027510973966708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0.04659409160719125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0.09013810911330633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0.08268503629014734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0.010683912538791368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0.18871692461308037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3.355379188712522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11696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24210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6093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1211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1195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107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44545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20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44574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41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31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73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131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991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25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58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1213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121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26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1444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46018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5116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30625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30519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106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35741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92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92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380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472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42213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359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998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1357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706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2063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1722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456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1015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140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51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57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1742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1742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46018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843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885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683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1230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199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1459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249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5548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71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81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5629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5629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380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380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6009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3090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2616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288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5995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6009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6009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5203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-3075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-1188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-202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14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-78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674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-379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-379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4000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-4199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-27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-249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46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132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132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4000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5116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5116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5116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5116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30546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30546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-27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30519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30519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106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106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95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95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380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472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472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37860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37860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380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3973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42213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42213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11701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26124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7897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140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1572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957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173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48564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44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44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48636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7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49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88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473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10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627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627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5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249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4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235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493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493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11696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25882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7942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140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1660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1195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183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48698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28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44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44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48770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11696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25882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7942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140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1660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1195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183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48698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28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44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44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48770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1374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1638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98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345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58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3513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34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34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3555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261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260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128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22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681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683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38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4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42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42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1597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1894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108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473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80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4152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9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35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35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4196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1597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1894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108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473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80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4152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9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35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35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4196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11696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24285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6048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32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1187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1195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103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44546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19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9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9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44574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132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132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991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58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58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1214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1214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132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132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991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58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58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1209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1209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5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359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359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998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998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1357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706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457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300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157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1266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1015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140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57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57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51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1743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3806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457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300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157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1266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1015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140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57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57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51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1743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1743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359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359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998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998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1357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706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2063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220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220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3603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3603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3823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3823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279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279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279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279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C75" sqref="C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11696</v>
      </c>
      <c r="D12" s="196">
        <v>11701</v>
      </c>
      <c r="E12" s="89" t="s">
        <v>25</v>
      </c>
      <c r="F12" s="93" t="s">
        <v>26</v>
      </c>
      <c r="G12" s="197">
        <v>6000</v>
      </c>
      <c r="H12" s="196">
        <v>2000</v>
      </c>
    </row>
    <row r="13" spans="1:8" ht="15.75">
      <c r="A13" s="89" t="s">
        <v>27</v>
      </c>
      <c r="B13" s="91" t="s">
        <v>28</v>
      </c>
      <c r="C13" s="197">
        <v>24210</v>
      </c>
      <c r="D13" s="196">
        <v>24750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6093</v>
      </c>
      <c r="D15" s="196">
        <v>6259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33</v>
      </c>
      <c r="D16" s="196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1211</v>
      </c>
      <c r="D17" s="196">
        <v>1227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1195</v>
      </c>
      <c r="D18" s="196">
        <v>957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2000</v>
      </c>
    </row>
    <row r="19" spans="1:8" ht="15.75">
      <c r="A19" s="89" t="s">
        <v>49</v>
      </c>
      <c r="B19" s="91" t="s">
        <v>50</v>
      </c>
      <c r="C19" s="197">
        <v>107</v>
      </c>
      <c r="D19" s="196">
        <v>115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44545</v>
      </c>
      <c r="D20" s="598">
        <f>SUM(D12:D19)</f>
        <v>45051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5116</v>
      </c>
      <c r="H21" s="196">
        <v>5116</v>
      </c>
    </row>
    <row r="22" spans="1:13" ht="15.75">
      <c r="A22" s="100" t="s">
        <v>60</v>
      </c>
      <c r="B22" s="97" t="s">
        <v>61</v>
      </c>
      <c r="C22" s="476">
        <v>20</v>
      </c>
      <c r="D22" s="477">
        <v>20</v>
      </c>
      <c r="E22" s="201" t="s">
        <v>62</v>
      </c>
      <c r="F22" s="93" t="s">
        <v>63</v>
      </c>
      <c r="G22" s="613">
        <f>SUM(G23:G25)</f>
        <v>30625</v>
      </c>
      <c r="H22" s="614">
        <f>SUM(H23:H25)</f>
        <v>30652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30546-27</f>
        <v>30519</v>
      </c>
      <c r="H23" s="196">
        <v>30546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106</v>
      </c>
      <c r="H25" s="196">
        <v>106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35741</v>
      </c>
      <c r="H26" s="598">
        <f>H20+H21+H22</f>
        <v>35768</v>
      </c>
      <c r="M26" s="98"/>
    </row>
    <row r="27" spans="1:8" ht="15.75">
      <c r="A27" s="89" t="s">
        <v>79</v>
      </c>
      <c r="B27" s="91" t="s">
        <v>80</v>
      </c>
      <c r="C27" s="197">
        <v>9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</v>
      </c>
      <c r="D28" s="598">
        <f>SUM(D24:D27)</f>
        <v>10</v>
      </c>
      <c r="E28" s="202" t="s">
        <v>84</v>
      </c>
      <c r="F28" s="93" t="s">
        <v>85</v>
      </c>
      <c r="G28" s="595">
        <f>SUM(G29:G31)</f>
        <v>92</v>
      </c>
      <c r="H28" s="596">
        <f>SUM(H29:H31)</f>
        <v>-3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92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380</v>
      </c>
      <c r="H32" s="196">
        <v>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472</v>
      </c>
      <c r="H34" s="598">
        <f>H28+H32+H33</f>
        <v>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42213</v>
      </c>
      <c r="H37" s="600">
        <f>H26+H18+H34</f>
        <v>37860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359</v>
      </c>
      <c r="H44" s="196">
        <v>3719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998</v>
      </c>
      <c r="H45" s="196">
        <v>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1357</v>
      </c>
      <c r="H50" s="596">
        <f>SUM(H44:H49)</f>
        <v>4717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706</v>
      </c>
      <c r="H54" s="196">
        <v>706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44574</v>
      </c>
      <c r="D56" s="602">
        <f>D20+D21+D22+D28+D33+D46+D52+D54+D55</f>
        <v>45081</v>
      </c>
      <c r="E56" s="100" t="s">
        <v>850</v>
      </c>
      <c r="F56" s="99" t="s">
        <v>172</v>
      </c>
      <c r="G56" s="599">
        <f>G50+G52+G53+G54+G55</f>
        <v>2063</v>
      </c>
      <c r="H56" s="600">
        <f>H50+H52+H53+H54+H55</f>
        <v>5423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41</v>
      </c>
      <c r="D59" s="196">
        <v>52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</v>
      </c>
      <c r="D60" s="196">
        <v>1</v>
      </c>
      <c r="E60" s="89" t="s">
        <v>184</v>
      </c>
      <c r="F60" s="93" t="s">
        <v>185</v>
      </c>
      <c r="G60" s="197"/>
      <c r="H60" s="196">
        <v>199</v>
      </c>
      <c r="M60" s="98"/>
    </row>
    <row r="61" spans="1:8" ht="15.75">
      <c r="A61" s="89" t="s">
        <v>182</v>
      </c>
      <c r="B61" s="91" t="s">
        <v>183</v>
      </c>
      <c r="C61" s="197">
        <v>31</v>
      </c>
      <c r="D61" s="196">
        <v>24</v>
      </c>
      <c r="E61" s="200" t="s">
        <v>188</v>
      </c>
      <c r="F61" s="93" t="s">
        <v>189</v>
      </c>
      <c r="G61" s="595">
        <f>SUM(G62:G68)</f>
        <v>1722</v>
      </c>
      <c r="H61" s="596">
        <f>SUM(H62:H68)</f>
        <v>1813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456</v>
      </c>
      <c r="H62" s="196">
        <v>1185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1015</v>
      </c>
      <c r="H64" s="196">
        <v>363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73</v>
      </c>
      <c r="D65" s="598">
        <f>SUM(D59:D64)</f>
        <v>77</v>
      </c>
      <c r="E65" s="89" t="s">
        <v>201</v>
      </c>
      <c r="F65" s="93" t="s">
        <v>202</v>
      </c>
      <c r="G65" s="197">
        <v>3</v>
      </c>
      <c r="H65" s="196">
        <v>224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140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51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131</v>
      </c>
      <c r="D68" s="196"/>
      <c r="E68" s="89" t="s">
        <v>212</v>
      </c>
      <c r="F68" s="93" t="s">
        <v>213</v>
      </c>
      <c r="G68" s="197">
        <v>57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991</v>
      </c>
      <c r="D69" s="196">
        <v>25</v>
      </c>
      <c r="E69" s="201" t="s">
        <v>79</v>
      </c>
      <c r="F69" s="93" t="s">
        <v>216</v>
      </c>
      <c r="G69" s="197">
        <v>20</v>
      </c>
      <c r="H69" s="196">
        <v>13</v>
      </c>
    </row>
    <row r="70" spans="1:8" ht="15.75">
      <c r="A70" s="89" t="s">
        <v>214</v>
      </c>
      <c r="B70" s="91" t="s">
        <v>215</v>
      </c>
      <c r="C70" s="197">
        <v>1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1742</v>
      </c>
      <c r="H71" s="598">
        <f>H59+H60+H61+H69+H70</f>
        <v>2025</v>
      </c>
    </row>
    <row r="72" spans="1:8" ht="15.75">
      <c r="A72" s="89" t="s">
        <v>221</v>
      </c>
      <c r="B72" s="91" t="s">
        <v>222</v>
      </c>
      <c r="C72" s="197">
        <v>25</v>
      </c>
      <c r="D72" s="196">
        <v>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58</v>
      </c>
      <c r="D75" s="196">
        <v>22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1213</v>
      </c>
      <c r="D76" s="598">
        <f>SUM(D68:D75)</f>
        <v>64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1742</v>
      </c>
      <c r="H79" s="600">
        <f>H71+H73+H75+H77</f>
        <v>2025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121</v>
      </c>
      <c r="D89" s="196">
        <v>85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132</v>
      </c>
      <c r="D92" s="598">
        <f>SUM(D88:D91)</f>
        <v>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1444</v>
      </c>
      <c r="D94" s="602">
        <f>D65+D76+D85+D92+D93</f>
        <v>227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46018</v>
      </c>
      <c r="D95" s="604">
        <f>D94+D56</f>
        <v>45308</v>
      </c>
      <c r="E95" s="229" t="s">
        <v>942</v>
      </c>
      <c r="F95" s="489" t="s">
        <v>268</v>
      </c>
      <c r="G95" s="603">
        <f>G37+G40+G56+G79</f>
        <v>46018</v>
      </c>
      <c r="H95" s="604">
        <f>H37+H40+H56+H79</f>
        <v>45308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43033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Димитринка Андонова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1001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43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843</v>
      </c>
      <c r="D12" s="317">
        <v>807</v>
      </c>
      <c r="E12" s="194" t="s">
        <v>277</v>
      </c>
      <c r="F12" s="240" t="s">
        <v>278</v>
      </c>
      <c r="G12" s="316">
        <v>1</v>
      </c>
      <c r="H12" s="317">
        <v>20</v>
      </c>
    </row>
    <row r="13" spans="1:8" ht="15.75">
      <c r="A13" s="194" t="s">
        <v>279</v>
      </c>
      <c r="B13" s="190" t="s">
        <v>280</v>
      </c>
      <c r="C13" s="316">
        <v>885</v>
      </c>
      <c r="D13" s="317">
        <v>796</v>
      </c>
      <c r="E13" s="194" t="s">
        <v>281</v>
      </c>
      <c r="F13" s="240" t="s">
        <v>282</v>
      </c>
      <c r="G13" s="316">
        <v>3090</v>
      </c>
      <c r="H13" s="317">
        <v>2755</v>
      </c>
    </row>
    <row r="14" spans="1:8" ht="15.75">
      <c r="A14" s="194" t="s">
        <v>283</v>
      </c>
      <c r="B14" s="190" t="s">
        <v>284</v>
      </c>
      <c r="C14" s="316">
        <v>683</v>
      </c>
      <c r="D14" s="317">
        <v>640</v>
      </c>
      <c r="E14" s="245" t="s">
        <v>285</v>
      </c>
      <c r="F14" s="240" t="s">
        <v>286</v>
      </c>
      <c r="G14" s="316">
        <v>2616</v>
      </c>
      <c r="H14" s="317">
        <v>2401</v>
      </c>
    </row>
    <row r="15" spans="1:8" ht="15.75">
      <c r="A15" s="194" t="s">
        <v>287</v>
      </c>
      <c r="B15" s="190" t="s">
        <v>288</v>
      </c>
      <c r="C15" s="316">
        <v>1230</v>
      </c>
      <c r="D15" s="317">
        <v>1119</v>
      </c>
      <c r="E15" s="245" t="s">
        <v>79</v>
      </c>
      <c r="F15" s="240" t="s">
        <v>289</v>
      </c>
      <c r="G15" s="316">
        <v>288</v>
      </c>
      <c r="H15" s="317">
        <v>202</v>
      </c>
    </row>
    <row r="16" spans="1:8" ht="15.75">
      <c r="A16" s="194" t="s">
        <v>290</v>
      </c>
      <c r="B16" s="190" t="s">
        <v>291</v>
      </c>
      <c r="C16" s="316">
        <v>199</v>
      </c>
      <c r="D16" s="317">
        <v>178</v>
      </c>
      <c r="E16" s="236" t="s">
        <v>52</v>
      </c>
      <c r="F16" s="264" t="s">
        <v>292</v>
      </c>
      <c r="G16" s="628">
        <f>SUM(G12:G15)</f>
        <v>5995</v>
      </c>
      <c r="H16" s="629">
        <f>SUM(H12:H15)</f>
        <v>5378</v>
      </c>
    </row>
    <row r="17" spans="1:8" ht="31.5">
      <c r="A17" s="194" t="s">
        <v>293</v>
      </c>
      <c r="B17" s="190" t="s">
        <v>294</v>
      </c>
      <c r="C17" s="316">
        <v>1459</v>
      </c>
      <c r="D17" s="317">
        <v>1204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249</v>
      </c>
      <c r="D19" s="317">
        <v>31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5548</v>
      </c>
      <c r="D22" s="629">
        <f>SUM(D12:D18)+D19</f>
        <v>4775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71</v>
      </c>
      <c r="D25" s="317">
        <v>71</v>
      </c>
      <c r="E25" s="194" t="s">
        <v>318</v>
      </c>
      <c r="F25" s="237" t="s">
        <v>319</v>
      </c>
      <c r="G25" s="316">
        <v>14</v>
      </c>
      <c r="H25" s="317">
        <v>10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14</v>
      </c>
      <c r="H27" s="629">
        <f>SUM(H22:H26)</f>
        <v>10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81</v>
      </c>
      <c r="D29" s="629">
        <f>SUM(D25:D28)</f>
        <v>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5629</v>
      </c>
      <c r="D31" s="635">
        <f>D29+D22</f>
        <v>4854</v>
      </c>
      <c r="E31" s="251" t="s">
        <v>824</v>
      </c>
      <c r="F31" s="266" t="s">
        <v>331</v>
      </c>
      <c r="G31" s="253">
        <f>G16+G18+G27</f>
        <v>6009</v>
      </c>
      <c r="H31" s="254">
        <f>H16+H18+H27</f>
        <v>5388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380</v>
      </c>
      <c r="D33" s="244">
        <f>IF((H31-D31)&gt;0,H31-D31,0)</f>
        <v>534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5629</v>
      </c>
      <c r="D36" s="637">
        <f>D31-D34+D35</f>
        <v>4854</v>
      </c>
      <c r="E36" s="262" t="s">
        <v>346</v>
      </c>
      <c r="F36" s="256" t="s">
        <v>347</v>
      </c>
      <c r="G36" s="267">
        <f>G35-G34+G31</f>
        <v>6009</v>
      </c>
      <c r="H36" s="268">
        <f>H35-H34+H31</f>
        <v>5388</v>
      </c>
    </row>
    <row r="37" spans="1:8" ht="15.75">
      <c r="A37" s="261" t="s">
        <v>348</v>
      </c>
      <c r="B37" s="231" t="s">
        <v>349</v>
      </c>
      <c r="C37" s="634">
        <f>IF((G36-C36)&gt;0,G36-C36,0)</f>
        <v>380</v>
      </c>
      <c r="D37" s="635">
        <f>IF((H36-D36)&gt;0,H36-D36,0)</f>
        <v>534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380</v>
      </c>
      <c r="D42" s="244">
        <f>+IF((H36-D36-D38)&gt;0,H36-D36-D38,0)</f>
        <v>534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380</v>
      </c>
      <c r="D44" s="268">
        <f>IF(H42=0,IF(D42-D43&gt;0,D42-D43+H43,0),IF(H42-H43&lt;0,H43-H42+D42,0))</f>
        <v>534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6009</v>
      </c>
      <c r="D45" s="631">
        <f>D36+D38+D42</f>
        <v>5388</v>
      </c>
      <c r="E45" s="270" t="s">
        <v>373</v>
      </c>
      <c r="F45" s="272" t="s">
        <v>374</v>
      </c>
      <c r="G45" s="630">
        <f>G42+G36</f>
        <v>6009</v>
      </c>
      <c r="H45" s="631">
        <f>H42+H36</f>
        <v>5388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43033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Димитринка Андонова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1001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03937007874015748" top="0" bottom="0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I42" sqref="I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5203</v>
      </c>
      <c r="D11" s="196">
        <v>4803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-3075</v>
      </c>
      <c r="D12" s="196">
        <v>-2598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-1188</v>
      </c>
      <c r="D14" s="196">
        <v>-1090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-202</v>
      </c>
      <c r="D15" s="196">
        <v>-107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14</v>
      </c>
      <c r="D19" s="196">
        <v>10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-78</v>
      </c>
      <c r="D20" s="196">
        <v>-77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674</v>
      </c>
      <c r="D21" s="659">
        <f>SUM(D11:D20)</f>
        <v>940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-379</v>
      </c>
      <c r="D23" s="196">
        <v>-334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-379</v>
      </c>
      <c r="D33" s="659">
        <f>SUM(D23:D32)</f>
        <v>-334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4000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-4199</v>
      </c>
      <c r="D38" s="196">
        <v>-553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-23</v>
      </c>
      <c r="D40" s="196">
        <v>-100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-27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-249</v>
      </c>
      <c r="D43" s="661">
        <f>SUM(D35:D42)</f>
        <v>-653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46</v>
      </c>
      <c r="D44" s="307">
        <f>D43+D33+D21</f>
        <v>-47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</v>
      </c>
      <c r="D45" s="309">
        <v>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132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43033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Димитринка Андонова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6"/>
      <c r="B59" s="704" t="s">
        <v>1001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F31" sqref="F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2000</v>
      </c>
      <c r="D13" s="584">
        <f>'1-Баланс'!H20</f>
        <v>0</v>
      </c>
      <c r="E13" s="584">
        <f>'1-Баланс'!H21</f>
        <v>5116</v>
      </c>
      <c r="F13" s="584">
        <f>'1-Баланс'!H23</f>
        <v>30546</v>
      </c>
      <c r="G13" s="584">
        <f>'1-Баланс'!H24</f>
        <v>0</v>
      </c>
      <c r="H13" s="585">
        <f>'1-Баланс'!H25</f>
        <v>106</v>
      </c>
      <c r="I13" s="584">
        <f>'1-Баланс'!H29+'1-Баланс'!H32</f>
        <v>95</v>
      </c>
      <c r="J13" s="584">
        <f>'1-Баланс'!H30+'1-Баланс'!H33</f>
        <v>-3</v>
      </c>
      <c r="K13" s="585"/>
      <c r="L13" s="584">
        <f>SUM(C13:K13)</f>
        <v>37860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2000</v>
      </c>
      <c r="D17" s="653">
        <f aca="true" t="shared" si="2" ref="D17:M17">D13+D14</f>
        <v>0</v>
      </c>
      <c r="E17" s="653">
        <f t="shared" si="2"/>
        <v>5116</v>
      </c>
      <c r="F17" s="653">
        <f t="shared" si="2"/>
        <v>30546</v>
      </c>
      <c r="G17" s="653">
        <f t="shared" si="2"/>
        <v>0</v>
      </c>
      <c r="H17" s="653">
        <f t="shared" si="2"/>
        <v>106</v>
      </c>
      <c r="I17" s="653">
        <f t="shared" si="2"/>
        <v>95</v>
      </c>
      <c r="J17" s="653">
        <f t="shared" si="2"/>
        <v>-3</v>
      </c>
      <c r="K17" s="653">
        <f t="shared" si="2"/>
        <v>0</v>
      </c>
      <c r="L17" s="584">
        <f t="shared" si="1"/>
        <v>37860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380</v>
      </c>
      <c r="J18" s="584">
        <f>+'1-Баланс'!G33</f>
        <v>0</v>
      </c>
      <c r="K18" s="585"/>
      <c r="L18" s="584">
        <f t="shared" si="1"/>
        <v>380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</v>
      </c>
      <c r="J22" s="316">
        <v>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4000</v>
      </c>
      <c r="D30" s="316"/>
      <c r="E30" s="316"/>
      <c r="F30" s="316">
        <v>-27</v>
      </c>
      <c r="G30" s="316"/>
      <c r="H30" s="316"/>
      <c r="I30" s="316"/>
      <c r="J30" s="316"/>
      <c r="K30" s="316"/>
      <c r="L30" s="584">
        <f t="shared" si="1"/>
        <v>3973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6000</v>
      </c>
      <c r="D31" s="653">
        <f aca="true" t="shared" si="6" ref="D31:M31">D19+D22+D23+D26+D30+D29+D17+D18</f>
        <v>0</v>
      </c>
      <c r="E31" s="653">
        <f t="shared" si="6"/>
        <v>5116</v>
      </c>
      <c r="F31" s="653">
        <f t="shared" si="6"/>
        <v>30519</v>
      </c>
      <c r="G31" s="653">
        <f t="shared" si="6"/>
        <v>0</v>
      </c>
      <c r="H31" s="653">
        <f t="shared" si="6"/>
        <v>106</v>
      </c>
      <c r="I31" s="653">
        <f t="shared" si="6"/>
        <v>472</v>
      </c>
      <c r="J31" s="653">
        <f t="shared" si="6"/>
        <v>0</v>
      </c>
      <c r="K31" s="653">
        <f t="shared" si="6"/>
        <v>0</v>
      </c>
      <c r="L31" s="584">
        <f t="shared" si="1"/>
        <v>42213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5116</v>
      </c>
      <c r="F34" s="587">
        <f t="shared" si="7"/>
        <v>30519</v>
      </c>
      <c r="G34" s="587">
        <f t="shared" si="7"/>
        <v>0</v>
      </c>
      <c r="H34" s="587">
        <f t="shared" si="7"/>
        <v>106</v>
      </c>
      <c r="I34" s="587">
        <f t="shared" si="7"/>
        <v>472</v>
      </c>
      <c r="J34" s="587">
        <f t="shared" si="7"/>
        <v>0</v>
      </c>
      <c r="K34" s="587">
        <f t="shared" si="7"/>
        <v>0</v>
      </c>
      <c r="L34" s="651">
        <f t="shared" si="1"/>
        <v>42213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43033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Димитринка Андонова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6"/>
      <c r="B43" s="704" t="s">
        <v>1001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27" sqref="H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43033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Димитринка Андонова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 customHeight="1">
      <c r="A156" s="696"/>
      <c r="B156" s="704" t="s">
        <v>1001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C4">
      <selection activeCell="L17" sqref="L17"/>
    </sheetView>
  </sheetViews>
  <sheetFormatPr defaultColWidth="10.7109375" defaultRowHeight="15"/>
  <cols>
    <col min="1" max="1" width="4.7109375" style="39" customWidth="1"/>
    <col min="2" max="2" width="56.28125" style="39" customWidth="1"/>
    <col min="3" max="3" width="9.57421875" style="39" customWidth="1"/>
    <col min="4" max="7" width="10.7109375" style="39" customWidth="1"/>
    <col min="8" max="8" width="8.7109375" style="39" customWidth="1"/>
    <col min="9" max="9" width="8.8515625" style="39" customWidth="1"/>
    <col min="10" max="10" width="13.7109375" style="39" customWidth="1"/>
    <col min="11" max="12" width="10.7109375" style="39" customWidth="1"/>
    <col min="13" max="13" width="10.421875" style="39" customWidth="1"/>
    <col min="14" max="14" width="10.7109375" style="39" customWidth="1"/>
    <col min="15" max="15" width="10.28125" style="39" bestFit="1" customWidth="1"/>
    <col min="16" max="16" width="8.00390625" style="39" customWidth="1"/>
    <col min="17" max="17" width="12.57421875" style="39" customWidth="1"/>
    <col min="18" max="18" width="12.0039062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11701</v>
      </c>
      <c r="E11" s="328"/>
      <c r="F11" s="328">
        <v>5</v>
      </c>
      <c r="G11" s="329">
        <f>D11+E11-F11</f>
        <v>11696</v>
      </c>
      <c r="H11" s="328"/>
      <c r="I11" s="328"/>
      <c r="J11" s="329">
        <f>G11+H11-I11</f>
        <v>11696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11696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26124</v>
      </c>
      <c r="E12" s="328">
        <v>7</v>
      </c>
      <c r="F12" s="328">
        <v>249</v>
      </c>
      <c r="G12" s="329">
        <f aca="true" t="shared" si="2" ref="G12:G41">D12+E12-F12</f>
        <v>25882</v>
      </c>
      <c r="H12" s="328"/>
      <c r="I12" s="328"/>
      <c r="J12" s="329">
        <f aca="true" t="shared" si="3" ref="J12:J41">G12+H12-I12</f>
        <v>25882</v>
      </c>
      <c r="K12" s="328">
        <v>1374</v>
      </c>
      <c r="L12" s="328">
        <v>261</v>
      </c>
      <c r="M12" s="328">
        <v>38</v>
      </c>
      <c r="N12" s="329">
        <f aca="true" t="shared" si="4" ref="N12:N41">K12+L12-M12</f>
        <v>1597</v>
      </c>
      <c r="O12" s="328"/>
      <c r="P12" s="328"/>
      <c r="Q12" s="329">
        <f t="shared" si="0"/>
        <v>1597</v>
      </c>
      <c r="R12" s="340">
        <f t="shared" si="1"/>
        <v>24285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7897</v>
      </c>
      <c r="E14" s="328">
        <v>49</v>
      </c>
      <c r="F14" s="328">
        <v>4</v>
      </c>
      <c r="G14" s="329">
        <f t="shared" si="2"/>
        <v>7942</v>
      </c>
      <c r="H14" s="328"/>
      <c r="I14" s="328"/>
      <c r="J14" s="329">
        <f t="shared" si="3"/>
        <v>7942</v>
      </c>
      <c r="K14" s="328">
        <v>1638</v>
      </c>
      <c r="L14" s="328">
        <v>260</v>
      </c>
      <c r="M14" s="328">
        <v>4</v>
      </c>
      <c r="N14" s="329">
        <f t="shared" si="4"/>
        <v>1894</v>
      </c>
      <c r="O14" s="328"/>
      <c r="P14" s="328"/>
      <c r="Q14" s="329">
        <f t="shared" si="0"/>
        <v>1894</v>
      </c>
      <c r="R14" s="340">
        <f t="shared" si="1"/>
        <v>6048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140</v>
      </c>
      <c r="E15" s="328"/>
      <c r="F15" s="328"/>
      <c r="G15" s="329">
        <f t="shared" si="2"/>
        <v>140</v>
      </c>
      <c r="H15" s="328"/>
      <c r="I15" s="328"/>
      <c r="J15" s="329">
        <f t="shared" si="3"/>
        <v>140</v>
      </c>
      <c r="K15" s="328">
        <v>98</v>
      </c>
      <c r="L15" s="328">
        <v>10</v>
      </c>
      <c r="M15" s="328"/>
      <c r="N15" s="329">
        <f t="shared" si="4"/>
        <v>108</v>
      </c>
      <c r="O15" s="328"/>
      <c r="P15" s="328"/>
      <c r="Q15" s="329">
        <f t="shared" si="0"/>
        <v>108</v>
      </c>
      <c r="R15" s="340">
        <f t="shared" si="1"/>
        <v>32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1572</v>
      </c>
      <c r="E16" s="328">
        <v>88</v>
      </c>
      <c r="F16" s="328"/>
      <c r="G16" s="329">
        <f t="shared" si="2"/>
        <v>1660</v>
      </c>
      <c r="H16" s="328"/>
      <c r="I16" s="328"/>
      <c r="J16" s="329">
        <f t="shared" si="3"/>
        <v>1660</v>
      </c>
      <c r="K16" s="328">
        <v>345</v>
      </c>
      <c r="L16" s="328">
        <v>128</v>
      </c>
      <c r="M16" s="328"/>
      <c r="N16" s="329">
        <f t="shared" si="4"/>
        <v>473</v>
      </c>
      <c r="O16" s="328"/>
      <c r="P16" s="328"/>
      <c r="Q16" s="329">
        <f t="shared" si="0"/>
        <v>473</v>
      </c>
      <c r="R16" s="340">
        <f t="shared" si="1"/>
        <v>1187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957</v>
      </c>
      <c r="E17" s="328">
        <v>473</v>
      </c>
      <c r="F17" s="328">
        <v>235</v>
      </c>
      <c r="G17" s="329">
        <f t="shared" si="2"/>
        <v>1195</v>
      </c>
      <c r="H17" s="328"/>
      <c r="I17" s="328"/>
      <c r="J17" s="329">
        <f t="shared" si="3"/>
        <v>1195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1195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173</v>
      </c>
      <c r="E18" s="328">
        <v>10</v>
      </c>
      <c r="F18" s="328"/>
      <c r="G18" s="329">
        <f t="shared" si="2"/>
        <v>183</v>
      </c>
      <c r="H18" s="328"/>
      <c r="I18" s="328"/>
      <c r="J18" s="329">
        <f t="shared" si="3"/>
        <v>183</v>
      </c>
      <c r="K18" s="328">
        <v>58</v>
      </c>
      <c r="L18" s="328">
        <v>22</v>
      </c>
      <c r="M18" s="328"/>
      <c r="N18" s="329">
        <f t="shared" si="4"/>
        <v>80</v>
      </c>
      <c r="O18" s="328"/>
      <c r="P18" s="328"/>
      <c r="Q18" s="329">
        <f t="shared" si="0"/>
        <v>80</v>
      </c>
      <c r="R18" s="340">
        <f t="shared" si="1"/>
        <v>103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48564</v>
      </c>
      <c r="E19" s="330">
        <f>SUM(E11:E18)</f>
        <v>627</v>
      </c>
      <c r="F19" s="330">
        <f>SUM(F11:F18)</f>
        <v>493</v>
      </c>
      <c r="G19" s="329">
        <f t="shared" si="2"/>
        <v>48698</v>
      </c>
      <c r="H19" s="330">
        <f>SUM(H11:H18)</f>
        <v>0</v>
      </c>
      <c r="I19" s="330">
        <f>SUM(I11:I18)</f>
        <v>0</v>
      </c>
      <c r="J19" s="329">
        <f t="shared" si="3"/>
        <v>48698</v>
      </c>
      <c r="K19" s="330">
        <f>SUM(K11:K18)</f>
        <v>3513</v>
      </c>
      <c r="L19" s="330">
        <f>SUM(L11:L18)</f>
        <v>681</v>
      </c>
      <c r="M19" s="330">
        <f>SUM(M11:M18)</f>
        <v>42</v>
      </c>
      <c r="N19" s="329">
        <f t="shared" si="4"/>
        <v>4152</v>
      </c>
      <c r="O19" s="330">
        <f>SUM(O11:O18)</f>
        <v>0</v>
      </c>
      <c r="P19" s="330">
        <f>SUM(P11:P18)</f>
        <v>0</v>
      </c>
      <c r="Q19" s="329">
        <f t="shared" si="0"/>
        <v>4152</v>
      </c>
      <c r="R19" s="340">
        <f t="shared" si="1"/>
        <v>44546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s="128" customFormat="1" ht="15.75">
      <c r="A21" s="338" t="s">
        <v>829</v>
      </c>
      <c r="B21" s="323" t="s">
        <v>548</v>
      </c>
      <c r="C21" s="156" t="s">
        <v>549</v>
      </c>
      <c r="D21" s="701">
        <v>28</v>
      </c>
      <c r="E21" s="701"/>
      <c r="F21" s="701"/>
      <c r="G21" s="702">
        <f t="shared" si="2"/>
        <v>28</v>
      </c>
      <c r="H21" s="701"/>
      <c r="I21" s="701"/>
      <c r="J21" s="702">
        <f t="shared" si="3"/>
        <v>28</v>
      </c>
      <c r="K21" s="701">
        <v>8</v>
      </c>
      <c r="L21" s="701">
        <v>1</v>
      </c>
      <c r="M21" s="701"/>
      <c r="N21" s="702">
        <f t="shared" si="4"/>
        <v>9</v>
      </c>
      <c r="O21" s="701"/>
      <c r="P21" s="701"/>
      <c r="Q21" s="702">
        <f t="shared" si="0"/>
        <v>9</v>
      </c>
      <c r="R21" s="703">
        <f t="shared" si="1"/>
        <v>19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44</v>
      </c>
      <c r="E26" s="328"/>
      <c r="F26" s="328"/>
      <c r="G26" s="329">
        <f t="shared" si="2"/>
        <v>44</v>
      </c>
      <c r="H26" s="328"/>
      <c r="I26" s="328"/>
      <c r="J26" s="329">
        <f t="shared" si="3"/>
        <v>44</v>
      </c>
      <c r="K26" s="328">
        <v>34</v>
      </c>
      <c r="L26" s="328">
        <v>1</v>
      </c>
      <c r="M26" s="328"/>
      <c r="N26" s="329">
        <f t="shared" si="4"/>
        <v>35</v>
      </c>
      <c r="O26" s="328"/>
      <c r="P26" s="328"/>
      <c r="Q26" s="329">
        <f t="shared" si="0"/>
        <v>35</v>
      </c>
      <c r="R26" s="340">
        <f t="shared" si="1"/>
        <v>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44</v>
      </c>
      <c r="H27" s="332">
        <f t="shared" si="5"/>
        <v>0</v>
      </c>
      <c r="I27" s="332">
        <f t="shared" si="5"/>
        <v>0</v>
      </c>
      <c r="J27" s="333">
        <f t="shared" si="3"/>
        <v>44</v>
      </c>
      <c r="K27" s="332">
        <f t="shared" si="5"/>
        <v>34</v>
      </c>
      <c r="L27" s="332">
        <f t="shared" si="5"/>
        <v>1</v>
      </c>
      <c r="M27" s="332">
        <f t="shared" si="5"/>
        <v>0</v>
      </c>
      <c r="N27" s="333">
        <f t="shared" si="4"/>
        <v>35</v>
      </c>
      <c r="O27" s="332">
        <f t="shared" si="5"/>
        <v>0</v>
      </c>
      <c r="P27" s="332">
        <f t="shared" si="5"/>
        <v>0</v>
      </c>
      <c r="Q27" s="333">
        <f t="shared" si="0"/>
        <v>35</v>
      </c>
      <c r="R27" s="343">
        <f t="shared" si="1"/>
        <v>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48636</v>
      </c>
      <c r="E42" s="349">
        <f>E19+E20+E21+E27+E40+E41</f>
        <v>627</v>
      </c>
      <c r="F42" s="349">
        <f aca="true" t="shared" si="11" ref="F42:R42">F19+F20+F21+F27+F40+F41</f>
        <v>493</v>
      </c>
      <c r="G42" s="349">
        <f t="shared" si="11"/>
        <v>48770</v>
      </c>
      <c r="H42" s="349">
        <f t="shared" si="11"/>
        <v>0</v>
      </c>
      <c r="I42" s="349">
        <f t="shared" si="11"/>
        <v>0</v>
      </c>
      <c r="J42" s="349">
        <f t="shared" si="11"/>
        <v>48770</v>
      </c>
      <c r="K42" s="349">
        <f t="shared" si="11"/>
        <v>3555</v>
      </c>
      <c r="L42" s="349">
        <f t="shared" si="11"/>
        <v>683</v>
      </c>
      <c r="M42" s="349">
        <f t="shared" si="11"/>
        <v>42</v>
      </c>
      <c r="N42" s="349">
        <f t="shared" si="11"/>
        <v>4196</v>
      </c>
      <c r="O42" s="349">
        <f t="shared" si="11"/>
        <v>0</v>
      </c>
      <c r="P42" s="349">
        <f t="shared" si="11"/>
        <v>0</v>
      </c>
      <c r="Q42" s="349">
        <f t="shared" si="11"/>
        <v>4196</v>
      </c>
      <c r="R42" s="350">
        <f t="shared" si="11"/>
        <v>44574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43033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Димитринка Андонова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6"/>
      <c r="C50" s="704" t="s">
        <v>1001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" right="0" top="0.5511811023622047" bottom="0" header="0.1574803149606299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132</v>
      </c>
      <c r="D26" s="362">
        <f>SUM(D27:D29)</f>
        <v>132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132</v>
      </c>
      <c r="D28" s="368">
        <v>132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991</v>
      </c>
      <c r="D30" s="368">
        <v>991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</v>
      </c>
      <c r="D33" s="368">
        <v>20</v>
      </c>
      <c r="E33" s="369">
        <f t="shared" si="0"/>
        <v>5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</v>
      </c>
      <c r="D37" s="368"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58</v>
      </c>
      <c r="D40" s="362">
        <f>SUM(D41:D44)</f>
        <v>58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58</v>
      </c>
      <c r="D44" s="368">
        <v>58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1214</v>
      </c>
      <c r="D45" s="438">
        <f>D26+D30+D31+D33+D32+D34+D35+D40</f>
        <v>1209</v>
      </c>
      <c r="E45" s="439">
        <f>E26+E30+E31+E33+E32+E34+E35+E40</f>
        <v>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1214</v>
      </c>
      <c r="D46" s="444">
        <f>D45+D23+D21+D11</f>
        <v>1209</v>
      </c>
      <c r="E46" s="445">
        <f>E45+E23+E21+E11</f>
        <v>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359</v>
      </c>
      <c r="D54" s="138">
        <f>SUM(D55:D57)</f>
        <v>0</v>
      </c>
      <c r="E54" s="136">
        <f>C54-D54</f>
        <v>359</v>
      </c>
      <c r="F54" s="397">
        <f>SUM(F55:F57)</f>
        <v>220</v>
      </c>
    </row>
    <row r="55" spans="1:6" ht="15.75">
      <c r="A55" s="370" t="s">
        <v>664</v>
      </c>
      <c r="B55" s="135" t="s">
        <v>665</v>
      </c>
      <c r="C55" s="197">
        <v>359</v>
      </c>
      <c r="D55" s="197"/>
      <c r="E55" s="136">
        <f>C55-D55</f>
        <v>359</v>
      </c>
      <c r="F55" s="196">
        <v>220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998</v>
      </c>
      <c r="D58" s="138">
        <f>D59+D61</f>
        <v>0</v>
      </c>
      <c r="E58" s="136">
        <f t="shared" si="1"/>
        <v>998</v>
      </c>
      <c r="F58" s="398">
        <f>F59+F61</f>
        <v>3603</v>
      </c>
    </row>
    <row r="59" spans="1:6" ht="15.75">
      <c r="A59" s="370" t="s">
        <v>671</v>
      </c>
      <c r="B59" s="135" t="s">
        <v>672</v>
      </c>
      <c r="C59" s="197">
        <v>998</v>
      </c>
      <c r="D59" s="197"/>
      <c r="E59" s="136">
        <f t="shared" si="1"/>
        <v>998</v>
      </c>
      <c r="F59" s="196">
        <v>3603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1357</v>
      </c>
      <c r="D68" s="435">
        <f>D54+D58+D63+D64+D65+D66</f>
        <v>0</v>
      </c>
      <c r="E68" s="436">
        <f t="shared" si="1"/>
        <v>1357</v>
      </c>
      <c r="F68" s="437">
        <f>F54+F58+F63+F64+F65+F66</f>
        <v>3823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706</v>
      </c>
      <c r="D70" s="197"/>
      <c r="E70" s="136">
        <f t="shared" si="1"/>
        <v>706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457</v>
      </c>
      <c r="D73" s="137">
        <f>SUM(D74:D76)</f>
        <v>457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300</v>
      </c>
      <c r="D74" s="197">
        <v>300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157</v>
      </c>
      <c r="D76" s="197">
        <v>157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1266</v>
      </c>
      <c r="D87" s="134">
        <f>SUM(D88:D92)+D96</f>
        <v>1266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1015</v>
      </c>
      <c r="D89" s="197">
        <v>1015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</v>
      </c>
      <c r="D90" s="197">
        <v>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140</v>
      </c>
      <c r="D91" s="197">
        <v>140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57</v>
      </c>
      <c r="D92" s="138">
        <f>SUM(D93:D95)</f>
        <v>57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57</v>
      </c>
      <c r="D95" s="197">
        <v>57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51</v>
      </c>
      <c r="D96" s="197">
        <v>51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</v>
      </c>
      <c r="D97" s="197">
        <v>20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1743</v>
      </c>
      <c r="D98" s="433">
        <f>D87+D82+D77+D73+D97</f>
        <v>1743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3806</v>
      </c>
      <c r="D99" s="427">
        <f>D98+D70+D68</f>
        <v>1743</v>
      </c>
      <c r="E99" s="427">
        <f>E98+E70+E68</f>
        <v>2063</v>
      </c>
      <c r="F99" s="428">
        <f>F98+F70+F68</f>
        <v>3823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279</v>
      </c>
      <c r="D106" s="280"/>
      <c r="E106" s="280"/>
      <c r="F106" s="423">
        <f>C106+D106-E106</f>
        <v>279</v>
      </c>
    </row>
    <row r="107" spans="1:6" ht="16.5" thickBot="1">
      <c r="A107" s="418" t="s">
        <v>752</v>
      </c>
      <c r="B107" s="424" t="s">
        <v>753</v>
      </c>
      <c r="C107" s="425">
        <f>SUM(C104:C106)</f>
        <v>279</v>
      </c>
      <c r="D107" s="425">
        <f>SUM(D104:D106)</f>
        <v>0</v>
      </c>
      <c r="E107" s="425">
        <f>SUM(E104:E106)</f>
        <v>0</v>
      </c>
      <c r="F107" s="426">
        <f>SUM(F104:F106)</f>
        <v>279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43033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Димитринка Андонова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1001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6" sqref="A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43033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Димитринка Андонова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1001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2017-10-29T15:21:28Z</cp:lastPrinted>
  <dcterms:created xsi:type="dcterms:W3CDTF">2006-09-16T00:00:00Z</dcterms:created>
  <dcterms:modified xsi:type="dcterms:W3CDTF">2017-10-29T15:21:55Z</dcterms:modified>
  <cp:category/>
  <cp:version/>
  <cp:contentType/>
  <cp:contentStatus/>
</cp:coreProperties>
</file>