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715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<sst xmlns="http://schemas.openxmlformats.org/spreadsheetml/2006/main" count="1072" uniqueCount="880">
  <si>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</si>
  <si>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</si>
  <si>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</si>
  <si>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</si>
  <si>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</si>
  <si>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</si>
  <si>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</si>
  <si>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</si>
  <si>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</si>
  <si>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</si>
  <si>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</si>
  <si>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</si>
  <si>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</si>
  <si>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</si>
  <si>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</si>
  <si>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</si>
  <si>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</si>
  <si>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</si>
  <si>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</si>
  <si>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</si>
  <si>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</si>
  <si>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</si>
  <si>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</si>
  <si>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</si>
  <si>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</si>
  <si>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</si>
  <si>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</si>
  <si>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</si>
  <si>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</si>
  <si>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</si>
  <si>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</si>
  <si>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</si>
  <si>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</si>
  <si>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</si>
  <si>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</si>
  <si>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</si>
  <si>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</si>
  <si>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</si>
  <si>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</si>
  <si>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</si>
  <si>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</si>
  <si>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</si>
  <si>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</si>
  <si>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</si>
  <si>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</si>
  <si>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</si>
  <si>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</si>
  <si>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</si>
  <si>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</si>
  <si>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</si>
  <si>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</si>
  <si>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</si>
  <si>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</si>
  <si>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</si>
  <si>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</si>
  <si>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</si>
  <si>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</si>
  <si>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</si>
  <si>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</si>
  <si>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</si>
  <si>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</si>
  <si>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</si>
  <si>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</si>
  <si>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</si>
  <si>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</si>
  <si>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</si>
  <si>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</si>
  <si>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</si>
  <si>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</si>
  <si>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</si>
  <si>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</si>
  <si>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</si>
  <si>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</si>
  <si>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</si>
  <si>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</si>
  <si>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</si>
  <si>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</si>
  <si>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</si>
  <si>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</si>
  <si>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</si>
  <si>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</si>
  <si>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</si>
  <si>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</si>
  <si>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</si>
  <si>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</si>
  <si>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</si>
  <si>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</si>
  <si>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</si>
  <si>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</si>
  <si>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</si>
  <si>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</si>
  <si>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</si>
  <si>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</si>
  <si>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</si>
  <si>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</si>
  <si>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</si>
  <si>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</si>
  <si>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</si>
  <si>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</si>
  <si>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</si>
  <si>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</si>
  <si>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</si>
  <si>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</si>
  <si>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</si>
  <si>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</si>
  <si>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</si>
  <si>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</si>
  <si>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</si>
  <si>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</si>
  <si>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</si>
  <si>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</si>
  <si>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</si>
  <si>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</si>
  <si>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</si>
  <si>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</si>
  <si>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</si>
  <si>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</si>
  <si>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</si>
  <si>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</si>
  <si>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</si>
  <si>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</si>
  <si>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</si>
  <si>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</si>
  <si>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</si>
  <si>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</si>
  <si>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</si>
  <si>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</si>
  <si>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</si>
  <si>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</si>
  <si>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</si>
  <si>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</si>
  <si>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</si>
  <si>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</si>
  <si>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</si>
  <si>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</si>
  <si>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</si>
  <si>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</si>
  <si>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</si>
  <si>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</si>
  <si>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</si>
  <si>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</si>
  <si>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</si>
  <si>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</si>
  <si>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</si>
  <si>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</si>
  <si>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</si>
  <si>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</si>
  <si>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</si>
  <si>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</si>
  <si>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</si>
  <si>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</si>
  <si>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</si>
  <si>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</si>
  <si>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</si>
  <si>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</si>
  <si>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</si>
  <si>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</si>
  <si>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</si>
  <si>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</si>
  <si>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</si>
  <si>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</si>
  <si>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</si>
  <si>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</si>
  <si>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</si>
  <si>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</si>
  <si>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</si>
  <si>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</si>
  <si>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</si>
  <si>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</si>
  <si>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</si>
  <si>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</si>
  <si>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</si>
  <si>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</si>
  <si>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</si>
  <si>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</si>
  <si>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</si>
  <si>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</si>
  <si>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</si>
  <si>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</si>
  <si>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</si>
  <si>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</si>
  <si>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</si>
  <si>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</si>
  <si>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</si>
  <si>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</si>
  <si>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</si>
  <si>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</si>
  <si>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</si>
  <si>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</si>
  <si>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</si>
  <si>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</si>
  <si>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</si>
  <si>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</si>
  <si>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</si>
  <si>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</si>
  <si>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</si>
  <si>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</si>
  <si>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</si>
  <si>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</si>
  <si>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</si>
  <si>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</si>
  <si>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</si>
  <si>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</si>
  <si>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</si>
  <si>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</si>
  <si>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</si>
  <si>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</si>
  <si>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</si>
  <si>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</si>
  <si>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</si>
  <si>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</si>
  <si>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</si>
  <si>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</si>
  <si>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</si>
  <si>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</si>
  <si>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</si>
  <si>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</si>
  <si>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</si>
  <si>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</si>
  <si>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</si>
  <si>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</si>
  <si>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</si>
  <si>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</si>
  <si>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</si>
  <si>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</si>
  <si>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</si>
  <si>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</si>
  <si>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</si>
  <si>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</si>
  <si>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</si>
  <si>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</si>
  <si>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</si>
  <si>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</si>
  <si>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</si>
  <si>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</si>
  <si>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</si>
  <si>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</si>
  <si>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</si>
  <si>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</si>
  <si>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</si>
  <si>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</si>
  <si>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</si>
  <si>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</si>
  <si>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</si>
  <si>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</si>
  <si>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</si>
  <si>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</si>
  <si>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</si>
  <si>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</si>
  <si>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</si>
  <si>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</si>
  <si>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</si>
  <si>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</si>
  <si>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</si>
  <si>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</si>
  <si>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</si>
  <si>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</si>
  <si>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</si>
  <si>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</si>
  <si>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</si>
  <si>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</si>
  <si>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</si>
  <si>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</si>
  <si>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</si>
  <si>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</si>
  <si>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</si>
  <si>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</si>
  <si>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</si>
  <si>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</si>
  <si>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</si>
  <si>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</si>
  <si>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</si>
  <si>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</si>
  <si>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</si>
  <si>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</si>
  <si>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</si>
  <si>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</si>
  <si>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</si>
  <si>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</si>
  <si>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</si>
  <si>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</si>
  <si>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</si>
  <si>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</si>
  <si>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</si>
  <si>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</si>
  <si>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</si>
  <si>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</si>
  <si>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</si>
  <si>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</si>
  <si>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</si>
  <si>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</si>
  <si>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</si>
  <si>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</si>
  <si>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</si>
  <si>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</si>
  <si>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</si>
  <si>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</si>
  <si>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</si>
  <si>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</si>
  <si>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</si>
  <si>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</si>
  <si>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</si>
  <si>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</si>
  <si>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</si>
  <si>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</si>
  <si>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</si>
  <si>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</si>
  <si>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</si>
  <si>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</si>
  <si>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</si>
  <si>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</si>
  <si>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</si>
  <si>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</si>
  <si>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</si>
  <si>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</si>
  <si>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</si>
  <si>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</si>
  <si>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</si>
  <si>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</si>
  <si>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</si>
  <si>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</si>
  <si>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</si>
  <si>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</si>
  <si>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</si>
  <si>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</si>
  <si>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</si>
  <si>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</si>
  <si>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</si>
  <si>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</si>
  <si>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</si>
  <si>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</si>
  <si>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</si>
  <si>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</si>
  <si>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</si>
  <si>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</si>
  <si>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</si>
  <si>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</si>
  <si>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</si>
  <si>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</si>
  <si>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</si>
  <si>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</si>
  <si>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</si>
  <si>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</si>
  <si>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</si>
  <si>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</si>
  <si>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</si>
  <si>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</si>
  <si>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</si>
  <si>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</si>
  <si>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</si>
  <si>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</si>
  <si>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</si>
  <si>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</si>
  <si>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</si>
  <si>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</si>
  <si>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</si>
  <si>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</si>
  <si>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</si>
  <si>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</si>
  <si>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</si>
  <si>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</si>
  <si>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</si>
  <si>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</si>
  <si>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</si>
  <si>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</si>
  <si>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</si>
  <si>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</si>
  <si>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</si>
  <si>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</si>
  <si>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</si>
  <si>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</si>
  <si>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</si>
  <si>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</si>
  <si>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</si>
  <si>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</si>
  <si>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</si>
  <si>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</si>
  <si>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</si>
  <si>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</si>
  <si>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</si>
  <si>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</si>
  <si>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</si>
  <si>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</si>
  <si>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</si>
  <si>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</si>
  <si>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</si>
  <si>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</si>
  <si>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</si>
  <si>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</si>
  <si>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</si>
  <si>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</si>
  <si>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</si>
  <si>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</si>
  <si>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</si>
  <si>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</si>
  <si>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</si>
  <si>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</si>
  <si>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</si>
  <si>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</si>
  <si>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</si>
  <si>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</si>
  <si>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</si>
  <si>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</si>
  <si>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</si>
  <si>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</si>
  <si>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</si>
  <si>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</si>
  <si>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</si>
  <si>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</si>
  <si>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</si>
  <si>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</si>
  <si>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</si>
  <si>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</si>
  <si>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</si>
  <si>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</si>
  <si>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</si>
  <si>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</si>
  <si>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</si>
  <si>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</si>
  <si>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</si>
  <si>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</si>
  <si>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</si>
  <si>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</si>
  <si>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</si>
  <si>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</si>
  <si>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</si>
  <si>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</si>
  <si>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</si>
  <si>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</si>
  <si>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</si>
  <si>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</si>
  <si>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</si>
  <si>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</si>
  <si>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</si>
  <si>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</si>
  <si>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</si>
  <si>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</si>
  <si>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</si>
  <si>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</si>
  <si>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</si>
  <si>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</si>
  <si>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</si>
  <si>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</si>
  <si>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</si>
  <si>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</si>
  <si>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</si>
  <si>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</si>
  <si>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</si>
  <si>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</si>
  <si>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</si>
  <si>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</si>
  <si>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</si>
  <si>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</si>
  <si>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</si>
  <si>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</si>
  <si>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</si>
  <si>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</si>
  <si>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</si>
  <si>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</si>
  <si>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</si>
  <si>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</si>
  <si>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</si>
  <si>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</si>
  <si>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</si>
  <si>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</si>
  <si>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</si>
  <si>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</si>
  <si>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</si>
  <si>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</si>
  <si>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</si>
  <si>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</si>
  <si>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</si>
  <si>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</si>
  <si>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</si>
  <si>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</si>
  <si>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</si>
  <si>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</si>
  <si>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</si>
  <si>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</si>
  <si>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</si>
  <si>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</si>
  <si>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</si>
  <si>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</si>
  <si>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</si>
  <si>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</si>
  <si>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</si>
  <si>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</si>
  <si>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</si>
  <si>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</si>
  <si>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</si>
  <si>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</si>
  <si>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</si>
  <si>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</si>
  <si>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</si>
  <si>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</si>
  <si>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</si>
  <si>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</si>
  <si>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</si>
  <si>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</si>
  <si>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</si>
  <si>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</si>
  <si>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</si>
  <si>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</si>
  <si>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</si>
  <si>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</si>
  <si>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</si>
  <si>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</si>
  <si>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</si>
  <si>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</si>
  <si>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</si>
  <si>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</si>
  <si>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</si>
  <si>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</si>
  <si>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</si>
  <si>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</si>
  <si>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</si>
  <si>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</si>
  <si>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</si>
  <si>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</si>
  <si>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</si>
  <si>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</si>
  <si>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</si>
  <si>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</si>
  <si>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</si>
  <si>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</si>
  <si>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</si>
  <si>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</si>
  <si>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</si>
  <si>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</si>
  <si>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</si>
  <si>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</si>
  <si>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</si>
  <si>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</si>
  <si>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</si>
  <si>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</si>
  <si>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</si>
  <si>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</si>
  <si>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</si>
  <si>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</si>
  <si>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</si>
  <si>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</si>
  <si>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</si>
  <si>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</si>
  <si>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</si>
  <si>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</si>
  <si>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</si>
  <si>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</si>
  <si>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</si>
  <si>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</si>
  <si>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</si>
  <si>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</si>
  <si>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</si>
  <si>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</si>
  <si>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</si>
  <si>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</si>
  <si>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</si>
  <si>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</si>
  <si>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</si>
  <si>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</si>
  <si>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</si>
  <si>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</si>
  <si>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</si>
  <si>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</si>
  <si>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</si>
  <si>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</si>
  <si>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</si>
  <si>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</si>
  <si>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</si>
  <si>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</si>
  <si>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</si>
  <si>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</si>
  <si>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</si>
  <si>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</si>
  <si>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</si>
  <si>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</si>
  <si>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</si>
  <si>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</si>
  <si>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</si>
  <si>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</si>
  <si>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</si>
  <si>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</si>
  <si>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</si>
  <si>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</si>
  <si>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</si>
  <si>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</si>
  <si>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</si>
  <si>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</si>
  <si>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</si>
  <si>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</si>
  <si>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</si>
  <si>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</si>
  <si>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</si>
  <si>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</si>
  <si>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</si>
  <si>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</si>
  <si>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</si>
  <si>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</si>
  <si>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</si>
  <si>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</si>
  <si>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</si>
  <si>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</si>
  <si>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</si>
  <si>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</si>
  <si>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</si>
  <si>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</si>
  <si>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</si>
  <si>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</si>
  <si>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</si>
  <si>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</si>
  <si>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</si>
  <si>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</si>
  <si>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</si>
  <si>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</si>
  <si>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</si>
  <si>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</si>
  <si>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</si>
  <si>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</si>
  <si>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</si>
  <si>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</si>
  <si>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</si>
  <si>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</si>
  <si>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</si>
  <si>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</si>
  <si>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</si>
  <si>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</si>
  <si>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</si>
  <si>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</si>
  <si>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</si>
  <si>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</si>
  <si>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</si>
  <si>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</si>
  <si>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</si>
  <si>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</si>
  <si>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</si>
  <si>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</si>
  <si>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</si>
  <si>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</si>
  <si>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</si>
  <si>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</si>
  <si>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</si>
  <si>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</si>
  <si>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</si>
  <si>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</si>
  <si>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</si>
  <si>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</si>
  <si>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</si>
  <si>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</si>
  <si>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</si>
  <si>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</si>
  <si>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</si>
  <si>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</si>
  <si>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</si>
  <si>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</si>
  <si>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</si>
  <si>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</si>
  <si>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</si>
  <si>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</si>
  <si>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</si>
  <si>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</si>
  <si>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</si>
  <si>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</si>
  <si>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</si>
  <si>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</si>
  <si>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</si>
  <si>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</si>
  <si>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</si>
  <si>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</si>
  <si>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</si>
  <si>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</si>
  <si>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</si>
  <si>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</si>
  <si>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</si>
  <si>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</si>
  <si>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</si>
  <si>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</si>
  <si>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</si>
  <si>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</si>
  <si>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</si>
  <si>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</si>
  <si>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</si>
  <si>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</si>
  <si>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</si>
  <si>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</si>
  <si>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</si>
  <si>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</si>
  <si>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</si>
  <si>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</si>
  <si>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</si>
  <si>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</si>
  <si>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</si>
  <si>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</si>
  <si>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</si>
  <si>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</si>
  <si>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</si>
  <si>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</si>
  <si>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</si>
  <si>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</si>
  <si>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</si>
  <si>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</si>
  <si>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</si>
  <si>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</si>
  <si>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</si>
  <si>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</si>
  <si>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</si>
  <si>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</si>
  <si>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</si>
  <si>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</si>
  <si>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</si>
  <si>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</si>
  <si>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</si>
  <si>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</si>
  <si>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</si>
  <si>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</si>
  <si>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</si>
  <si>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</si>
  <si>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</si>
  <si>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</si>
  <si>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</si>
  <si>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</si>
  <si>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</si>
  <si>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</si>
  <si>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</si>
  <si>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</si>
  <si>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</si>
  <si>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</si>
  <si>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</si>
  <si>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</si>
  <si>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</si>
  <si>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</si>
  <si>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</si>
  <si>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</si>
  <si>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</si>
  <si>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</si>
  <si>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</si>
  <si>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</si>
  <si>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</si>
  <si>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</si>
  <si>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</si>
  <si>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</si>
  <si>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</si>
  <si>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</si>
  <si>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</si>
  <si>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</si>
  <si>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</si>
  <si>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</si>
  <si>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</si>
  <si>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</si>
  <si>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</si>
  <si>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</si>
  <si>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</si>
  <si>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</si>
  <si>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</si>
  <si>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</si>
  <si>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</si>
  <si>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</si>
  <si>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</si>
  <si>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</si>
  <si>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</si>
  <si>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</si>
  <si>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</si>
  <si>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</si>
  <si>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</si>
  <si>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</si>
  <si>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</si>
  <si>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</si>
  <si>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</si>
  <si>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</si>
  <si>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</si>
  <si>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</si>
  <si>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</si>
  <si>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</si>
  <si>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</si>
  <si>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</si>
  <si>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</si>
  <si>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</si>
  <si>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</si>
  <si>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</si>
  <si>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</si>
  <si>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</si>
  <si>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</si>
  <si>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</si>
  <si>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</si>
  <si>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</si>
  <si>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</si>
  <si>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</si>
  <si>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</si>
  <si>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</si>
  <si>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</si>
  <si>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</si>
  <si>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</si>
  <si>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</si>
  <si>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</si>
  <si>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</si>
  <si>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</si>
  <si>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</si>
  <si>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</si>
  <si>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</si>
  <si>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</si>
  <si>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</si>
  <si>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</si>
  <si>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</si>
  <si>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</si>
  <si>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</si>
  <si>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</si>
  <si>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</si>
  <si>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</si>
  <si>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</si>
  <si>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</si>
  <si>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</si>
  <si>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</si>
  <si>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</si>
  <si>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</si>
  <si>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</si>
  <si>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</si>
  <si>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</si>
  <si>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</si>
  <si>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</si>
  <si>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</si>
  <si>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</si>
  <si>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</si>
  <si>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</si>
  <si>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</si>
  <si>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</si>
  <si>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</si>
  <si>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</si>
  <si>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</si>
  <si>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</si>
  <si>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</si>
  <si>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</si>
  <si>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</si>
  <si>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</si>
  <si>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</si>
  <si>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</si>
  <si>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</si>
  <si>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</si>
  <si>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</si>
  <si>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</si>
  <si>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</si>
  <si>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</si>
  <si>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</si>
  <si>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</si>
  <si>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</si>
  <si>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</si>
  <si>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</si>
  <si>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</si>
  <si>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</si>
  <si>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</si>
  <si>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</si>
  <si>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</si>
  <si>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</si>
  <si>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</si>
  <si>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</si>
  <si>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</si>
  <si>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</si>
  <si>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</si>
  <si>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</si>
  <si>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</si>
  <si>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</si>
  <si>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МИВАБО ООД</t>
  </si>
  <si>
    <t>неконсолидиран</t>
  </si>
  <si>
    <t>Съставител: Контекс Финанс ООД управител -Елена Вълчева</t>
  </si>
  <si>
    <t>Ръководител: Кольо Кечовски</t>
  </si>
  <si>
    <t>Контекс Финанс ООД управител-Елена Вълчева</t>
  </si>
  <si>
    <t>Кольо Кечовски</t>
  </si>
  <si>
    <t>Съставител:Контекс Финанс ООД управител-Елена Вълчева</t>
  </si>
  <si>
    <t>управител Елена Вълчева</t>
  </si>
  <si>
    <t>Контекс Финанс ООД</t>
  </si>
  <si>
    <t xml:space="preserve"> Ръководител</t>
  </si>
  <si>
    <t>Управител</t>
  </si>
  <si>
    <t>Елена Вълчева</t>
  </si>
  <si>
    <t xml:space="preserve">                                    Съставител: Контекс Финанс ООД                     </t>
  </si>
  <si>
    <t>управител: Елена Вълчева</t>
  </si>
  <si>
    <t>Съставител: Контекс Финанс ООД управител- Елена Вълчева</t>
  </si>
  <si>
    <t xml:space="preserve">Съставител: Контекс Финанс ООД </t>
  </si>
  <si>
    <t>Дата на съставяне: 14.10.2016</t>
  </si>
  <si>
    <t>01.01.2016-30.09.2016</t>
  </si>
  <si>
    <t xml:space="preserve">Дата на съставяне: 14.10.2016                                      </t>
  </si>
  <si>
    <t>Дата на съставяне:14.10.2016</t>
  </si>
  <si>
    <t xml:space="preserve">Дата на съставяне: 14.10.2016                 </t>
  </si>
  <si>
    <t xml:space="preserve">Дата  на съставяне: 14.10.2016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</si>
</sst>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16">
      <selection activeCell="H62" sqref="H6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101665228</v>
      </c>
    </row>
    <row r="4" spans="1:8" ht="15">
      <c r="A4" s="580" t="s">
        <v>3</v>
      </c>
      <c r="B4" s="582"/>
      <c r="C4" s="582"/>
      <c r="D4" s="582"/>
      <c r="E4" s="504" t="s">
        <v>859</v>
      </c>
      <c r="F4" s="576" t="s">
        <v>4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24</v>
      </c>
      <c r="D11" s="151">
        <v>24</v>
      </c>
      <c r="E11" s="237" t="s">
        <v>22</v>
      </c>
      <c r="F11" s="242" t="s">
        <v>23</v>
      </c>
      <c r="G11" s="152">
        <v>5</v>
      </c>
      <c r="H11" s="152">
        <v>5</v>
      </c>
    </row>
    <row r="12" spans="1:8" ht="15">
      <c r="A12" s="235" t="s">
        <v>24</v>
      </c>
      <c r="B12" s="241" t="s">
        <v>25</v>
      </c>
      <c r="C12" s="151">
        <v>162</v>
      </c>
      <c r="D12" s="151">
        <v>168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757</v>
      </c>
      <c r="D13" s="151">
        <v>788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905</v>
      </c>
      <c r="D14" s="151">
        <v>939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</v>
      </c>
      <c r="H17" s="154">
        <f>H11+H14+H15+H16</f>
        <v>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1848</v>
      </c>
      <c r="D19" s="155">
        <f>SUM(D11:D18)</f>
        <v>1919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3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</v>
      </c>
      <c r="D27" s="155">
        <f>SUM(D23:D26)</f>
        <v>11</v>
      </c>
      <c r="E27" s="253" t="s">
        <v>83</v>
      </c>
      <c r="F27" s="242" t="s">
        <v>84</v>
      </c>
      <c r="G27" s="154">
        <f>SUM(G28:G30)</f>
        <v>613</v>
      </c>
      <c r="H27" s="154">
        <f>SUM(H28:H30)</f>
        <v>382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859</v>
      </c>
      <c r="H28" s="152">
        <v>628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-246</v>
      </c>
      <c r="H29" s="316">
        <v>-246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214</v>
      </c>
      <c r="H31" s="152">
        <v>231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827</v>
      </c>
      <c r="H33" s="154">
        <f>H27+H31+H32</f>
        <v>613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832</v>
      </c>
      <c r="H36" s="154">
        <f>H25+H17+H33</f>
        <v>618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417</v>
      </c>
      <c r="H44" s="152">
        <v>551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417</v>
      </c>
      <c r="H49" s="154">
        <f>SUM(H43:H48)</f>
        <v>551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283</v>
      </c>
      <c r="H54" s="152">
        <v>294</v>
      </c>
    </row>
    <row r="55" spans="1:18" ht="25.5">
      <c r="A55" s="269" t="s">
        <v>170</v>
      </c>
      <c r="B55" s="270" t="s">
        <v>171</v>
      </c>
      <c r="C55" s="155">
        <f>C19+C20+C21+C27+C32+C45+C51+C53+C54</f>
        <v>1858</v>
      </c>
      <c r="D55" s="155">
        <f>D19+D20+D21+D27+D32+D45+D51+D53+D54</f>
        <v>1930</v>
      </c>
      <c r="E55" s="237" t="s">
        <v>172</v>
      </c>
      <c r="F55" s="261" t="s">
        <v>173</v>
      </c>
      <c r="G55" s="154">
        <f>G49+G51+G52+G53+G54</f>
        <v>700</v>
      </c>
      <c r="H55" s="154">
        <f>H49+H51+H52+H53+H54</f>
        <v>845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93</v>
      </c>
      <c r="D58" s="151">
        <v>93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172</v>
      </c>
      <c r="H60" s="152">
        <v>172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457</v>
      </c>
      <c r="H61" s="154">
        <f>SUM(H62:H68)</f>
        <v>454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449</v>
      </c>
      <c r="H62" s="152">
        <v>430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93</v>
      </c>
      <c r="D64" s="155">
        <f>SUM(D58:D63)</f>
        <v>93</v>
      </c>
      <c r="E64" s="237" t="s">
        <v>200</v>
      </c>
      <c r="F64" s="242" t="s">
        <v>201</v>
      </c>
      <c r="G64" s="152">
        <v>4</v>
      </c>
      <c r="H64" s="152">
        <v>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10</v>
      </c>
      <c r="D68" s="151">
        <v>23</v>
      </c>
      <c r="E68" s="237" t="s">
        <v>213</v>
      </c>
      <c r="F68" s="242" t="s">
        <v>214</v>
      </c>
      <c r="G68" s="152"/>
      <c r="H68" s="152">
        <v>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</v>
      </c>
      <c r="D71" s="151">
        <v>2</v>
      </c>
      <c r="E71" s="253" t="s">
        <v>46</v>
      </c>
      <c r="F71" s="273" t="s">
        <v>224</v>
      </c>
      <c r="G71" s="161">
        <f>G59+G60+G61+G69+G70</f>
        <v>629</v>
      </c>
      <c r="H71" s="161">
        <f>H59+H60+H61+H69+H70</f>
        <v>626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</v>
      </c>
      <c r="D75" s="155">
        <f>SUM(D67:D74)</f>
        <v>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15</v>
      </c>
      <c r="H76" s="152">
        <v>15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644</v>
      </c>
      <c r="H79" s="162">
        <f>H71+H74+H75+H76</f>
        <v>641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211</v>
      </c>
      <c r="D88" s="151">
        <v>56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211</v>
      </c>
      <c r="D91" s="155">
        <f>SUM(D87:D90)</f>
        <v>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318</v>
      </c>
      <c r="D93" s="155">
        <f>D64+D75+D84+D91+D92</f>
        <v>174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2176</v>
      </c>
      <c r="D94" s="164">
        <f>D93+D55</f>
        <v>2104</v>
      </c>
      <c r="E94" s="449" t="s">
        <v>270</v>
      </c>
      <c r="F94" s="289" t="s">
        <v>271</v>
      </c>
      <c r="G94" s="165">
        <f>G36+G39+G55+G79</f>
        <v>2176</v>
      </c>
      <c r="H94" s="165">
        <f>H36+H39+H55+H79</f>
        <v>2104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78" t="s">
        <v>860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861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G28" sqref="G2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МИВАБО ООД</v>
      </c>
      <c r="C2" s="585"/>
      <c r="D2" s="585"/>
      <c r="E2" s="585"/>
      <c r="F2" s="587" t="s">
        <v>2</v>
      </c>
      <c r="G2" s="587"/>
      <c r="H2" s="526">
        <f>'справка №1-БАЛАНС'!H3</f>
        <v>101665228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01.01.2016-30.09.2016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</v>
      </c>
      <c r="D9" s="46">
        <v>1</v>
      </c>
      <c r="E9" s="298" t="s">
        <v>284</v>
      </c>
      <c r="F9" s="549" t="s">
        <v>285</v>
      </c>
      <c r="G9" s="550">
        <v>441</v>
      </c>
      <c r="H9" s="550">
        <v>552</v>
      </c>
    </row>
    <row r="10" spans="1:8" ht="12">
      <c r="A10" s="298" t="s">
        <v>286</v>
      </c>
      <c r="B10" s="299" t="s">
        <v>287</v>
      </c>
      <c r="C10" s="46">
        <v>61</v>
      </c>
      <c r="D10" s="46">
        <v>70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72</v>
      </c>
      <c r="D11" s="46">
        <v>72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35</v>
      </c>
      <c r="D12" s="46">
        <v>33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10</v>
      </c>
      <c r="D13" s="46">
        <v>9</v>
      </c>
      <c r="E13" s="301" t="s">
        <v>51</v>
      </c>
      <c r="F13" s="551" t="s">
        <v>299</v>
      </c>
      <c r="G13" s="548">
        <f>SUM(G9:G12)</f>
        <v>441</v>
      </c>
      <c r="H13" s="548">
        <f>SUM(H9:H12)</f>
        <v>552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>
        <v>11</v>
      </c>
      <c r="H15" s="550">
        <v>11</v>
      </c>
    </row>
    <row r="16" spans="1:8" ht="12">
      <c r="A16" s="298" t="s">
        <v>306</v>
      </c>
      <c r="B16" s="299" t="s">
        <v>307</v>
      </c>
      <c r="C16" s="47">
        <v>6</v>
      </c>
      <c r="D16" s="47">
        <v>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186</v>
      </c>
      <c r="D19" s="49">
        <f>SUM(D9:D15)+D16</f>
        <v>186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51</v>
      </c>
      <c r="D22" s="46">
        <v>74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52</v>
      </c>
      <c r="D26" s="49">
        <f>SUM(D22:D25)</f>
        <v>74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238</v>
      </c>
      <c r="D28" s="50">
        <f>D26+D19</f>
        <v>260</v>
      </c>
      <c r="E28" s="127" t="s">
        <v>338</v>
      </c>
      <c r="F28" s="554" t="s">
        <v>339</v>
      </c>
      <c r="G28" s="548">
        <f>G13+G15+G24</f>
        <v>452</v>
      </c>
      <c r="H28" s="548">
        <f>H13+H15+H24</f>
        <v>563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214</v>
      </c>
      <c r="D30" s="50">
        <f>IF((H28-D28)&gt;0,H28-D28,0)</f>
        <v>303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238</v>
      </c>
      <c r="D33" s="49">
        <f>D28-D31+D32</f>
        <v>260</v>
      </c>
      <c r="E33" s="127" t="s">
        <v>352</v>
      </c>
      <c r="F33" s="554" t="s">
        <v>353</v>
      </c>
      <c r="G33" s="53">
        <f>G32-G31+G28</f>
        <v>452</v>
      </c>
      <c r="H33" s="53">
        <f>H32-H31+H28</f>
        <v>563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214</v>
      </c>
      <c r="D34" s="50">
        <f>IF((H33-D33)&gt;0,H33-D33,0)</f>
        <v>303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214</v>
      </c>
      <c r="D39" s="460">
        <f>+IF((H33-D33-D35)&gt;0,H33-D33-D35,0)</f>
        <v>303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214</v>
      </c>
      <c r="D41" s="52">
        <f>IF(H39=0,IF(D39-D40&gt;0,D39-D40+H40,0),IF(H39-H40&lt;0,H40-H39+D39,0))</f>
        <v>303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452</v>
      </c>
      <c r="D42" s="53">
        <f>D33+D35+D39</f>
        <v>563</v>
      </c>
      <c r="E42" s="128" t="s">
        <v>379</v>
      </c>
      <c r="F42" s="129" t="s">
        <v>380</v>
      </c>
      <c r="G42" s="53">
        <f>G39+G33</f>
        <v>452</v>
      </c>
      <c r="H42" s="53">
        <f>H39+H33</f>
        <v>563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42657</v>
      </c>
      <c r="C48" s="427" t="s">
        <v>381</v>
      </c>
      <c r="D48" s="583" t="s">
        <v>862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863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A29" sqref="A2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МИВАБО ООД</v>
      </c>
      <c r="C4" s="541" t="s">
        <v>2</v>
      </c>
      <c r="D4" s="541">
        <f>'справка №1-БАЛАНС'!H3</f>
        <v>101665228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01.01.2016-30.09.2016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510</v>
      </c>
      <c r="D10" s="54">
        <v>670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-10-4-6-24-1</f>
        <v>-45</v>
      </c>
      <c r="D11" s="54">
        <f>-13-2-4-9</f>
        <v>-28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f>-2-30-3-11</f>
        <v>-46</v>
      </c>
      <c r="D13" s="54">
        <f>-28-3-10</f>
        <v>-41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-82</v>
      </c>
      <c r="D14" s="54">
        <v>-108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-7</v>
      </c>
      <c r="D15" s="54">
        <v>-16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324</v>
      </c>
      <c r="D20" s="55">
        <f>SUM(D10:D19)</f>
        <v>477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603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f>-726-11</f>
        <v>-737</v>
      </c>
      <c r="D37" s="54">
        <v>-411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f>-25-10</f>
        <v>-35</v>
      </c>
      <c r="D39" s="54">
        <f>-46-15</f>
        <v>-61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-169</v>
      </c>
      <c r="D42" s="55">
        <f>SUM(D34:D41)</f>
        <v>-472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155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56</v>
      </c>
      <c r="D44" s="132">
        <v>136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211</v>
      </c>
      <c r="D45" s="55">
        <f>D44+D43</f>
        <v>141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873</v>
      </c>
      <c r="C50" s="589" t="s">
        <v>865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9" right="0.28" top="1.1023622047244095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7">
      <selection activeCell="B38" sqref="B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МИВАБО ООД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101665228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01.01.2016-30.09.2016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859</v>
      </c>
      <c r="J11" s="58">
        <f>'справка №1-БАЛАНС'!H29+'справка №1-БАЛАНС'!H32</f>
        <v>-246</v>
      </c>
      <c r="K11" s="60"/>
      <c r="L11" s="344">
        <f>SUM(C11:K11)</f>
        <v>618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859</v>
      </c>
      <c r="J15" s="61">
        <f t="shared" si="2"/>
        <v>-246</v>
      </c>
      <c r="K15" s="61">
        <f t="shared" si="2"/>
        <v>0</v>
      </c>
      <c r="L15" s="344">
        <f t="shared" si="1"/>
        <v>618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214</v>
      </c>
      <c r="J16" s="345">
        <f>+'справка №1-БАЛАНС'!G32</f>
        <v>0</v>
      </c>
      <c r="K16" s="60"/>
      <c r="L16" s="344">
        <f t="shared" si="1"/>
        <v>214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1073</v>
      </c>
      <c r="J29" s="59">
        <f t="shared" si="6"/>
        <v>-246</v>
      </c>
      <c r="K29" s="59">
        <f t="shared" si="6"/>
        <v>0</v>
      </c>
      <c r="L29" s="344">
        <f t="shared" si="1"/>
        <v>832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1073</v>
      </c>
      <c r="J32" s="59">
        <f t="shared" si="7"/>
        <v>-246</v>
      </c>
      <c r="K32" s="59">
        <f t="shared" si="7"/>
        <v>0</v>
      </c>
      <c r="L32" s="344">
        <f t="shared" si="1"/>
        <v>832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1" t="s">
        <v>381</v>
      </c>
      <c r="E38" s="591"/>
      <c r="F38" s="591" t="s">
        <v>866</v>
      </c>
      <c r="G38" s="591"/>
      <c r="H38" s="591"/>
      <c r="I38" s="591"/>
      <c r="J38" s="15" t="s">
        <v>867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 t="s">
        <v>868</v>
      </c>
      <c r="E39" s="538" t="s">
        <v>869</v>
      </c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МИВАБО ООД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101665228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01.01.2016-30.09.2016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24</v>
      </c>
      <c r="E9" s="189"/>
      <c r="F9" s="189"/>
      <c r="G9" s="74">
        <f>D9+E9-F9</f>
        <v>24</v>
      </c>
      <c r="H9" s="65"/>
      <c r="I9" s="65"/>
      <c r="J9" s="74">
        <f>G9+H9-I9</f>
        <v>24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204</v>
      </c>
      <c r="E10" s="189"/>
      <c r="F10" s="189"/>
      <c r="G10" s="74">
        <f aca="true" t="shared" si="2" ref="G10:G39">D10+E10-F10</f>
        <v>204</v>
      </c>
      <c r="H10" s="65"/>
      <c r="I10" s="65"/>
      <c r="J10" s="74">
        <f aca="true" t="shared" si="3" ref="J10:J39">G10+H10-I10</f>
        <v>204</v>
      </c>
      <c r="K10" s="65">
        <v>36</v>
      </c>
      <c r="L10" s="65">
        <v>6</v>
      </c>
      <c r="M10" s="65"/>
      <c r="N10" s="74">
        <f aca="true" t="shared" si="4" ref="N10:N39">K10+L10-M10</f>
        <v>42</v>
      </c>
      <c r="O10" s="65"/>
      <c r="P10" s="65"/>
      <c r="Q10" s="74">
        <f t="shared" si="0"/>
        <v>42</v>
      </c>
      <c r="R10" s="74">
        <f t="shared" si="1"/>
        <v>162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967</v>
      </c>
      <c r="E11" s="189"/>
      <c r="F11" s="189"/>
      <c r="G11" s="74">
        <f t="shared" si="2"/>
        <v>967</v>
      </c>
      <c r="H11" s="65"/>
      <c r="I11" s="65"/>
      <c r="J11" s="74">
        <f t="shared" si="3"/>
        <v>967</v>
      </c>
      <c r="K11" s="65">
        <v>179</v>
      </c>
      <c r="L11" s="65">
        <v>31</v>
      </c>
      <c r="M11" s="65"/>
      <c r="N11" s="74">
        <f t="shared" si="4"/>
        <v>210</v>
      </c>
      <c r="O11" s="65"/>
      <c r="P11" s="65"/>
      <c r="Q11" s="74">
        <f t="shared" si="0"/>
        <v>210</v>
      </c>
      <c r="R11" s="74">
        <f t="shared" si="1"/>
        <v>757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1140</v>
      </c>
      <c r="E12" s="189"/>
      <c r="F12" s="189"/>
      <c r="G12" s="74">
        <f t="shared" si="2"/>
        <v>1140</v>
      </c>
      <c r="H12" s="65"/>
      <c r="I12" s="65"/>
      <c r="J12" s="74">
        <f t="shared" si="3"/>
        <v>1140</v>
      </c>
      <c r="K12" s="65">
        <v>201</v>
      </c>
      <c r="L12" s="65">
        <v>34</v>
      </c>
      <c r="M12" s="65"/>
      <c r="N12" s="74">
        <f t="shared" si="4"/>
        <v>235</v>
      </c>
      <c r="O12" s="65"/>
      <c r="P12" s="65"/>
      <c r="Q12" s="74">
        <f t="shared" si="0"/>
        <v>235</v>
      </c>
      <c r="R12" s="74">
        <f t="shared" si="1"/>
        <v>905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2335</v>
      </c>
      <c r="E17" s="194">
        <f>SUM(E9:E16)</f>
        <v>0</v>
      </c>
      <c r="F17" s="194">
        <f>SUM(F9:F16)</f>
        <v>0</v>
      </c>
      <c r="G17" s="74">
        <f t="shared" si="2"/>
        <v>2335</v>
      </c>
      <c r="H17" s="75">
        <f>SUM(H9:H16)</f>
        <v>0</v>
      </c>
      <c r="I17" s="75">
        <f>SUM(I9:I16)</f>
        <v>0</v>
      </c>
      <c r="J17" s="74">
        <f t="shared" si="3"/>
        <v>2335</v>
      </c>
      <c r="K17" s="75">
        <f>SUM(K9:K16)</f>
        <v>416</v>
      </c>
      <c r="L17" s="75">
        <f>SUM(L9:L16)</f>
        <v>71</v>
      </c>
      <c r="M17" s="75">
        <f>SUM(M9:M16)</f>
        <v>0</v>
      </c>
      <c r="N17" s="74">
        <f t="shared" si="4"/>
        <v>487</v>
      </c>
      <c r="O17" s="75">
        <f>SUM(O9:O16)</f>
        <v>0</v>
      </c>
      <c r="P17" s="75">
        <f>SUM(P9:P16)</f>
        <v>0</v>
      </c>
      <c r="Q17" s="74">
        <f t="shared" si="5"/>
        <v>487</v>
      </c>
      <c r="R17" s="74">
        <f t="shared" si="6"/>
        <v>1848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</v>
      </c>
      <c r="E21" s="189"/>
      <c r="F21" s="189"/>
      <c r="G21" s="74">
        <f t="shared" si="2"/>
        <v>4</v>
      </c>
      <c r="H21" s="65"/>
      <c r="I21" s="65"/>
      <c r="J21" s="74">
        <f t="shared" si="3"/>
        <v>4</v>
      </c>
      <c r="K21" s="65">
        <v>1</v>
      </c>
      <c r="L21" s="65"/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15</v>
      </c>
      <c r="E22" s="189"/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7</v>
      </c>
      <c r="L22" s="65">
        <v>1</v>
      </c>
      <c r="M22" s="65"/>
      <c r="N22" s="74">
        <f t="shared" si="4"/>
        <v>8</v>
      </c>
      <c r="O22" s="65"/>
      <c r="P22" s="65"/>
      <c r="Q22" s="74">
        <f t="shared" si="5"/>
        <v>8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19</v>
      </c>
      <c r="H25" s="66">
        <f t="shared" si="7"/>
        <v>0</v>
      </c>
      <c r="I25" s="66">
        <f t="shared" si="7"/>
        <v>0</v>
      </c>
      <c r="J25" s="67">
        <f t="shared" si="3"/>
        <v>19</v>
      </c>
      <c r="K25" s="66">
        <f t="shared" si="7"/>
        <v>8</v>
      </c>
      <c r="L25" s="66">
        <f t="shared" si="7"/>
        <v>1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2354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2354</v>
      </c>
      <c r="H40" s="438">
        <f t="shared" si="13"/>
        <v>0</v>
      </c>
      <c r="I40" s="438">
        <f t="shared" si="13"/>
        <v>0</v>
      </c>
      <c r="J40" s="438">
        <f t="shared" si="13"/>
        <v>2354</v>
      </c>
      <c r="K40" s="438">
        <f t="shared" si="13"/>
        <v>424</v>
      </c>
      <c r="L40" s="438">
        <f t="shared" si="13"/>
        <v>72</v>
      </c>
      <c r="M40" s="438">
        <f t="shared" si="13"/>
        <v>0</v>
      </c>
      <c r="N40" s="438">
        <f t="shared" si="13"/>
        <v>496</v>
      </c>
      <c r="O40" s="438">
        <f t="shared" si="13"/>
        <v>0</v>
      </c>
      <c r="P40" s="438">
        <f t="shared" si="13"/>
        <v>0</v>
      </c>
      <c r="Q40" s="438">
        <f t="shared" si="13"/>
        <v>496</v>
      </c>
      <c r="R40" s="438">
        <f t="shared" si="13"/>
        <v>1858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12"/>
      <c r="L44" s="612"/>
      <c r="M44" s="612"/>
      <c r="N44" s="612"/>
      <c r="O44" s="601" t="s">
        <v>861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871</v>
      </c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F57" sqref="F5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МИВАБО ООД</v>
      </c>
      <c r="C3" s="620"/>
      <c r="D3" s="526" t="s">
        <v>2</v>
      </c>
      <c r="E3" s="107">
        <f>'справка №1-БАЛАНС'!H3</f>
        <v>101665228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01.01.2016-30.09.2016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10</v>
      </c>
      <c r="D28" s="108">
        <v>10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4</v>
      </c>
      <c r="D31" s="108">
        <v>4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</v>
      </c>
      <c r="D43" s="104">
        <f>D24+D28+D29+D31+D30+D32+D33+D38</f>
        <v>14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</v>
      </c>
      <c r="D44" s="103">
        <f>D43+D21+D19+D9</f>
        <v>14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417</v>
      </c>
      <c r="D56" s="103">
        <f>D57+D59</f>
        <v>0</v>
      </c>
      <c r="E56" s="119">
        <f t="shared" si="1"/>
        <v>417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417</v>
      </c>
      <c r="D57" s="108"/>
      <c r="E57" s="119">
        <f t="shared" si="1"/>
        <v>417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417</v>
      </c>
      <c r="D66" s="103">
        <f>D52+D56+D61+D62+D63+D64</f>
        <v>0</v>
      </c>
      <c r="E66" s="119">
        <f t="shared" si="1"/>
        <v>417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449</v>
      </c>
      <c r="D71" s="105">
        <f>SUM(D72:D74)</f>
        <v>449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449</v>
      </c>
      <c r="D74" s="108">
        <v>449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172</v>
      </c>
      <c r="D80" s="103">
        <f>SUM(D81:D84)</f>
        <v>172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172</v>
      </c>
      <c r="D83" s="108">
        <v>172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629</v>
      </c>
      <c r="D96" s="104">
        <f>D85+D80+D75+D71+D95</f>
        <v>629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1046</v>
      </c>
      <c r="D97" s="104">
        <f>D96+D68+D66</f>
        <v>629</v>
      </c>
      <c r="E97" s="104">
        <f>E96+E68+E66</f>
        <v>417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2" right="0.21" top="0.5118110236220472" bottom="0.3937007874015748" header="0.31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МИВАБО ООД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101665228</v>
      </c>
    </row>
    <row r="5" spans="1:9" ht="15">
      <c r="A5" s="501" t="s">
        <v>5</v>
      </c>
      <c r="B5" s="622" t="str">
        <f>'справка №1-БАЛАНС'!E5</f>
        <v>01.01.2016-30.09.2016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817</v>
      </c>
      <c r="E30" s="623" t="s">
        <v>866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 t="s">
        <v>865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3" top="0.5511811023622047" bottom="0.4724409448818898" header="0.5118110236220472" footer="0.5118110236220472"/>
  <pageSetup fitToHeight="1" fitToWidth="1" horizontalDpi="300" verticalDpi="300" orientation="landscape" paperSize="9" scale="84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151" sqref="B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МИВАБО ООД</v>
      </c>
      <c r="C5" s="628"/>
      <c r="D5" s="628"/>
      <c r="E5" s="570" t="s">
        <v>2</v>
      </c>
      <c r="F5" s="451">
        <f>'справка №1-БАЛАНС'!H3</f>
        <v>101665228</v>
      </c>
    </row>
    <row r="6" spans="1:13" ht="15" customHeight="1">
      <c r="A6" s="27" t="s">
        <v>820</v>
      </c>
      <c r="B6" s="629" t="str">
        <f>'справка №1-БАЛАНС'!E5</f>
        <v>01.01.2016-30.09.2016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872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E.Valcheva</cp:lastModifiedBy>
  <cp:lastPrinted>2016-10-12T09:48:50Z</cp:lastPrinted>
  <dcterms:created xsi:type="dcterms:W3CDTF">2000-06-29T12:02:40Z</dcterms:created>
  <dcterms:modified xsi:type="dcterms:W3CDTF">2016-10-12T09:51:42Z</dcterms:modified>
  <cp:category/>
  <cp:version/>
  <cp:contentType/>
  <cp:contentStatus/>
</cp:coreProperties>
</file>