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<sst xmlns="http://schemas.openxmlformats.org/spreadsheetml/2006/main" count="4326" uniqueCount="1007">
  <si>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</si>
  <si>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</si>
  <si>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</si>
  <si>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</si>
  <si>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</si>
  <si>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</si>
  <si>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</si>
  <si>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</si>
  <si>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</si>
  <si>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</si>
  <si>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</si>
  <si>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</si>
  <si>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</si>
  <si>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</si>
  <si>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</si>
  <si>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</si>
  <si>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</si>
  <si>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</si>
  <si>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</si>
  <si>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</si>
  <si>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</si>
  <si>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</si>
  <si>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</si>
  <si>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</si>
  <si>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</si>
  <si>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</si>
  <si>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</si>
  <si>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</si>
  <si>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</si>
  <si>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</si>
  <si>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</si>
  <si>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</si>
  <si>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</si>
  <si>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</si>
  <si>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</si>
  <si>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</si>
  <si>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</si>
  <si>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</si>
  <si>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</si>
  <si>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</si>
  <si>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</si>
  <si>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</si>
  <si>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</si>
  <si>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</si>
  <si>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</si>
  <si>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</si>
  <si>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</si>
  <si>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</si>
  <si>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</si>
  <si>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</si>
  <si>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</si>
  <si>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</si>
  <si>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</si>
  <si>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</si>
  <si>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</si>
  <si>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</si>
  <si>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</si>
  <si>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</si>
  <si>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</si>
  <si>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</si>
  <si>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</si>
  <si>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</si>
  <si>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</si>
  <si>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</si>
  <si>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</si>
  <si>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</si>
  <si>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</si>
  <si>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</si>
  <si>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</si>
  <si>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</si>
  <si>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</si>
  <si>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</si>
  <si>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</si>
  <si>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</si>
  <si>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</si>
  <si>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</si>
  <si>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</si>
  <si>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</si>
  <si>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</si>
  <si>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</si>
  <si>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</si>
  <si>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</si>
  <si>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</si>
  <si>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</si>
  <si>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</si>
  <si>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</si>
  <si>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</si>
  <si>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</si>
  <si>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</si>
  <si>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</si>
  <si>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</si>
  <si>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</si>
  <si>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</si>
  <si>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</si>
  <si>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</si>
  <si>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</si>
  <si>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</si>
  <si>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</si>
  <si>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</si>
  <si>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</si>
  <si>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</si>
  <si>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</si>
  <si>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</si>
  <si>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</si>
  <si>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</si>
  <si>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</si>
  <si>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</si>
  <si>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</si>
  <si>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</si>
  <si>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</si>
  <si>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</si>
  <si>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</si>
  <si>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</si>
  <si>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</si>
  <si>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</si>
  <si>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</si>
  <si>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</si>
  <si>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</si>
  <si>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</si>
  <si>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</si>
  <si>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</si>
  <si>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</si>
  <si>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</si>
  <si>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</si>
  <si>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</si>
  <si>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</si>
  <si>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</si>
  <si>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</si>
  <si>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</si>
  <si>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</si>
  <si>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</si>
  <si>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</si>
  <si>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</si>
  <si>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</si>
  <si>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</si>
  <si>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</si>
  <si>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</si>
  <si>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</si>
  <si>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</si>
  <si>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</si>
  <si>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</si>
  <si>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</si>
  <si>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</si>
  <si>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</si>
  <si>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</si>
  <si>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</si>
  <si>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</si>
  <si>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</si>
  <si>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</si>
  <si>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</si>
  <si>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</si>
  <si>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</si>
  <si>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</si>
  <si>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</si>
  <si>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</si>
  <si>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</si>
  <si>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</si>
  <si>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</si>
  <si>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</si>
  <si>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</si>
  <si>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</si>
  <si>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</si>
  <si>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</si>
  <si>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</si>
  <si>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</si>
  <si>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</si>
  <si>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</si>
  <si>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</si>
  <si>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</si>
  <si>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</si>
  <si>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</si>
  <si>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</si>
  <si>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</si>
  <si>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</si>
  <si>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</si>
  <si>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</si>
  <si>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</si>
  <si>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</si>
  <si>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</si>
  <si>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</si>
  <si>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</si>
  <si>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</si>
  <si>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</si>
  <si>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</si>
  <si>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</si>
  <si>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</si>
  <si>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</si>
  <si>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</si>
  <si>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</si>
  <si>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</si>
  <si>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</si>
  <si>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</si>
  <si>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</si>
  <si>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</si>
  <si>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</si>
  <si>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</si>
  <si>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</si>
  <si>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</si>
  <si>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</si>
  <si>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</si>
  <si>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</si>
  <si>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</si>
  <si>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</si>
  <si>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</si>
  <si>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</si>
  <si>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</si>
  <si>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</si>
  <si>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</si>
  <si>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</si>
  <si>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</si>
  <si>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</si>
  <si>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</si>
  <si>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</si>
  <si>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</si>
  <si>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</si>
  <si>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</si>
  <si>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</si>
  <si>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</si>
  <si>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</si>
  <si>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</si>
  <si>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</si>
  <si>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</si>
  <si>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</si>
  <si>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</si>
  <si>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</si>
  <si>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</si>
  <si>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</si>
  <si>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</si>
  <si>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</si>
  <si>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</si>
  <si>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</si>
  <si>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</si>
  <si>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</si>
  <si>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</si>
  <si>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</si>
  <si>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</si>
  <si>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</si>
  <si>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</si>
  <si>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</si>
  <si>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</si>
  <si>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</si>
  <si>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</si>
  <si>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</si>
  <si>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</si>
  <si>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</si>
  <si>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</si>
  <si>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</si>
  <si>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</si>
  <si>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</si>
  <si>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</si>
  <si>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</si>
  <si>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</si>
  <si>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</si>
  <si>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</si>
  <si>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</si>
  <si>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</si>
  <si>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</si>
  <si>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</si>
  <si>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</si>
  <si>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</si>
  <si>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</si>
  <si>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</si>
  <si>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</si>
  <si>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</si>
  <si>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</si>
  <si>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</si>
  <si>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</si>
  <si>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</si>
  <si>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</si>
  <si>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</si>
  <si>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</si>
  <si>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</si>
  <si>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</si>
  <si>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</si>
  <si>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</si>
  <si>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</si>
  <si>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</si>
  <si>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</si>
  <si>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</si>
  <si>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</si>
  <si>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</si>
  <si>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</si>
  <si>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</si>
  <si>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</si>
  <si>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</si>
  <si>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</si>
  <si>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</si>
  <si>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</si>
  <si>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</si>
  <si>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</si>
  <si>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</si>
  <si>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</si>
  <si>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</si>
  <si>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</si>
  <si>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</si>
  <si>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</si>
  <si>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</si>
  <si>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</si>
  <si>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</si>
  <si>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</si>
  <si>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</si>
  <si>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</si>
  <si>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</si>
  <si>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</si>
  <si>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</si>
  <si>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</si>
  <si>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</si>
  <si>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</si>
  <si>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</si>
  <si>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</si>
  <si>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</si>
  <si>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</si>
  <si>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</si>
  <si>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</si>
  <si>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</si>
  <si>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</si>
  <si>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</si>
  <si>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</si>
  <si>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</si>
  <si>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</si>
  <si>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</si>
  <si>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</si>
  <si>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</si>
  <si>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</si>
  <si>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</si>
  <si>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</si>
  <si>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</si>
  <si>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</si>
  <si>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</si>
  <si>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</si>
  <si>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</si>
  <si>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</si>
  <si>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</si>
  <si>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</si>
  <si>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</si>
  <si>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</si>
  <si>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</si>
  <si>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</si>
  <si>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</si>
  <si>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</si>
  <si>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</si>
  <si>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</si>
  <si>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</si>
  <si>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</si>
  <si>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</si>
  <si>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</si>
  <si>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</si>
  <si>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</si>
  <si>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</si>
  <si>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</si>
  <si>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</si>
  <si>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</si>
  <si>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</si>
  <si>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</si>
  <si>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</si>
  <si>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</si>
  <si>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</si>
  <si>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</si>
  <si>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</si>
  <si>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</si>
  <si>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</si>
  <si>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</si>
  <si>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</si>
  <si>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</si>
  <si>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</si>
  <si>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</si>
  <si>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</si>
  <si>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</si>
  <si>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</si>
  <si>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</si>
  <si>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</si>
  <si>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</si>
  <si>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</si>
  <si>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</si>
  <si>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</si>
  <si>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</si>
  <si>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</si>
  <si>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</si>
  <si>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</si>
  <si>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</si>
  <si>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</si>
  <si>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</si>
  <si>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</si>
  <si>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</si>
  <si>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</si>
  <si>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</si>
  <si>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</si>
  <si>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</si>
  <si>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</si>
  <si>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</si>
  <si>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</si>
  <si>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</si>
  <si>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</si>
  <si>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</si>
  <si>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</si>
  <si>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</si>
  <si>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</si>
  <si>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</si>
  <si>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</si>
  <si>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</si>
  <si>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</si>
  <si>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</si>
  <si>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</si>
  <si>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</si>
  <si>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</si>
  <si>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</si>
  <si>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</si>
  <si>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</si>
  <si>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</si>
  <si>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</si>
  <si>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</si>
  <si>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</si>
  <si>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</si>
  <si>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</si>
  <si>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</si>
  <si>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</si>
  <si>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</si>
  <si>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</si>
  <si>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</si>
  <si>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</si>
  <si>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</si>
  <si>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</si>
  <si>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</si>
  <si>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</si>
  <si>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</si>
  <si>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</si>
  <si>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</si>
  <si>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</si>
  <si>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</si>
  <si>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</si>
  <si>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</si>
  <si>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</si>
  <si>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</si>
  <si>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</si>
  <si>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</si>
  <si>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</si>
  <si>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</si>
  <si>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</si>
  <si>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</si>
  <si>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</si>
  <si>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</si>
  <si>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</si>
  <si>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</si>
  <si>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</si>
  <si>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</si>
  <si>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</si>
  <si>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</si>
  <si>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</si>
  <si>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</si>
  <si>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</si>
  <si>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</si>
  <si>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</si>
  <si>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</si>
  <si>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</si>
  <si>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</si>
  <si>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</si>
  <si>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</si>
  <si>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</si>
  <si>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</si>
  <si>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</si>
  <si>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</si>
  <si>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</si>
  <si>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</si>
  <si>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</si>
  <si>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</si>
  <si>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</si>
  <si>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</si>
  <si>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</si>
  <si>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</si>
  <si>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</si>
  <si>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</si>
  <si>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</si>
  <si>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</si>
  <si>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</si>
  <si>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</si>
  <si>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</si>
  <si>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</si>
  <si>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</si>
  <si>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</si>
  <si>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</si>
  <si>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</si>
  <si>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</si>
  <si>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</si>
  <si>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</si>
  <si>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</si>
  <si>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</si>
  <si>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</si>
  <si>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</si>
  <si>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</si>
  <si>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</si>
  <si>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</si>
  <si>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</si>
  <si>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</si>
  <si>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</si>
  <si>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</si>
  <si>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</si>
  <si>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</si>
  <si>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</si>
  <si>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</si>
  <si>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</si>
  <si>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</si>
  <si>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</si>
  <si>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</si>
  <si>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</si>
  <si>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</si>
  <si>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</si>
  <si>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</si>
  <si>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</si>
  <si>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</si>
  <si>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</si>
  <si>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</si>
  <si>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</si>
  <si>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</si>
  <si>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</si>
  <si>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</si>
  <si>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</si>
  <si>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</si>
  <si>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</si>
  <si>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</si>
  <si>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</si>
  <si>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</si>
  <si>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</si>
  <si>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</si>
  <si>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</si>
  <si>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</si>
  <si>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</si>
  <si>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</si>
  <si>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</si>
  <si>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</si>
  <si>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</si>
  <si>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</si>
  <si>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</si>
  <si>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</si>
  <si>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</si>
  <si>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</si>
  <si>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</si>
  <si>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</si>
  <si>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</si>
  <si>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</si>
  <si>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</si>
  <si>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</si>
  <si>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</si>
  <si>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</si>
  <si>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</si>
  <si>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</si>
  <si>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</si>
  <si>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</si>
  <si>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</si>
  <si>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</si>
  <si>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</si>
  <si>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</si>
  <si>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</si>
  <si>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</si>
  <si>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</si>
  <si>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</si>
  <si>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</si>
  <si>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</si>
  <si>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</si>
  <si>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</si>
  <si>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</si>
  <si>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</si>
  <si>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</si>
  <si>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</si>
  <si>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</si>
  <si>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</si>
  <si>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</si>
  <si>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</si>
  <si>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</si>
  <si>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</si>
  <si>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</si>
  <si>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</si>
  <si>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</si>
  <si>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</si>
  <si>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</si>
  <si>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</si>
  <si>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</si>
  <si>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</si>
  <si>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</si>
  <si>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</si>
  <si>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</si>
  <si>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</si>
  <si>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</si>
  <si>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</si>
  <si>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</si>
  <si>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</si>
  <si>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</si>
  <si>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</si>
  <si>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</si>
  <si>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</si>
  <si>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</si>
  <si>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</si>
  <si>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</si>
  <si>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</si>
  <si>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</si>
  <si>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</si>
  <si>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</si>
  <si>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</si>
  <si>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</si>
  <si>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</si>
  <si>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</si>
  <si>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</si>
  <si>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</si>
  <si>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</si>
  <si>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</si>
  <si>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</si>
  <si>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</si>
  <si>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</si>
  <si>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</si>
  <si>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</si>
  <si>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</si>
  <si>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</si>
  <si>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</si>
  <si>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</si>
  <si>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</si>
  <si>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</si>
  <si>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</si>
  <si>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</si>
  <si>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</si>
  <si>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</si>
  <si>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</si>
  <si>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</si>
  <si>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</si>
  <si>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</si>
  <si>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</si>
  <si>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</si>
  <si>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</si>
  <si>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</si>
  <si>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</si>
  <si>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</si>
  <si>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</si>
  <si>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</si>
  <si>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</si>
  <si>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</si>
  <si>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</si>
  <si>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</si>
  <si>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</si>
  <si>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</si>
  <si>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</si>
  <si>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</si>
  <si>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</si>
  <si>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</si>
  <si>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</si>
  <si>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</si>
  <si>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</si>
  <si>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</si>
  <si>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</si>
  <si>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</si>
  <si>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</si>
  <si>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</si>
  <si>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</si>
  <si>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</si>
  <si>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</si>
  <si>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</si>
  <si>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</si>
  <si>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</si>
  <si>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</si>
  <si>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</si>
  <si>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</si>
  <si>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</si>
  <si>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</si>
  <si>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</si>
  <si>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</si>
  <si>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</si>
  <si>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</si>
  <si>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</si>
  <si>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</si>
  <si>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</si>
  <si>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</si>
  <si>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</si>
  <si>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</si>
  <si>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</si>
  <si>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</si>
  <si>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</si>
  <si>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</si>
  <si>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</si>
  <si>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</si>
  <si>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</si>
  <si>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</si>
  <si>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</si>
  <si>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</si>
  <si>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</si>
  <si>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</si>
  <si>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</si>
  <si>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</si>
  <si>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</si>
  <si>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</si>
  <si>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</si>
  <si>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</si>
  <si>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</si>
  <si>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</si>
  <si>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</si>
  <si>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</si>
  <si>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</si>
  <si>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</si>
  <si>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</si>
  <si>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</si>
  <si>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</si>
  <si>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</si>
  <si>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</si>
  <si>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</si>
  <si>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</si>
  <si>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</si>
  <si>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</si>
  <si>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</si>
  <si>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</si>
  <si>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</si>
  <si>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</si>
  <si>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</si>
  <si>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</si>
  <si>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</si>
  <si>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</si>
  <si>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</si>
  <si>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</si>
  <si>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</si>
  <si>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</si>
  <si>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</si>
  <si>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</si>
  <si>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</si>
  <si>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</si>
  <si>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</si>
  <si>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</si>
  <si>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</si>
  <si>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</si>
  <si>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</si>
  <si>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</si>
  <si>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</si>
  <si>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</si>
  <si>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</si>
  <si>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</si>
  <si>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</si>
  <si>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</si>
  <si>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</si>
  <si>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</si>
  <si>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</si>
  <si>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</si>
  <si>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</si>
  <si>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</si>
  <si>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</si>
  <si>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</si>
  <si>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</si>
  <si>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</si>
  <si>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</si>
  <si>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</si>
  <si>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</si>
  <si>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</si>
  <si>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</si>
  <si>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</si>
  <si>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</si>
  <si>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</si>
  <si>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</si>
  <si>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</si>
  <si>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</si>
  <si>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</si>
  <si>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</si>
  <si>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</si>
  <si>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</si>
  <si>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</si>
  <si>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</si>
  <si>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</si>
  <si>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</si>
  <si>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</si>
  <si>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</si>
  <si>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</si>
  <si>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</si>
  <si>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</si>
  <si>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</si>
  <si>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</si>
  <si>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</si>
  <si>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</si>
  <si>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</si>
  <si>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</si>
  <si>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</si>
  <si>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</si>
  <si>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</si>
  <si>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</si>
  <si>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</si>
  <si>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</si>
  <si>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</si>
  <si>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</si>
  <si>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</si>
  <si>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</si>
  <si>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</si>
  <si>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</si>
  <si>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</si>
  <si>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</si>
  <si>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</si>
  <si>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</si>
  <si>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</si>
  <si>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</si>
  <si>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</si>
  <si>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</si>
  <si>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</si>
  <si>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</si>
  <si>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</si>
  <si>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</si>
  <si>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</si>
  <si>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</si>
  <si>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</si>
  <si>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</si>
  <si>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</si>
  <si>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</si>
  <si>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</si>
  <si>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</si>
  <si>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</si>
  <si>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</si>
  <si>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</si>
  <si>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</si>
  <si>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</si>
  <si>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</si>
  <si>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</si>
  <si>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</si>
  <si>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</si>
  <si>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</si>
  <si>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</si>
  <si>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</si>
  <si>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</si>
  <si>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</si>
  <si>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</si>
  <si>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</si>
  <si>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</si>
  <si>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</si>
  <si>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</si>
  <si>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</si>
  <si>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</si>
  <si>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</si>
  <si>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</si>
  <si>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</si>
  <si>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</si>
  <si>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</si>
  <si>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</si>
  <si>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</si>
  <si>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</si>
  <si>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</si>
  <si>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</si>
  <si>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</si>
  <si>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</si>
  <si>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</si>
  <si>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</si>
  <si>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</si>
  <si>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</si>
  <si>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</si>
  <si>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</si>
  <si>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</si>
  <si>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</si>
  <si>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</si>
  <si>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</si>
  <si>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</si>
  <si>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</si>
  <si>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</si>
  <si>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</si>
  <si>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</si>
  <si>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</si>
  <si>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</si>
  <si>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</si>
  <si>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</si>
  <si>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</si>
  <si>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</si>
  <si>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</si>
  <si>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</si>
  <si>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</si>
  <si>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</si>
  <si>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</si>
  <si>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</si>
  <si>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</si>
  <si>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</si>
  <si>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</si>
  <si>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</si>
  <si>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</si>
  <si>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</si>
  <si>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</si>
  <si>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</si>
  <si>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</si>
  <si>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</si>
  <si>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</si>
  <si>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</si>
  <si>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</si>
  <si>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</si>
  <si>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</si>
  <si>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</si>
  <si>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</si>
  <si>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</si>
  <si>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</si>
  <si>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</si>
  <si>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</si>
  <si>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</si>
  <si>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</si>
  <si>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</si>
  <si>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</si>
  <si>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</si>
  <si>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</si>
  <si>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</si>
  <si>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</si>
  <si>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</si>
  <si>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</si>
  <si>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</si>
  <si>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</si>
  <si>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</si>
  <si>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</si>
  <si>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</si>
  <si>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</si>
  <si>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</si>
  <si>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</si>
  <si>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</si>
  <si>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</si>
  <si>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</si>
  <si>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</si>
  <si>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</si>
  <si>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</si>
  <si>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</si>
  <si>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</si>
  <si>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</si>
  <si>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</si>
  <si>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</si>
  <si>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</si>
  <si>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</si>
  <si>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</si>
  <si>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</si>
  <si>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</si>
  <si>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</si>
  <si>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</si>
  <si>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</si>
  <si>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</si>
  <si>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</si>
  <si>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</si>
  <si>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</si>
  <si>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</si>
  <si>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</si>
  <si>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</si>
  <si>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</si>
  <si>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</si>
  <si>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</si>
  <si>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</si>
  <si>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</si>
  <si>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</si>
  <si>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</si>
  <si>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</si>
  <si>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</si>
  <si>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</si>
  <si>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</si>
  <si>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</si>
  <si>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</si>
  <si>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</si>
  <si>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</si>
  <si>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</si>
  <si>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</si>
  <si>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</si>
  <si>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</si>
  <si>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</si>
  <si>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</si>
  <si>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</si>
  <si>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</si>
  <si>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</si>
  <si>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</si>
  <si>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</si>
  <si>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</si>
  <si>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</si>
  <si>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</si>
  <si>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</si>
  <si>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</si>
  <si>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</si>
  <si>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</si>
  <si>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</si>
  <si>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</si>
  <si>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</si>
  <si>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</si>
  <si>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</si>
  <si>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</si>
  <si>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</si>
  <si>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</si>
  <si>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</si>
  <si>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</si>
  <si>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</si>
  <si>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</si>
  <si>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</si>
  <si>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</si>
  <si>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</si>
  <si>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</si>
  <si>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</si>
  <si>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</si>
  <si>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</si>
  <si>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</si>
  <si>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</si>
  <si>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</si>
  <si>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</si>
  <si>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</si>
  <si>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</si>
  <si>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</si>
  <si>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</si>
  <si>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</si>
  <si>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</si>
  <si>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</si>
  <si>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</si>
  <si>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</si>
  <si>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</si>
  <si>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</si>
  <si>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</si>
  <si>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</si>
  <si>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</si>
  <si>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</si>
  <si>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</si>
  <si>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Почивна станция с. Енина</t>
  </si>
  <si>
    <t>2 Фестомашинекс София</t>
  </si>
  <si>
    <t>3 ПД Темида Варна</t>
  </si>
  <si>
    <t>4 СПХ ТРАНС София</t>
  </si>
  <si>
    <t>5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</si>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</sst>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43306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43281</v>
      </c>
    </row>
    <row r="11" spans="1:2" ht="15">
      <c r="A11" s="7" t="s">
        <v>977</v>
      </c>
      <c r="B11" s="578">
        <v>43306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87646</v>
      </c>
      <c r="D6" s="675">
        <f aca="true" t="shared" si="0" ref="D6:D15">C6-E6</f>
        <v>0</v>
      </c>
      <c r="E6" s="674">
        <f>'1-Баланс'!G95</f>
        <v>87646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70543</v>
      </c>
      <c r="D7" s="675">
        <f t="shared" si="0"/>
        <v>31500</v>
      </c>
      <c r="E7" s="674">
        <f>'1-Баланс'!G18</f>
        <v>39043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10239</v>
      </c>
      <c r="D8" s="675">
        <f t="shared" si="0"/>
        <v>0</v>
      </c>
      <c r="E8" s="674">
        <f>ABS('2-Отчет за доходите'!C44)-ABS('2-Отчет за доходите'!G44)</f>
        <v>10239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15167</v>
      </c>
      <c r="D9" s="675">
        <f t="shared" si="0"/>
        <v>0</v>
      </c>
      <c r="E9" s="674">
        <f>'3-Отчет за паричния поток'!C45</f>
        <v>15167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10165</v>
      </c>
      <c r="D10" s="675">
        <f t="shared" si="0"/>
        <v>0</v>
      </c>
      <c r="E10" s="674">
        <f>'3-Отчет за паричния поток'!C46</f>
        <v>10165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70543</v>
      </c>
      <c r="D11" s="675">
        <f t="shared" si="0"/>
        <v>0</v>
      </c>
      <c r="E11" s="674">
        <f>'4-Отчет за собствения капитал'!L34</f>
        <v>70543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64</v>
      </c>
      <c r="D12" s="675">
        <f t="shared" si="0"/>
        <v>0</v>
      </c>
      <c r="E12" s="674">
        <f>'Справка 5'!C27+'Справка 5'!C97</f>
        <v>64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10</v>
      </c>
      <c r="D15" s="675">
        <f t="shared" si="0"/>
        <v>-0.2810000000000006</v>
      </c>
      <c r="E15" s="674">
        <f>'Справка 5'!C148+'Справка 5'!C78</f>
        <v>10.281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0.15601097059271674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0.14514551408360857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0.5986669005437643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0.11682221664422791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1.20950662074808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3.0507940284303814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2.3297448403021472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0.705347052875751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0.6045916850056504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1.4829962716077278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0.7488077037172262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0.0040941369135854755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0.2424478686758431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0.19513725669169157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11378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0.1612916944275123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0.23401598781880473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1.112824516884638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1732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11855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15242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2088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458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206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548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32129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96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18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121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74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74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4029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4029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36353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7094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414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4497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12005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4329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18135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3253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1511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83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27311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1694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1694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1694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4109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6024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10165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118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51293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87646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39043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39043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39043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10907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3906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158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14971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6290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6290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10239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16529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70543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62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228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290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16769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249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10719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264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3916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839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769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16813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16813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87646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29589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4272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3991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13361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2730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221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-240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284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54208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41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48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91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54299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11376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54299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11376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1137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1137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10239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10239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65675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64624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351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655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65630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38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65675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65675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65675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67136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-39113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-16601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-137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-750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9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-7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-201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10336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-3958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102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-3856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-11468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-11482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-5002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15167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10165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4141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6024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39043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39043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39043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39043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10924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10924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-17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10907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10907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3906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3906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3906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3906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158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158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158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158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18880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18880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10239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-12607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-11518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-1089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17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16529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16529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72911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72911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10239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-12607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-11518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-1089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70543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70543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1732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20083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89159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3372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1575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1261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484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117666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53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1989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2319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74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64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10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74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120059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2947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243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91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3522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6803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146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146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6949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40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122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190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24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3458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3834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3834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1732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20043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91984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3372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1628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1328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548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120635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53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2135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2465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74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64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10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74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123174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1732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20043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91984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3372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1628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1328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548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120635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53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2135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2465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74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64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10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74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123174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7816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73559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1218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1282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1123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84998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45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1928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254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2227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87225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401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3305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66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78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23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3873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111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5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117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3990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29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122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190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24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365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365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8188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76742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1284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1170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1122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88506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46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2039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259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2344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90850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8188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76742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1284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1170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1122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88506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46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2039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259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2344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90850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1732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11855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15242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2088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458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206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548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32129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7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96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18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121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74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64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10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74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32324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4029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4029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4029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4329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4329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18135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3253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1511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1511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27311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31340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4329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4329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18135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3253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1511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1511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27311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27311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4029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4029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4029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4029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62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228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249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239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16520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13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10719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264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3916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769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332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437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839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16813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17103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249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239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16520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13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10719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264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3916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769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332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437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839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44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16813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16813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62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228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290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1581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1581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113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113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1694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1694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10.281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10.281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10.281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10.281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83" sqref="C8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1732</v>
      </c>
      <c r="D12" s="196">
        <v>1732</v>
      </c>
      <c r="E12" s="89" t="s">
        <v>25</v>
      </c>
      <c r="F12" s="93" t="s">
        <v>26</v>
      </c>
      <c r="G12" s="197">
        <v>39043</v>
      </c>
      <c r="H12" s="196">
        <v>39043</v>
      </c>
    </row>
    <row r="13" spans="1:8" ht="15">
      <c r="A13" s="89" t="s">
        <v>27</v>
      </c>
      <c r="B13" s="91" t="s">
        <v>28</v>
      </c>
      <c r="C13" s="197">
        <v>11855</v>
      </c>
      <c r="D13" s="196">
        <v>12267</v>
      </c>
      <c r="E13" s="89" t="s">
        <v>846</v>
      </c>
      <c r="F13" s="93" t="s">
        <v>29</v>
      </c>
      <c r="G13" s="197">
        <v>39043</v>
      </c>
      <c r="H13" s="196">
        <v>39043</v>
      </c>
    </row>
    <row r="14" spans="1:8" ht="15">
      <c r="A14" s="89" t="s">
        <v>30</v>
      </c>
      <c r="B14" s="91" t="s">
        <v>31</v>
      </c>
      <c r="C14" s="197">
        <v>15242</v>
      </c>
      <c r="D14" s="196">
        <v>15600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2088</v>
      </c>
      <c r="D15" s="196">
        <v>2154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458</v>
      </c>
      <c r="D16" s="196">
        <v>293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206</v>
      </c>
      <c r="D17" s="196">
        <v>137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548</v>
      </c>
      <c r="D18" s="196">
        <v>484</v>
      </c>
      <c r="E18" s="481" t="s">
        <v>47</v>
      </c>
      <c r="F18" s="480" t="s">
        <v>48</v>
      </c>
      <c r="G18" s="609">
        <f>G12+G15+G16+G17</f>
        <v>39043</v>
      </c>
      <c r="H18" s="610">
        <f>H12+H15+H16+H17</f>
        <v>39043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32129</v>
      </c>
      <c r="D20" s="598">
        <f>SUM(D12:D19)</f>
        <v>32667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10907</v>
      </c>
      <c r="H21" s="196">
        <v>10924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3906</v>
      </c>
      <c r="H23" s="196">
        <v>3906</v>
      </c>
    </row>
    <row r="24" spans="1:13" ht="15">
      <c r="A24" s="89" t="s">
        <v>67</v>
      </c>
      <c r="B24" s="91" t="s">
        <v>68</v>
      </c>
      <c r="C24" s="197">
        <v>7</v>
      </c>
      <c r="D24" s="196">
        <v>8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96</v>
      </c>
      <c r="D25" s="196">
        <v>61</v>
      </c>
      <c r="E25" s="89" t="s">
        <v>73</v>
      </c>
      <c r="F25" s="93" t="s">
        <v>74</v>
      </c>
      <c r="G25" s="197">
        <v>158</v>
      </c>
      <c r="H25" s="196">
        <v>158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14971</v>
      </c>
      <c r="H26" s="598">
        <f>H20+H21+H22</f>
        <v>14988</v>
      </c>
      <c r="M26" s="98"/>
    </row>
    <row r="27" spans="1:8" ht="15.75">
      <c r="A27" s="89" t="s">
        <v>79</v>
      </c>
      <c r="B27" s="91" t="s">
        <v>80</v>
      </c>
      <c r="C27" s="197">
        <v>18</v>
      </c>
      <c r="D27" s="196">
        <v>23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121</v>
      </c>
      <c r="D28" s="598">
        <f>SUM(D24:D27)</f>
        <v>92</v>
      </c>
      <c r="E28" s="202" t="s">
        <v>84</v>
      </c>
      <c r="F28" s="93" t="s">
        <v>85</v>
      </c>
      <c r="G28" s="595">
        <f>SUM(G29:G31)</f>
        <v>6290</v>
      </c>
      <c r="H28" s="596">
        <f>SUM(H29:H31)</f>
        <v>4364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6290</v>
      </c>
      <c r="H29" s="196">
        <v>4364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10239</v>
      </c>
      <c r="H32" s="196">
        <v>14516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16529</v>
      </c>
      <c r="H34" s="598">
        <f>H28+H32+H33</f>
        <v>18880</v>
      </c>
    </row>
    <row r="35" spans="1:8" ht="15">
      <c r="A35" s="89" t="s">
        <v>106</v>
      </c>
      <c r="B35" s="94" t="s">
        <v>107</v>
      </c>
      <c r="C35" s="595">
        <f>SUM(C36:C39)</f>
        <v>74</v>
      </c>
      <c r="D35" s="596">
        <f>SUM(D36:D39)</f>
        <v>74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70543</v>
      </c>
      <c r="H37" s="600">
        <f>H26+H18+H34</f>
        <v>72911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10</v>
      </c>
      <c r="D39" s="196">
        <v>10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74</v>
      </c>
      <c r="D46" s="598">
        <f>D35+D40+D45</f>
        <v>74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62</v>
      </c>
      <c r="H47" s="196">
        <v>62</v>
      </c>
    </row>
    <row r="48" spans="1:13" ht="15">
      <c r="A48" s="89" t="s">
        <v>144</v>
      </c>
      <c r="B48" s="91" t="s">
        <v>145</v>
      </c>
      <c r="C48" s="197">
        <v>4029</v>
      </c>
      <c r="D48" s="196">
        <v>4029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</v>
      </c>
      <c r="H50" s="596">
        <f>SUM(H44:H49)</f>
        <v>62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4029</v>
      </c>
      <c r="D52" s="598">
        <f>SUM(D48:D51)</f>
        <v>4029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228</v>
      </c>
      <c r="H54" s="196">
        <v>228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36353</v>
      </c>
      <c r="D56" s="602">
        <f>D20+D21+D22+D28+D33+D46+D52+D54+D55</f>
        <v>36862</v>
      </c>
      <c r="E56" s="100" t="s">
        <v>850</v>
      </c>
      <c r="F56" s="99" t="s">
        <v>172</v>
      </c>
      <c r="G56" s="599">
        <f>G50+G52+G53+G54+G55</f>
        <v>290</v>
      </c>
      <c r="H56" s="600">
        <f>H50+H52+H53+H54+H55</f>
        <v>290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7094</v>
      </c>
      <c r="D59" s="196">
        <v>6931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414</v>
      </c>
      <c r="D60" s="196">
        <v>352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16769</v>
      </c>
      <c r="H61" s="596">
        <f>SUM(H62:H68)</f>
        <v>13779</v>
      </c>
    </row>
    <row r="62" spans="1:13" ht="15">
      <c r="A62" s="89" t="s">
        <v>186</v>
      </c>
      <c r="B62" s="94" t="s">
        <v>187</v>
      </c>
      <c r="C62" s="197">
        <v>4497</v>
      </c>
      <c r="D62" s="196">
        <v>4342</v>
      </c>
      <c r="E62" s="200" t="s">
        <v>192</v>
      </c>
      <c r="F62" s="93" t="s">
        <v>193</v>
      </c>
      <c r="G62" s="197">
        <v>249</v>
      </c>
      <c r="H62" s="196">
        <v>194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</v>
      </c>
      <c r="H63" s="196">
        <v>24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10719</v>
      </c>
      <c r="H64" s="196">
        <v>8704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12005</v>
      </c>
      <c r="D65" s="598">
        <f>SUM(D59:D64)</f>
        <v>11625</v>
      </c>
      <c r="E65" s="89" t="s">
        <v>201</v>
      </c>
      <c r="F65" s="93" t="s">
        <v>202</v>
      </c>
      <c r="G65" s="197">
        <v>264</v>
      </c>
      <c r="H65" s="196">
        <v>311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3916</v>
      </c>
      <c r="H66" s="196">
        <v>3426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839</v>
      </c>
      <c r="H67" s="196">
        <v>694</v>
      </c>
    </row>
    <row r="68" spans="1:8" ht="15">
      <c r="A68" s="89" t="s">
        <v>206</v>
      </c>
      <c r="B68" s="91" t="s">
        <v>207</v>
      </c>
      <c r="C68" s="197">
        <v>4329</v>
      </c>
      <c r="D68" s="196">
        <v>3544</v>
      </c>
      <c r="E68" s="89" t="s">
        <v>212</v>
      </c>
      <c r="F68" s="93" t="s">
        <v>213</v>
      </c>
      <c r="G68" s="197">
        <v>769</v>
      </c>
      <c r="H68" s="196">
        <v>426</v>
      </c>
    </row>
    <row r="69" spans="1:8" ht="15">
      <c r="A69" s="89" t="s">
        <v>210</v>
      </c>
      <c r="B69" s="91" t="s">
        <v>211</v>
      </c>
      <c r="C69" s="197">
        <v>18135</v>
      </c>
      <c r="D69" s="196">
        <v>14764</v>
      </c>
      <c r="E69" s="201" t="s">
        <v>79</v>
      </c>
      <c r="F69" s="93" t="s">
        <v>216</v>
      </c>
      <c r="G69" s="197">
        <v>44</v>
      </c>
      <c r="H69" s="196">
        <v>159</v>
      </c>
    </row>
    <row r="70" spans="1:8" ht="15">
      <c r="A70" s="89" t="s">
        <v>214</v>
      </c>
      <c r="B70" s="91" t="s">
        <v>215</v>
      </c>
      <c r="C70" s="197">
        <v>3253</v>
      </c>
      <c r="D70" s="196">
        <v>2740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16813</v>
      </c>
      <c r="H71" s="598">
        <f>H59+H60+H61+H69+H70</f>
        <v>13938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1511</v>
      </c>
      <c r="D73" s="196">
        <v>560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83</v>
      </c>
      <c r="D75" s="196">
        <v>69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27311</v>
      </c>
      <c r="D76" s="598">
        <f>SUM(D68:D75)</f>
        <v>21677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1694</v>
      </c>
      <c r="D79" s="596">
        <f>SUM(D80:D82)</f>
        <v>1703</v>
      </c>
      <c r="E79" s="205" t="s">
        <v>849</v>
      </c>
      <c r="F79" s="99" t="s">
        <v>241</v>
      </c>
      <c r="G79" s="599">
        <f>G71+G73+G75+G77</f>
        <v>16813</v>
      </c>
      <c r="H79" s="600">
        <f>H71+H73+H75+H77</f>
        <v>13938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1694</v>
      </c>
      <c r="D82" s="196">
        <v>1703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1694</v>
      </c>
      <c r="D85" s="598">
        <f>D84+D83+D79</f>
        <v>1703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32</v>
      </c>
      <c r="D88" s="196">
        <v>22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4109</v>
      </c>
      <c r="D89" s="196">
        <v>7127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6024</v>
      </c>
      <c r="D90" s="196">
        <v>8018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10165</v>
      </c>
      <c r="D92" s="598">
        <f>SUM(D88:D91)</f>
        <v>15167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118</v>
      </c>
      <c r="D93" s="479">
        <v>105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51293</v>
      </c>
      <c r="D94" s="602">
        <f>D65+D76+D85+D92+D93</f>
        <v>50277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87646</v>
      </c>
      <c r="D95" s="604">
        <f>D94+D56</f>
        <v>87139</v>
      </c>
      <c r="E95" s="229" t="s">
        <v>942</v>
      </c>
      <c r="F95" s="489" t="s">
        <v>268</v>
      </c>
      <c r="G95" s="603">
        <f>G37+G40+G56+G79</f>
        <v>87646</v>
      </c>
      <c r="H95" s="604">
        <f>H37+H40+H56+H79</f>
        <v>87139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43306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29589</v>
      </c>
      <c r="D12" s="317">
        <v>24536</v>
      </c>
      <c r="E12" s="194" t="s">
        <v>277</v>
      </c>
      <c r="F12" s="240" t="s">
        <v>278</v>
      </c>
      <c r="G12" s="316">
        <v>64624</v>
      </c>
      <c r="H12" s="317">
        <v>52268</v>
      </c>
    </row>
    <row r="13" spans="1:8" ht="15">
      <c r="A13" s="194" t="s">
        <v>279</v>
      </c>
      <c r="B13" s="190" t="s">
        <v>280</v>
      </c>
      <c r="C13" s="316">
        <v>4272</v>
      </c>
      <c r="D13" s="317">
        <v>3449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3991</v>
      </c>
      <c r="D14" s="317">
        <v>3633</v>
      </c>
      <c r="E14" s="245" t="s">
        <v>285</v>
      </c>
      <c r="F14" s="240" t="s">
        <v>286</v>
      </c>
      <c r="G14" s="316">
        <v>351</v>
      </c>
      <c r="H14" s="317">
        <v>341</v>
      </c>
    </row>
    <row r="15" spans="1:8" ht="15">
      <c r="A15" s="194" t="s">
        <v>287</v>
      </c>
      <c r="B15" s="190" t="s">
        <v>288</v>
      </c>
      <c r="C15" s="316">
        <v>13361</v>
      </c>
      <c r="D15" s="317">
        <v>10788</v>
      </c>
      <c r="E15" s="245" t="s">
        <v>79</v>
      </c>
      <c r="F15" s="240" t="s">
        <v>289</v>
      </c>
      <c r="G15" s="316">
        <v>655</v>
      </c>
      <c r="H15" s="317">
        <v>246</v>
      </c>
    </row>
    <row r="16" spans="1:8" ht="15.75">
      <c r="A16" s="194" t="s">
        <v>290</v>
      </c>
      <c r="B16" s="190" t="s">
        <v>291</v>
      </c>
      <c r="C16" s="316">
        <v>2730</v>
      </c>
      <c r="D16" s="317">
        <v>2264</v>
      </c>
      <c r="E16" s="236" t="s">
        <v>52</v>
      </c>
      <c r="F16" s="264" t="s">
        <v>292</v>
      </c>
      <c r="G16" s="628">
        <f>SUM(G12:G15)</f>
        <v>65630</v>
      </c>
      <c r="H16" s="629">
        <f>SUM(H12:H15)</f>
        <v>52855</v>
      </c>
    </row>
    <row r="17" spans="1:8" ht="30.75">
      <c r="A17" s="194" t="s">
        <v>293</v>
      </c>
      <c r="B17" s="190" t="s">
        <v>294</v>
      </c>
      <c r="C17" s="316">
        <v>221</v>
      </c>
      <c r="D17" s="317">
        <v>70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-240</v>
      </c>
      <c r="D18" s="317">
        <v>-897</v>
      </c>
      <c r="E18" s="234" t="s">
        <v>297</v>
      </c>
      <c r="F18" s="238" t="s">
        <v>298</v>
      </c>
      <c r="G18" s="639"/>
      <c r="H18" s="640">
        <v>1</v>
      </c>
    </row>
    <row r="19" spans="1:8" ht="15">
      <c r="A19" s="194" t="s">
        <v>299</v>
      </c>
      <c r="B19" s="190" t="s">
        <v>300</v>
      </c>
      <c r="C19" s="316">
        <v>284</v>
      </c>
      <c r="D19" s="317">
        <v>346</v>
      </c>
      <c r="E19" s="194" t="s">
        <v>301</v>
      </c>
      <c r="F19" s="237" t="s">
        <v>302</v>
      </c>
      <c r="G19" s="316"/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54208</v>
      </c>
      <c r="D22" s="629">
        <f>SUM(D12:D18)+D19</f>
        <v>44189</v>
      </c>
      <c r="E22" s="194" t="s">
        <v>309</v>
      </c>
      <c r="F22" s="237" t="s">
        <v>310</v>
      </c>
      <c r="G22" s="316">
        <v>7</v>
      </c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2</v>
      </c>
      <c r="D25" s="317">
        <v>3</v>
      </c>
      <c r="E25" s="194" t="s">
        <v>318</v>
      </c>
      <c r="F25" s="237" t="s">
        <v>319</v>
      </c>
      <c r="G25" s="316">
        <v>38</v>
      </c>
      <c r="H25" s="317">
        <v>8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12</v>
      </c>
    </row>
    <row r="27" spans="1:8" ht="30.75">
      <c r="A27" s="194" t="s">
        <v>324</v>
      </c>
      <c r="B27" s="237" t="s">
        <v>325</v>
      </c>
      <c r="C27" s="316">
        <v>41</v>
      </c>
      <c r="D27" s="317">
        <v>63</v>
      </c>
      <c r="E27" s="236" t="s">
        <v>104</v>
      </c>
      <c r="F27" s="238" t="s">
        <v>326</v>
      </c>
      <c r="G27" s="628">
        <f>SUM(G22:G26)</f>
        <v>45</v>
      </c>
      <c r="H27" s="629">
        <f>SUM(H22:H26)</f>
        <v>23</v>
      </c>
    </row>
    <row r="28" spans="1:8" ht="15">
      <c r="A28" s="194" t="s">
        <v>79</v>
      </c>
      <c r="B28" s="237" t="s">
        <v>327</v>
      </c>
      <c r="C28" s="316">
        <v>48</v>
      </c>
      <c r="D28" s="317">
        <v>64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91</v>
      </c>
      <c r="D29" s="629">
        <f>SUM(D25:D28)</f>
        <v>130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54299</v>
      </c>
      <c r="D31" s="635">
        <f>D29+D22</f>
        <v>44319</v>
      </c>
      <c r="E31" s="251" t="s">
        <v>824</v>
      </c>
      <c r="F31" s="266" t="s">
        <v>331</v>
      </c>
      <c r="G31" s="253">
        <f>G16+G18+G27</f>
        <v>65675</v>
      </c>
      <c r="H31" s="254">
        <f>H16+H18+H27</f>
        <v>52879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11376</v>
      </c>
      <c r="D33" s="244">
        <f>IF((H31-D31)&gt;0,H31-D31,0)</f>
        <v>8560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54299</v>
      </c>
      <c r="D36" s="637">
        <f>D31-D34+D35</f>
        <v>44319</v>
      </c>
      <c r="E36" s="262" t="s">
        <v>346</v>
      </c>
      <c r="F36" s="256" t="s">
        <v>347</v>
      </c>
      <c r="G36" s="267">
        <f>G35-G34+G31</f>
        <v>65675</v>
      </c>
      <c r="H36" s="268">
        <f>H35-H34+H31</f>
        <v>52879</v>
      </c>
    </row>
    <row r="37" spans="1:8" ht="15.75">
      <c r="A37" s="261" t="s">
        <v>348</v>
      </c>
      <c r="B37" s="231" t="s">
        <v>349</v>
      </c>
      <c r="C37" s="634">
        <f>IF((G36-C36)&gt;0,G36-C36,0)</f>
        <v>11376</v>
      </c>
      <c r="D37" s="635">
        <f>IF((H36-D36)&gt;0,H36-D36,0)</f>
        <v>8560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1137</v>
      </c>
      <c r="D38" s="629">
        <f>D39+D40+D41</f>
        <v>856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1137</v>
      </c>
      <c r="D39" s="317">
        <v>856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10239</v>
      </c>
      <c r="D42" s="244">
        <f>+IF((H36-D36-D38)&gt;0,H36-D36-D38,0)</f>
        <v>7704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10239</v>
      </c>
      <c r="D44" s="268">
        <f>IF(H42=0,IF(D42-D43&gt;0,D42-D43+H43,0),IF(H42-H43&lt;0,H43-H42+D42,0))</f>
        <v>7704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65675</v>
      </c>
      <c r="D45" s="631">
        <f>D36+D38+D42</f>
        <v>52879</v>
      </c>
      <c r="E45" s="270" t="s">
        <v>373</v>
      </c>
      <c r="F45" s="272" t="s">
        <v>374</v>
      </c>
      <c r="G45" s="630">
        <f>G42+G36</f>
        <v>65675</v>
      </c>
      <c r="H45" s="631">
        <f>H42+H36</f>
        <v>52879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43306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H50" sqref="H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67136</v>
      </c>
      <c r="D11" s="196">
        <v>53692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-39113</v>
      </c>
      <c r="D12" s="196">
        <v>-31099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-16601</v>
      </c>
      <c r="D14" s="196">
        <v>-13027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-137</v>
      </c>
      <c r="D15" s="196">
        <v>-133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-750</v>
      </c>
      <c r="D16" s="196">
        <v>-850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9</v>
      </c>
      <c r="D17" s="196">
        <v>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-7</v>
      </c>
      <c r="D19" s="196">
        <v>-40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-201</v>
      </c>
      <c r="D20" s="196">
        <v>-257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10336</v>
      </c>
      <c r="D21" s="659">
        <f>SUM(D11:D20)</f>
        <v>8290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-3958</v>
      </c>
      <c r="D23" s="196">
        <v>-3715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102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>
        <v>-489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>
        <v>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-3856</v>
      </c>
      <c r="D33" s="659">
        <f>SUM(D23:D32)</f>
        <v>-4203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-12</v>
      </c>
      <c r="D39" s="196">
        <v>-12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-2</v>
      </c>
      <c r="D40" s="196">
        <v>-3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-11468</v>
      </c>
      <c r="D41" s="196">
        <v>-19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-11482</v>
      </c>
      <c r="D43" s="661">
        <f>SUM(D35:D42)</f>
        <v>-34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-5002</v>
      </c>
      <c r="D44" s="307">
        <f>D43+D33+D21</f>
        <v>4053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15167</v>
      </c>
      <c r="D45" s="309">
        <v>16637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10165</v>
      </c>
      <c r="D46" s="311">
        <f>D45+D44</f>
        <v>20690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4141</v>
      </c>
      <c r="D47" s="298">
        <v>10732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6024</v>
      </c>
      <c r="D48" s="281">
        <v>9958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43306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39043</v>
      </c>
      <c r="D13" s="584">
        <f>'1-Баланс'!H20</f>
        <v>0</v>
      </c>
      <c r="E13" s="584">
        <f>'1-Баланс'!H21</f>
        <v>10924</v>
      </c>
      <c r="F13" s="584">
        <f>'1-Баланс'!H23</f>
        <v>3906</v>
      </c>
      <c r="G13" s="584">
        <f>'1-Баланс'!H24</f>
        <v>0</v>
      </c>
      <c r="H13" s="585">
        <v>158</v>
      </c>
      <c r="I13" s="584">
        <f>'1-Баланс'!H29+'1-Баланс'!H32</f>
        <v>18880</v>
      </c>
      <c r="J13" s="584">
        <f>'1-Баланс'!H30+'1-Баланс'!H33</f>
        <v>0</v>
      </c>
      <c r="K13" s="585"/>
      <c r="L13" s="584">
        <f>SUM(C13:K13)</f>
        <v>72911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39043</v>
      </c>
      <c r="D17" s="653">
        <f aca="true" t="shared" si="2" ref="D17:M17">D13+D14</f>
        <v>0</v>
      </c>
      <c r="E17" s="653">
        <f t="shared" si="2"/>
        <v>10924</v>
      </c>
      <c r="F17" s="653">
        <f t="shared" si="2"/>
        <v>3906</v>
      </c>
      <c r="G17" s="653">
        <f t="shared" si="2"/>
        <v>0</v>
      </c>
      <c r="H17" s="653">
        <f t="shared" si="2"/>
        <v>158</v>
      </c>
      <c r="I17" s="653">
        <f t="shared" si="2"/>
        <v>18880</v>
      </c>
      <c r="J17" s="653">
        <f t="shared" si="2"/>
        <v>0</v>
      </c>
      <c r="K17" s="653">
        <f t="shared" si="2"/>
        <v>0</v>
      </c>
      <c r="L17" s="584">
        <f t="shared" si="1"/>
        <v>72911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10239</v>
      </c>
      <c r="J18" s="584">
        <f>+'1-Баланс'!G33</f>
        <v>0</v>
      </c>
      <c r="K18" s="585"/>
      <c r="L18" s="584">
        <f t="shared" si="1"/>
        <v>10239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-12607</v>
      </c>
      <c r="J19" s="168">
        <f>J20+J21</f>
        <v>0</v>
      </c>
      <c r="K19" s="168">
        <f t="shared" si="3"/>
        <v>0</v>
      </c>
      <c r="L19" s="584">
        <f t="shared" si="1"/>
        <v>-12607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-11518</v>
      </c>
      <c r="J20" s="316"/>
      <c r="K20" s="316"/>
      <c r="L20" s="584">
        <f>SUM(C20:K20)</f>
        <v>-11518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-1089</v>
      </c>
      <c r="J21" s="316"/>
      <c r="K21" s="316"/>
      <c r="L21" s="584">
        <f t="shared" si="1"/>
        <v>-1089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-17</v>
      </c>
      <c r="F30" s="316"/>
      <c r="G30" s="316"/>
      <c r="H30" s="316"/>
      <c r="I30" s="316">
        <v>17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39043</v>
      </c>
      <c r="D31" s="653">
        <f aca="true" t="shared" si="6" ref="D31:M31">D19+D22+D23+D26+D30+D29+D17+D18</f>
        <v>0</v>
      </c>
      <c r="E31" s="653">
        <f t="shared" si="6"/>
        <v>10907</v>
      </c>
      <c r="F31" s="653">
        <f t="shared" si="6"/>
        <v>3906</v>
      </c>
      <c r="G31" s="653">
        <f t="shared" si="6"/>
        <v>0</v>
      </c>
      <c r="H31" s="653">
        <f t="shared" si="6"/>
        <v>158</v>
      </c>
      <c r="I31" s="653">
        <f t="shared" si="6"/>
        <v>16529</v>
      </c>
      <c r="J31" s="653">
        <f t="shared" si="6"/>
        <v>0</v>
      </c>
      <c r="K31" s="653">
        <f t="shared" si="6"/>
        <v>0</v>
      </c>
      <c r="L31" s="584">
        <f t="shared" si="1"/>
        <v>70543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39043</v>
      </c>
      <c r="D34" s="587">
        <f t="shared" si="7"/>
        <v>0</v>
      </c>
      <c r="E34" s="587">
        <f t="shared" si="7"/>
        <v>10907</v>
      </c>
      <c r="F34" s="587">
        <f t="shared" si="7"/>
        <v>3906</v>
      </c>
      <c r="G34" s="587">
        <f t="shared" si="7"/>
        <v>0</v>
      </c>
      <c r="H34" s="587">
        <f t="shared" si="7"/>
        <v>158</v>
      </c>
      <c r="I34" s="587">
        <f t="shared" si="7"/>
        <v>16529</v>
      </c>
      <c r="J34" s="587">
        <f t="shared" si="7"/>
        <v>0</v>
      </c>
      <c r="K34" s="587">
        <f t="shared" si="7"/>
        <v>0</v>
      </c>
      <c r="L34" s="651">
        <f t="shared" si="1"/>
        <v>70543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43306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3" sqref="C7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/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1000</v>
      </c>
      <c r="B63" s="680"/>
      <c r="C63" s="92">
        <v>0.093</v>
      </c>
      <c r="D63" s="92"/>
      <c r="E63" s="92"/>
      <c r="F63" s="469">
        <f>C63-E63</f>
        <v>0.093</v>
      </c>
    </row>
    <row r="64" spans="1:6" ht="15">
      <c r="A64" s="679" t="s">
        <v>1001</v>
      </c>
      <c r="B64" s="680"/>
      <c r="C64" s="92">
        <v>0.02</v>
      </c>
      <c r="D64" s="92"/>
      <c r="E64" s="92"/>
      <c r="F64" s="469">
        <f aca="true" t="shared" si="3" ref="F64:F77">C64-E64</f>
        <v>0.02</v>
      </c>
    </row>
    <row r="65" spans="1:6" ht="15">
      <c r="A65" s="679" t="s">
        <v>1002</v>
      </c>
      <c r="B65" s="680"/>
      <c r="C65" s="92">
        <v>0.085</v>
      </c>
      <c r="D65" s="92"/>
      <c r="E65" s="92"/>
      <c r="F65" s="469">
        <f t="shared" si="3"/>
        <v>0.085</v>
      </c>
    </row>
    <row r="66" spans="1:6" ht="15">
      <c r="A66" s="679" t="s">
        <v>1003</v>
      </c>
      <c r="B66" s="680"/>
      <c r="C66" s="92">
        <v>0.5</v>
      </c>
      <c r="D66" s="92">
        <v>5</v>
      </c>
      <c r="E66" s="92"/>
      <c r="F66" s="469">
        <f t="shared" si="3"/>
        <v>0.5</v>
      </c>
    </row>
    <row r="67" spans="1:6" ht="15">
      <c r="A67" s="679" t="s">
        <v>1004</v>
      </c>
      <c r="B67" s="680"/>
      <c r="C67" s="92">
        <v>9.583</v>
      </c>
      <c r="D67" s="92">
        <v>3.68</v>
      </c>
      <c r="E67" s="92"/>
      <c r="F67" s="469">
        <f t="shared" si="3"/>
        <v>9.583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10.281</v>
      </c>
      <c r="D78" s="472"/>
      <c r="E78" s="472">
        <f>SUM(E63:E77)</f>
        <v>0</v>
      </c>
      <c r="F78" s="472">
        <f>SUM(F63:F77)</f>
        <v>10.281</v>
      </c>
    </row>
    <row r="79" spans="1:6" ht="15.75">
      <c r="A79" s="513" t="s">
        <v>801</v>
      </c>
      <c r="B79" s="510" t="s">
        <v>802</v>
      </c>
      <c r="C79" s="472">
        <f>C78+C61+C44+C27</f>
        <v>10.281</v>
      </c>
      <c r="D79" s="472"/>
      <c r="E79" s="472">
        <f>E78+E61+E44+E27</f>
        <v>0</v>
      </c>
      <c r="F79" s="472">
        <f>F78+F61+F44+F27</f>
        <v>10.281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1005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">
      <c r="A83" s="679" t="s">
        <v>1006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43306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N45" sqref="N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1732</v>
      </c>
      <c r="E11" s="328"/>
      <c r="F11" s="328"/>
      <c r="G11" s="329">
        <f>D11+E11-F11</f>
        <v>1732</v>
      </c>
      <c r="H11" s="328"/>
      <c r="I11" s="328"/>
      <c r="J11" s="329">
        <f>G11+H11-I11</f>
        <v>1732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1732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20083</v>
      </c>
      <c r="E12" s="328"/>
      <c r="F12" s="328">
        <v>40</v>
      </c>
      <c r="G12" s="329">
        <f aca="true" t="shared" si="2" ref="G12:G41">D12+E12-F12</f>
        <v>20043</v>
      </c>
      <c r="H12" s="328"/>
      <c r="I12" s="328"/>
      <c r="J12" s="329">
        <f aca="true" t="shared" si="3" ref="J12:J41">G12+H12-I12</f>
        <v>20043</v>
      </c>
      <c r="K12" s="328">
        <v>7816</v>
      </c>
      <c r="L12" s="328">
        <v>401</v>
      </c>
      <c r="M12" s="328">
        <v>29</v>
      </c>
      <c r="N12" s="329">
        <f aca="true" t="shared" si="4" ref="N12:N41">K12+L12-M12</f>
        <v>8188</v>
      </c>
      <c r="O12" s="328"/>
      <c r="P12" s="328"/>
      <c r="Q12" s="329">
        <f t="shared" si="0"/>
        <v>8188</v>
      </c>
      <c r="R12" s="340">
        <f t="shared" si="1"/>
        <v>11855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89159</v>
      </c>
      <c r="E13" s="328">
        <v>2947</v>
      </c>
      <c r="F13" s="328">
        <v>122</v>
      </c>
      <c r="G13" s="329">
        <f t="shared" si="2"/>
        <v>91984</v>
      </c>
      <c r="H13" s="328"/>
      <c r="I13" s="328"/>
      <c r="J13" s="329">
        <f t="shared" si="3"/>
        <v>91984</v>
      </c>
      <c r="K13" s="328">
        <v>73559</v>
      </c>
      <c r="L13" s="328">
        <v>3305</v>
      </c>
      <c r="M13" s="328">
        <v>122</v>
      </c>
      <c r="N13" s="329">
        <f t="shared" si="4"/>
        <v>76742</v>
      </c>
      <c r="O13" s="328"/>
      <c r="P13" s="328"/>
      <c r="Q13" s="329">
        <f t="shared" si="0"/>
        <v>76742</v>
      </c>
      <c r="R13" s="340">
        <f t="shared" si="1"/>
        <v>15242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3372</v>
      </c>
      <c r="E14" s="328"/>
      <c r="F14" s="328"/>
      <c r="G14" s="329">
        <f t="shared" si="2"/>
        <v>3372</v>
      </c>
      <c r="H14" s="328"/>
      <c r="I14" s="328"/>
      <c r="J14" s="329">
        <f t="shared" si="3"/>
        <v>3372</v>
      </c>
      <c r="K14" s="328">
        <v>1218</v>
      </c>
      <c r="L14" s="328">
        <v>66</v>
      </c>
      <c r="M14" s="328"/>
      <c r="N14" s="329">
        <f t="shared" si="4"/>
        <v>1284</v>
      </c>
      <c r="O14" s="328"/>
      <c r="P14" s="328"/>
      <c r="Q14" s="329">
        <f t="shared" si="0"/>
        <v>1284</v>
      </c>
      <c r="R14" s="340">
        <f t="shared" si="1"/>
        <v>2088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1575</v>
      </c>
      <c r="E15" s="328">
        <v>243</v>
      </c>
      <c r="F15" s="328">
        <v>190</v>
      </c>
      <c r="G15" s="329">
        <f t="shared" si="2"/>
        <v>1628</v>
      </c>
      <c r="H15" s="328"/>
      <c r="I15" s="328"/>
      <c r="J15" s="329">
        <f t="shared" si="3"/>
        <v>1628</v>
      </c>
      <c r="K15" s="328">
        <v>1282</v>
      </c>
      <c r="L15" s="328">
        <v>78</v>
      </c>
      <c r="M15" s="328">
        <v>190</v>
      </c>
      <c r="N15" s="329">
        <f t="shared" si="4"/>
        <v>1170</v>
      </c>
      <c r="O15" s="328"/>
      <c r="P15" s="328"/>
      <c r="Q15" s="329">
        <f t="shared" si="0"/>
        <v>1170</v>
      </c>
      <c r="R15" s="340">
        <f t="shared" si="1"/>
        <v>458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1261</v>
      </c>
      <c r="E16" s="328">
        <v>91</v>
      </c>
      <c r="F16" s="328">
        <v>24</v>
      </c>
      <c r="G16" s="329">
        <f t="shared" si="2"/>
        <v>1328</v>
      </c>
      <c r="H16" s="328"/>
      <c r="I16" s="328"/>
      <c r="J16" s="329">
        <f t="shared" si="3"/>
        <v>1328</v>
      </c>
      <c r="K16" s="328">
        <v>1123</v>
      </c>
      <c r="L16" s="328">
        <v>23</v>
      </c>
      <c r="M16" s="328">
        <v>24</v>
      </c>
      <c r="N16" s="329">
        <f t="shared" si="4"/>
        <v>1122</v>
      </c>
      <c r="O16" s="328"/>
      <c r="P16" s="328"/>
      <c r="Q16" s="329">
        <f t="shared" si="0"/>
        <v>1122</v>
      </c>
      <c r="R16" s="340">
        <f t="shared" si="1"/>
        <v>206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484</v>
      </c>
      <c r="E17" s="328">
        <v>3522</v>
      </c>
      <c r="F17" s="328">
        <v>3458</v>
      </c>
      <c r="G17" s="329">
        <f t="shared" si="2"/>
        <v>548</v>
      </c>
      <c r="H17" s="328"/>
      <c r="I17" s="328"/>
      <c r="J17" s="329">
        <f t="shared" si="3"/>
        <v>548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548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117666</v>
      </c>
      <c r="E19" s="330">
        <f>SUM(E11:E18)</f>
        <v>6803</v>
      </c>
      <c r="F19" s="330">
        <f>SUM(F11:F18)</f>
        <v>3834</v>
      </c>
      <c r="G19" s="329">
        <f t="shared" si="2"/>
        <v>120635</v>
      </c>
      <c r="H19" s="330">
        <f>SUM(H11:H18)</f>
        <v>0</v>
      </c>
      <c r="I19" s="330">
        <f>SUM(I11:I18)</f>
        <v>0</v>
      </c>
      <c r="J19" s="329">
        <f t="shared" si="3"/>
        <v>120635</v>
      </c>
      <c r="K19" s="330">
        <f>SUM(K11:K18)</f>
        <v>84998</v>
      </c>
      <c r="L19" s="330">
        <f>SUM(L11:L18)</f>
        <v>3873</v>
      </c>
      <c r="M19" s="330">
        <f>SUM(M11:M18)</f>
        <v>365</v>
      </c>
      <c r="N19" s="329">
        <f t="shared" si="4"/>
        <v>88506</v>
      </c>
      <c r="O19" s="330">
        <f>SUM(O11:O18)</f>
        <v>0</v>
      </c>
      <c r="P19" s="330">
        <f>SUM(P11:P18)</f>
        <v>0</v>
      </c>
      <c r="Q19" s="329">
        <f t="shared" si="0"/>
        <v>88506</v>
      </c>
      <c r="R19" s="340">
        <f t="shared" si="1"/>
        <v>32129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53</v>
      </c>
      <c r="E23" s="328"/>
      <c r="F23" s="328"/>
      <c r="G23" s="329">
        <f t="shared" si="2"/>
        <v>53</v>
      </c>
      <c r="H23" s="328"/>
      <c r="I23" s="328"/>
      <c r="J23" s="329">
        <f t="shared" si="3"/>
        <v>53</v>
      </c>
      <c r="K23" s="328">
        <v>45</v>
      </c>
      <c r="L23" s="328">
        <v>1</v>
      </c>
      <c r="M23" s="328"/>
      <c r="N23" s="329">
        <f t="shared" si="4"/>
        <v>46</v>
      </c>
      <c r="O23" s="328"/>
      <c r="P23" s="328"/>
      <c r="Q23" s="329">
        <f t="shared" si="0"/>
        <v>46</v>
      </c>
      <c r="R23" s="340">
        <f t="shared" si="1"/>
        <v>7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1989</v>
      </c>
      <c r="E24" s="328">
        <v>146</v>
      </c>
      <c r="F24" s="328"/>
      <c r="G24" s="329">
        <f t="shared" si="2"/>
        <v>2135</v>
      </c>
      <c r="H24" s="328"/>
      <c r="I24" s="328"/>
      <c r="J24" s="329">
        <f t="shared" si="3"/>
        <v>2135</v>
      </c>
      <c r="K24" s="328">
        <v>1928</v>
      </c>
      <c r="L24" s="328">
        <v>111</v>
      </c>
      <c r="M24" s="328"/>
      <c r="N24" s="329">
        <f t="shared" si="4"/>
        <v>2039</v>
      </c>
      <c r="O24" s="328"/>
      <c r="P24" s="328"/>
      <c r="Q24" s="329">
        <f t="shared" si="0"/>
        <v>2039</v>
      </c>
      <c r="R24" s="340">
        <f t="shared" si="1"/>
        <v>96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254</v>
      </c>
      <c r="L26" s="328">
        <v>5</v>
      </c>
      <c r="M26" s="328"/>
      <c r="N26" s="329">
        <f t="shared" si="4"/>
        <v>259</v>
      </c>
      <c r="O26" s="328"/>
      <c r="P26" s="328"/>
      <c r="Q26" s="329">
        <f t="shared" si="0"/>
        <v>259</v>
      </c>
      <c r="R26" s="340">
        <f t="shared" si="1"/>
        <v>18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2319</v>
      </c>
      <c r="E27" s="332">
        <f aca="true" t="shared" si="5" ref="E27:P27">SUM(E23:E26)</f>
        <v>146</v>
      </c>
      <c r="F27" s="332">
        <f t="shared" si="5"/>
        <v>0</v>
      </c>
      <c r="G27" s="333">
        <f t="shared" si="2"/>
        <v>2465</v>
      </c>
      <c r="H27" s="332">
        <f t="shared" si="5"/>
        <v>0</v>
      </c>
      <c r="I27" s="332">
        <f t="shared" si="5"/>
        <v>0</v>
      </c>
      <c r="J27" s="333">
        <f t="shared" si="3"/>
        <v>2465</v>
      </c>
      <c r="K27" s="332">
        <f t="shared" si="5"/>
        <v>2227</v>
      </c>
      <c r="L27" s="332">
        <f t="shared" si="5"/>
        <v>117</v>
      </c>
      <c r="M27" s="332">
        <f t="shared" si="5"/>
        <v>0</v>
      </c>
      <c r="N27" s="333">
        <f t="shared" si="4"/>
        <v>2344</v>
      </c>
      <c r="O27" s="332">
        <f t="shared" si="5"/>
        <v>0</v>
      </c>
      <c r="P27" s="332">
        <f t="shared" si="5"/>
        <v>0</v>
      </c>
      <c r="Q27" s="333">
        <f t="shared" si="0"/>
        <v>2344</v>
      </c>
      <c r="R27" s="343">
        <f t="shared" si="1"/>
        <v>121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74</v>
      </c>
      <c r="H29" s="335">
        <f t="shared" si="6"/>
        <v>0</v>
      </c>
      <c r="I29" s="335">
        <f t="shared" si="6"/>
        <v>0</v>
      </c>
      <c r="J29" s="336">
        <f t="shared" si="3"/>
        <v>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74</v>
      </c>
    </row>
    <row r="30" spans="1:18" ht="15">
      <c r="A30" s="339"/>
      <c r="B30" s="321" t="s">
        <v>108</v>
      </c>
      <c r="C30" s="152" t="s">
        <v>563</v>
      </c>
      <c r="D30" s="328">
        <v>64</v>
      </c>
      <c r="E30" s="328"/>
      <c r="F30" s="328"/>
      <c r="G30" s="329">
        <f t="shared" si="2"/>
        <v>64</v>
      </c>
      <c r="H30" s="328"/>
      <c r="I30" s="328"/>
      <c r="J30" s="329">
        <f t="shared" si="3"/>
        <v>64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10</v>
      </c>
      <c r="E33" s="328"/>
      <c r="F33" s="328"/>
      <c r="G33" s="329">
        <f t="shared" si="2"/>
        <v>10</v>
      </c>
      <c r="H33" s="328"/>
      <c r="I33" s="328"/>
      <c r="J33" s="329">
        <f t="shared" si="3"/>
        <v>10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74</v>
      </c>
      <c r="H40" s="330">
        <f t="shared" si="10"/>
        <v>0</v>
      </c>
      <c r="I40" s="330">
        <f t="shared" si="10"/>
        <v>0</v>
      </c>
      <c r="J40" s="329">
        <f t="shared" si="3"/>
        <v>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120059</v>
      </c>
      <c r="E42" s="349">
        <f>E19+E20+E21+E27+E40+E41</f>
        <v>6949</v>
      </c>
      <c r="F42" s="349">
        <f aca="true" t="shared" si="11" ref="F42:R42">F19+F20+F21+F27+F40+F41</f>
        <v>3834</v>
      </c>
      <c r="G42" s="349">
        <f t="shared" si="11"/>
        <v>123174</v>
      </c>
      <c r="H42" s="349">
        <f t="shared" si="11"/>
        <v>0</v>
      </c>
      <c r="I42" s="349">
        <f t="shared" si="11"/>
        <v>0</v>
      </c>
      <c r="J42" s="349">
        <f t="shared" si="11"/>
        <v>123174</v>
      </c>
      <c r="K42" s="349">
        <f t="shared" si="11"/>
        <v>87225</v>
      </c>
      <c r="L42" s="349">
        <f t="shared" si="11"/>
        <v>3990</v>
      </c>
      <c r="M42" s="349">
        <f t="shared" si="11"/>
        <v>365</v>
      </c>
      <c r="N42" s="349">
        <f t="shared" si="11"/>
        <v>90850</v>
      </c>
      <c r="O42" s="349">
        <f t="shared" si="11"/>
        <v>0</v>
      </c>
      <c r="P42" s="349">
        <f t="shared" si="11"/>
        <v>0</v>
      </c>
      <c r="Q42" s="349">
        <f t="shared" si="11"/>
        <v>90850</v>
      </c>
      <c r="R42" s="350">
        <f t="shared" si="11"/>
        <v>32324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43306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4029</v>
      </c>
      <c r="D13" s="362">
        <f>SUM(D14:D16)</f>
        <v>0</v>
      </c>
      <c r="E13" s="369">
        <f>SUM(E14:E16)</f>
        <v>4029</v>
      </c>
      <c r="F13" s="133"/>
    </row>
    <row r="14" spans="1:6" ht="15">
      <c r="A14" s="370" t="s">
        <v>596</v>
      </c>
      <c r="B14" s="135" t="s">
        <v>597</v>
      </c>
      <c r="C14" s="368">
        <v>4029</v>
      </c>
      <c r="D14" s="368"/>
      <c r="E14" s="369">
        <f aca="true" t="shared" si="0" ref="E14:E44">C14-D14</f>
        <v>4029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4029</v>
      </c>
      <c r="D21" s="440">
        <f>D13+D17+D18</f>
        <v>0</v>
      </c>
      <c r="E21" s="441">
        <f>E13+E17+E18</f>
        <v>4029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4329</v>
      </c>
      <c r="D26" s="362">
        <f>SUM(D27:D29)</f>
        <v>4329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4329</v>
      </c>
      <c r="D28" s="368">
        <v>4329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18135</v>
      </c>
      <c r="D30" s="368">
        <v>18135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3253</v>
      </c>
      <c r="D31" s="368">
        <v>3253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1511</v>
      </c>
      <c r="D35" s="362">
        <f>SUM(D36:D39)</f>
        <v>1511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1511</v>
      </c>
      <c r="D37" s="368">
        <v>1511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83</v>
      </c>
      <c r="D40" s="362">
        <f>SUM(D41:D44)</f>
        <v>83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83</v>
      </c>
      <c r="D44" s="368">
        <v>83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27311</v>
      </c>
      <c r="D45" s="438">
        <f>D26+D30+D31+D33+D32+D34+D35+D40</f>
        <v>27311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31340</v>
      </c>
      <c r="D46" s="444">
        <f>D45+D23+D21+D11</f>
        <v>27311</v>
      </c>
      <c r="E46" s="445">
        <f>E45+E23+E21+E11</f>
        <v>4029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62</v>
      </c>
      <c r="D64" s="197"/>
      <c r="E64" s="136">
        <f t="shared" si="1"/>
        <v>62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</v>
      </c>
      <c r="D68" s="435">
        <f>D54+D58+D63+D64+D65+D66</f>
        <v>0</v>
      </c>
      <c r="E68" s="436">
        <f t="shared" si="1"/>
        <v>62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228</v>
      </c>
      <c r="D70" s="197"/>
      <c r="E70" s="136">
        <f t="shared" si="1"/>
        <v>228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249</v>
      </c>
      <c r="D73" s="137">
        <f>SUM(D74:D76)</f>
        <v>249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239</v>
      </c>
      <c r="D75" s="197">
        <v>239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10</v>
      </c>
      <c r="D76" s="197">
        <v>10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16520</v>
      </c>
      <c r="D87" s="134">
        <f>SUM(D88:D92)+D96</f>
        <v>16520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13</v>
      </c>
      <c r="D88" s="197">
        <v>13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10719</v>
      </c>
      <c r="D89" s="197">
        <v>10719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264</v>
      </c>
      <c r="D90" s="197">
        <v>264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3916</v>
      </c>
      <c r="D91" s="197">
        <v>3916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769</v>
      </c>
      <c r="D92" s="138">
        <f>SUM(D93:D95)</f>
        <v>769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332</v>
      </c>
      <c r="D93" s="197">
        <v>332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437</v>
      </c>
      <c r="D95" s="197">
        <v>437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839</v>
      </c>
      <c r="D96" s="197">
        <v>839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44</v>
      </c>
      <c r="D97" s="197">
        <v>44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16813</v>
      </c>
      <c r="D98" s="433">
        <f>D87+D82+D77+D73+D97</f>
        <v>16813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17103</v>
      </c>
      <c r="D99" s="427">
        <f>D98+D70+D68</f>
        <v>16813</v>
      </c>
      <c r="E99" s="427">
        <f>E98+E70+E68</f>
        <v>290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43306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>
        <v>1581</v>
      </c>
      <c r="G25" s="449">
        <v>113</v>
      </c>
      <c r="H25" s="449"/>
      <c r="I25" s="450">
        <f t="shared" si="0"/>
        <v>1694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1581</v>
      </c>
      <c r="G27" s="456">
        <f t="shared" si="2"/>
        <v>113</v>
      </c>
      <c r="H27" s="456">
        <f t="shared" si="2"/>
        <v>0</v>
      </c>
      <c r="I27" s="457">
        <f t="shared" si="0"/>
        <v>1694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43306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2018-07-16T08:17:12Z</cp:lastPrinted>
  <dcterms:created xsi:type="dcterms:W3CDTF">2006-09-16T00:00:00Z</dcterms:created>
  <dcterms:modified xsi:type="dcterms:W3CDTF">2018-07-30T10:16:58Z</dcterms:modified>
  <cp:category/>
  <cp:version/>
  <cp:contentType/>
  <cp:contentStatus/>
</cp:coreProperties>
</file>