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3250" windowHeight="6210" tabRatio="93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доходите'!$A$1:$H$58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<sst xmlns="http://schemas.openxmlformats.org/spreadsheetml/2006/main" count="4191" uniqueCount="977">
  <si>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</si>
  <si>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</si>
  <si>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</si>
  <si>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</si>
  <si>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</si>
  <si>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</si>
  <si>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</si>
  <si>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</si>
  <si>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</si>
  <si>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</si>
  <si>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</si>
  <si>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</si>
  <si>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</si>
  <si>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</si>
  <si>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</si>
  <si>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</si>
  <si>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</si>
  <si>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</si>
  <si>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</si>
  <si>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</si>
  <si>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</si>
  <si>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</si>
  <si>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</si>
  <si>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</si>
  <si>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</si>
  <si>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</si>
  <si>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</si>
  <si>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</si>
  <si>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</si>
  <si>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</si>
  <si>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</si>
  <si>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</si>
  <si>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</si>
  <si>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</si>
  <si>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</si>
  <si>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</si>
  <si>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</si>
  <si>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</si>
  <si>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</si>
  <si>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</si>
  <si>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</si>
  <si>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</si>
  <si>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</si>
  <si>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</si>
  <si>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</si>
  <si>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</si>
  <si>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</si>
  <si>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</si>
  <si>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</si>
  <si>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</si>
  <si>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</si>
  <si>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</si>
  <si>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</si>
  <si>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</si>
  <si>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</si>
  <si>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</si>
  <si>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</si>
  <si>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</si>
  <si>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</si>
  <si>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</si>
  <si>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</si>
  <si>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</si>
  <si>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</si>
  <si>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</si>
  <si>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</si>
  <si>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</si>
  <si>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</si>
  <si>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</si>
  <si>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</si>
  <si>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</si>
  <si>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</si>
  <si>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</si>
  <si>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</si>
  <si>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</si>
  <si>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</si>
  <si>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</si>
  <si>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</si>
  <si>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</si>
  <si>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</si>
  <si>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</si>
  <si>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</si>
  <si>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</si>
  <si>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</si>
  <si>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</si>
  <si>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</si>
  <si>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</si>
  <si>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</si>
  <si>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</si>
  <si>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</si>
  <si>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</si>
  <si>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</si>
  <si>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</si>
  <si>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</si>
  <si>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</si>
  <si>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</si>
  <si>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</si>
  <si>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</si>
  <si>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</si>
  <si>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</si>
  <si>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</si>
  <si>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</si>
  <si>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</si>
  <si>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</si>
  <si>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</si>
  <si>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</si>
  <si>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</si>
  <si>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</si>
  <si>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</si>
  <si>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</si>
  <si>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</si>
  <si>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</si>
  <si>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</si>
  <si>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</si>
  <si>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</si>
  <si>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</si>
  <si>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</si>
  <si>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</si>
  <si>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</si>
  <si>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</si>
  <si>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</si>
  <si>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</si>
  <si>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</si>
  <si>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</si>
  <si>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</si>
  <si>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</si>
  <si>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</si>
  <si>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</si>
  <si>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</si>
  <si>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</si>
  <si>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</si>
  <si>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</si>
  <si>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</si>
  <si>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</si>
  <si>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</si>
  <si>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</si>
  <si>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</si>
  <si>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</si>
  <si>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</si>
  <si>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</si>
  <si>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</si>
  <si>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</si>
  <si>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</si>
  <si>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</si>
  <si>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</si>
  <si>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</si>
  <si>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</si>
  <si>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</si>
  <si>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</si>
  <si>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</si>
  <si>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</si>
  <si>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</si>
  <si>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</si>
  <si>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</si>
  <si>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</si>
  <si>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</si>
  <si>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</si>
  <si>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</si>
  <si>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</si>
  <si>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</si>
  <si>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</si>
  <si>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</si>
  <si>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</si>
  <si>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</si>
  <si>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</si>
  <si>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</si>
  <si>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</si>
  <si>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</si>
  <si>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</si>
  <si>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</si>
  <si>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</si>
  <si>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</si>
  <si>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</si>
  <si>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</si>
  <si>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</si>
  <si>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</si>
  <si>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</si>
  <si>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</si>
  <si>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</si>
  <si>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</si>
  <si>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</si>
  <si>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</si>
  <si>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</si>
  <si>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</si>
  <si>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</si>
  <si>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</si>
  <si>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</si>
  <si>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</si>
  <si>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</si>
  <si>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</si>
  <si>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</si>
  <si>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</si>
  <si>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</si>
  <si>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</si>
  <si>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</si>
  <si>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</si>
  <si>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</si>
  <si>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</si>
  <si>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</si>
  <si>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</si>
  <si>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</si>
  <si>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</si>
  <si>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</si>
  <si>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</si>
  <si>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</si>
  <si>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</si>
  <si>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</si>
  <si>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</si>
  <si>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</si>
  <si>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</si>
  <si>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</si>
  <si>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</si>
  <si>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</si>
  <si>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</si>
  <si>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</si>
  <si>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</si>
  <si>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</si>
  <si>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</si>
  <si>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</si>
  <si>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</si>
  <si>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</si>
  <si>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</si>
  <si>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</si>
  <si>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</si>
  <si>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</si>
  <si>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</si>
  <si>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</si>
  <si>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</si>
  <si>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</si>
  <si>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</si>
  <si>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</si>
  <si>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</si>
  <si>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</si>
  <si>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</si>
  <si>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</si>
  <si>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</si>
  <si>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</si>
  <si>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</si>
  <si>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</si>
  <si>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</si>
  <si>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</si>
  <si>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</si>
  <si>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</si>
  <si>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</si>
  <si>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</si>
  <si>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</si>
  <si>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</si>
  <si>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</si>
  <si>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</si>
  <si>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</si>
  <si>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</si>
  <si>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</si>
  <si>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</si>
  <si>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</si>
  <si>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</si>
  <si>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</si>
  <si>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</si>
  <si>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</si>
  <si>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</si>
  <si>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</si>
  <si>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</si>
  <si>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</si>
  <si>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</si>
  <si>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</si>
  <si>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</si>
  <si>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</si>
  <si>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</si>
  <si>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</si>
  <si>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</si>
  <si>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</si>
  <si>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</si>
  <si>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</si>
  <si>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</si>
  <si>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</si>
  <si>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</si>
  <si>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</si>
  <si>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</si>
  <si>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</si>
  <si>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</si>
  <si>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</si>
  <si>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</si>
  <si>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</si>
  <si>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</si>
  <si>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</si>
  <si>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</si>
  <si>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</si>
  <si>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</si>
  <si>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</si>
  <si>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</si>
  <si>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</si>
  <si>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</si>
  <si>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</si>
  <si>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</si>
  <si>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</si>
  <si>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</si>
  <si>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</si>
  <si>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</si>
  <si>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</si>
  <si>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</si>
  <si>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</si>
  <si>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</si>
  <si>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</si>
  <si>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</si>
  <si>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</si>
  <si>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</si>
  <si>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</si>
  <si>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</si>
  <si>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</si>
  <si>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</si>
  <si>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</si>
  <si>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</si>
  <si>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</si>
  <si>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</si>
  <si>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</si>
  <si>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</si>
  <si>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</si>
  <si>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</si>
  <si>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</si>
  <si>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</si>
  <si>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</si>
  <si>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</si>
  <si>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</si>
  <si>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</si>
  <si>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</si>
  <si>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</si>
  <si>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</si>
  <si>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</si>
  <si>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</si>
  <si>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</si>
  <si>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</si>
  <si>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</si>
  <si>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</si>
  <si>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</si>
  <si>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</si>
  <si>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</si>
  <si>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</si>
  <si>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</si>
  <si>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</si>
  <si>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</si>
  <si>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</si>
  <si>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</si>
  <si>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</si>
  <si>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</si>
  <si>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</si>
  <si>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</si>
  <si>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</si>
  <si>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</si>
  <si>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</si>
  <si>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</si>
  <si>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</si>
  <si>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</si>
  <si>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</si>
  <si>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</si>
  <si>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</si>
  <si>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</si>
  <si>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</si>
  <si>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</si>
  <si>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</si>
  <si>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</si>
  <si>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</si>
  <si>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</si>
  <si>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</si>
  <si>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</si>
  <si>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</si>
  <si>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</si>
  <si>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</si>
  <si>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</si>
  <si>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</si>
  <si>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</si>
  <si>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</si>
  <si>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</si>
  <si>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</si>
  <si>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</si>
  <si>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</si>
  <si>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</si>
  <si>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</si>
  <si>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</si>
  <si>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</si>
  <si>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</si>
  <si>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</si>
  <si>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</si>
  <si>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</si>
  <si>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</si>
  <si>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</si>
  <si>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</si>
  <si>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</si>
  <si>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</si>
  <si>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</si>
  <si>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</si>
  <si>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</si>
  <si>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</si>
  <si>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</si>
  <si>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</si>
  <si>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</si>
  <si>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</si>
  <si>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</si>
  <si>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</si>
  <si>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</si>
  <si>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</si>
  <si>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</si>
  <si>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</si>
  <si>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</si>
  <si>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</si>
  <si>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</si>
  <si>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</si>
  <si>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</si>
  <si>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</si>
  <si>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</si>
  <si>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</si>
  <si>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</si>
  <si>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</si>
  <si>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</si>
  <si>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</si>
  <si>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</si>
  <si>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</si>
  <si>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</si>
  <si>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</si>
  <si>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</si>
  <si>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</si>
  <si>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</si>
  <si>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</si>
  <si>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</si>
  <si>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</si>
  <si>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</si>
  <si>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</si>
  <si>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</si>
  <si>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</si>
  <si>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</si>
  <si>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</si>
  <si>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</si>
  <si>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</si>
  <si>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</si>
  <si>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</si>
  <si>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</si>
  <si>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</si>
  <si>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</si>
  <si>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</si>
  <si>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</si>
  <si>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</si>
  <si>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</si>
  <si>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</si>
  <si>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</si>
  <si>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</si>
  <si>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</si>
  <si>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</si>
  <si>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</si>
  <si>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</si>
  <si>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</si>
  <si>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</si>
  <si>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</si>
  <si>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</si>
  <si>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</si>
  <si>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</si>
  <si>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</si>
  <si>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</si>
  <si>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</si>
  <si>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</si>
  <si>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</si>
  <si>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</si>
  <si>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</si>
  <si>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</si>
  <si>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</si>
  <si>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</si>
  <si>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</si>
  <si>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</si>
  <si>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</si>
  <si>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</si>
  <si>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</si>
  <si>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</si>
  <si>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</si>
  <si>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</si>
  <si>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</si>
  <si>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</si>
  <si>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</si>
  <si>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</si>
  <si>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</si>
  <si>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</si>
  <si>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</si>
  <si>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</si>
  <si>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</si>
  <si>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</si>
  <si>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</si>
  <si>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</si>
  <si>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</si>
  <si>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</si>
  <si>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</si>
  <si>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</si>
  <si>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</si>
  <si>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</si>
  <si>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</si>
  <si>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</si>
  <si>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</si>
  <si>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</si>
  <si>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</si>
  <si>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</si>
  <si>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</si>
  <si>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</si>
  <si>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</si>
  <si>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</si>
  <si>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</si>
  <si>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</si>
  <si>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</si>
  <si>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</si>
  <si>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</si>
  <si>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</si>
  <si>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</si>
  <si>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</si>
  <si>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</si>
  <si>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</si>
  <si>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</si>
  <si>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</si>
  <si>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</si>
  <si>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</si>
  <si>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</si>
  <si>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</si>
  <si>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</si>
  <si>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</si>
  <si>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</si>
  <si>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</si>
  <si>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</si>
  <si>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</si>
  <si>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</si>
  <si>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</si>
  <si>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</si>
  <si>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</si>
  <si>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</si>
  <si>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</si>
  <si>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</si>
  <si>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</si>
  <si>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</si>
  <si>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</si>
  <si>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</si>
  <si>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</si>
  <si>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</si>
  <si>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</si>
  <si>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</si>
  <si>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</si>
  <si>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</si>
  <si>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</si>
  <si>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</si>
  <si>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</si>
  <si>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</si>
  <si>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</si>
  <si>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</si>
  <si>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</si>
  <si>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</si>
  <si>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</si>
  <si>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</si>
  <si>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</si>
  <si>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</si>
  <si>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</si>
  <si>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</si>
  <si>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</si>
  <si>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</si>
  <si>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</si>
  <si>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</si>
  <si>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</si>
  <si>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</si>
  <si>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</si>
  <si>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</si>
  <si>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</si>
  <si>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</si>
  <si>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</si>
  <si>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</si>
  <si>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</si>
  <si>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</si>
  <si>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</si>
  <si>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</si>
  <si>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</si>
  <si>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</si>
  <si>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</si>
  <si>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</si>
  <si>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</si>
  <si>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</si>
  <si>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</si>
  <si>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</si>
  <si>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</si>
  <si>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</si>
  <si>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</si>
  <si>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</si>
  <si>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</si>
  <si>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</si>
  <si>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</si>
  <si>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</si>
  <si>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</si>
  <si>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</si>
  <si>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</si>
  <si>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</si>
  <si>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</si>
  <si>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</si>
  <si>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</si>
  <si>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</si>
  <si>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</si>
  <si>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</si>
  <si>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</si>
  <si>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</si>
  <si>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</si>
  <si>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</si>
  <si>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</si>
  <si>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</si>
  <si>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</si>
  <si>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</si>
  <si>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</si>
  <si>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</si>
  <si>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</si>
  <si>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</si>
  <si>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</si>
  <si>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</si>
  <si>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</si>
  <si>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</si>
  <si>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</si>
  <si>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</si>
  <si>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</si>
  <si>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</si>
  <si>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</si>
  <si>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</si>
  <si>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</si>
  <si>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</si>
  <si>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</si>
  <si>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</si>
  <si>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</si>
  <si>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</si>
  <si>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</si>
  <si>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</si>
  <si>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</si>
  <si>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</si>
  <si>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</si>
  <si>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</si>
  <si>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</si>
  <si>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</si>
  <si>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</si>
  <si>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</si>
  <si>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</si>
  <si>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</si>
  <si>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</si>
  <si>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</si>
  <si>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</si>
  <si>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</si>
  <si>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</si>
  <si>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</si>
  <si>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</si>
  <si>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</si>
  <si>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</si>
  <si>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</si>
  <si>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</si>
  <si>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</si>
  <si>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</si>
  <si>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</si>
  <si>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</si>
  <si>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</si>
  <si>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</si>
  <si>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</si>
  <si>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</si>
  <si>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</si>
  <si>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</si>
  <si>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</si>
  <si>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</si>
  <si>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</si>
  <si>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</si>
  <si>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</si>
  <si>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</si>
  <si>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</si>
  <si>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</si>
  <si>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</si>
  <si>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</si>
  <si>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</si>
  <si>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</si>
  <si>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</si>
  <si>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</si>
  <si>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</si>
  <si>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</si>
  <si>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</si>
  <si>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</si>
  <si>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</si>
  <si>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</si>
  <si>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</si>
  <si>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</si>
  <si>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</si>
  <si>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</si>
  <si>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</si>
  <si>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</si>
  <si>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</si>
  <si>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</si>
  <si>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</si>
  <si>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</si>
  <si>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</si>
  <si>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</si>
  <si>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</si>
  <si>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</si>
  <si>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</si>
  <si>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</si>
  <si>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</si>
  <si>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</si>
  <si>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</si>
  <si>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</si>
  <si>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</si>
  <si>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</si>
  <si>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</si>
  <si>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</si>
  <si>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</si>
  <si>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</si>
  <si>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</si>
  <si>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</si>
  <si>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</si>
  <si>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</si>
  <si>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</si>
  <si>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</si>
  <si>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</si>
  <si>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</si>
  <si>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</si>
  <si>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</si>
  <si>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</si>
  <si>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</si>
  <si>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</si>
  <si>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</si>
  <si>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</si>
  <si>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</si>
  <si>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</si>
  <si>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</si>
  <si>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</si>
  <si>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</si>
  <si>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</si>
  <si>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</si>
  <si>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</si>
  <si>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</si>
  <si>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</si>
  <si>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</si>
  <si>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</si>
  <si>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</si>
  <si>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</si>
  <si>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</si>
  <si>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</si>
  <si>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</si>
  <si>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</si>
  <si>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</si>
  <si>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</si>
  <si>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</si>
  <si>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</si>
  <si>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</si>
  <si>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</si>
  <si>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</si>
  <si>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</si>
  <si>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</si>
  <si>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</si>
  <si>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</si>
  <si>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</si>
  <si>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</si>
  <si>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</si>
  <si>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</si>
  <si>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</si>
  <si>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</si>
  <si>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</si>
  <si>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</si>
  <si>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</si>
  <si>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</si>
  <si>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</si>
  <si>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</si>
  <si>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</si>
  <si>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</si>
  <si>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</si>
  <si>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</si>
  <si>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</si>
  <si>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</si>
  <si>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</si>
  <si>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</si>
  <si>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</si>
  <si>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</si>
  <si>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</si>
  <si>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</si>
  <si>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</si>
  <si>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</si>
  <si>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</si>
  <si>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</si>
  <si>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</si>
  <si>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</si>
  <si>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</si>
  <si>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</si>
  <si>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</si>
  <si>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</si>
  <si>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</si>
  <si>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</si>
  <si>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</si>
  <si>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</si>
  <si>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</si>
  <si>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</si>
  <si>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</si>
  <si>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</si>
  <si>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</si>
  <si>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</si>
  <si>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</si>
  <si>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</si>
  <si>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</si>
  <si>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</si>
  <si>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</si>
  <si>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</si>
  <si>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</si>
  <si>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</si>
  <si>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</si>
  <si>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</si>
  <si>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</si>
  <si>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</si>
  <si>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</si>
  <si>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</si>
  <si>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</si>
  <si>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</si>
  <si>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</si>
  <si>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</si>
  <si>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</si>
  <si>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</si>
  <si>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</si>
  <si>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</si>
  <si>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</si>
  <si>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</si>
  <si>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</si>
  <si>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</si>
  <si>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</si>
  <si>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</si>
  <si>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</si>
  <si>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</si>
  <si>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</si>
  <si>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</si>
  <si>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</si>
  <si>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</si>
  <si>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</si>
  <si>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</si>
  <si>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</si>
  <si>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</si>
  <si>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</si>
  <si>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</si>
  <si>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</si>
  <si>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</si>
  <si>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</si>
  <si>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</si>
  <si>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</si>
  <si>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</si>
  <si>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</si>
  <si>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</si>
  <si>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</si>
  <si>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</si>
  <si>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</si>
  <si>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</si>
  <si>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</si>
  <si>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</si>
  <si>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</si>
  <si>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</si>
  <si>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</si>
  <si>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</si>
  <si>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</si>
  <si>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</si>
  <si>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</si>
  <si>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</si>
  <si>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</si>
  <si>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</si>
  <si>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</si>
  <si>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</si>
  <si>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</si>
  <si>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</si>
  <si>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</si>
  <si>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</si>
  <si>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</si>
  <si>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</si>
  <si>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</si>
  <si>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</si>
  <si>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</si>
  <si>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</si>
  <si>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</si>
  <si>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</si>
  <si>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</si>
  <si>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</si>
  <si>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</si>
  <si>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</si>
  <si>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</si>
  <si>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</si>
  <si>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</si>
  <si>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</si>
  <si>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</si>
  <si>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</si>
  <si>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</si>
  <si>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</si>
  <si>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</si>
  <si>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</si>
  <si>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</si>
  <si>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</si>
  <si>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</si>
  <si>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</si>
  <si>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</si>
  <si>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</si>
  <si>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</si>
  <si>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</si>
  <si>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</si>
  <si>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</si>
  <si>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</si>
  <si>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</si>
  <si>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</si>
  <si>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</si>
  <si>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</si>
  <si>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</si>
  <si>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</si>
  <si>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</si>
  <si>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</si>
  <si>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</si>
  <si>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</si>
  <si>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</si>
  <si>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</si>
  <si>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</si>
  <si>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</si>
  <si>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</si>
  <si>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</si>
  <si>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</si>
  <si>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</si>
  <si>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</si>
  <si>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</si>
  <si>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</si>
  <si>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</si>
  <si>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</si>
  <si>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</si>
  <si>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</si>
  <si>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</si>
  <si>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</si>
  <si>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</si>
  <si>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</si>
  <si>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</si>
  <si>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</si>
  <si>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</si>
  <si>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</si>
  <si>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</si>
  <si>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</si>
  <si>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</si>
  <si>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</si>
  <si>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</si>
  <si>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</si>
  <si>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</si>
  <si>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</si>
  <si>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</si>
  <si>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</si>
  <si>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</si>
  <si>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</si>
  <si>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</si>
  <si>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</si>
  <si>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</si>
  <si>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</si>
  <si>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</si>
  <si>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</si>
  <si>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</si>
  <si>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</si>
  <si>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</si>
  <si>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</si>
  <si>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</si>
  <si>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</si>
  <si>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</si>
  <si>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</si>
  <si>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</si>
  <si>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</si>
  <si>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</si>
  <si>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</si>
  <si>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</si>
  <si>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</si>
  <si>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</si>
  <si>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</si>
  <si>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</si>
  <si>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</si>
  <si>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</si>
  <si>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</si>
  <si>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</si>
  <si>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</si>
  <si>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</si>
  <si>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</si>
  <si>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</si>
  <si>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</si>
  <si>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</si>
  <si>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</si>
  <si>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</si>
  <si>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</si>
  <si>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</si>
  <si>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</si>
  <si>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</si>
  <si>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Р.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</si>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</sst>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2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3.2"/>
      <color indexed="20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3.2"/>
      <color theme="11"/>
      <name val="Calibri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43555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43613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Р.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43555</v>
      </c>
    </row>
    <row r="11" spans="1:2" ht="15.75">
      <c r="A11" s="7" t="s">
        <v>950</v>
      </c>
      <c r="B11" s="546">
        <v>43613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0.13994534274652698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0.012815232295636669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0.01038230362113462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0.0052272736939258995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1.0095691070720798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1.8441077802848513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1.808781920418323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0.72463975741079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0.25711829805522723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0.06469697695234658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0.03735225189589687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0.44370905104281166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1.2343341866394164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0.5034791780973404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1715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0.008941465983326643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0.18911946158160403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70.21026097271648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46859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88803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42668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347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7373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33942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175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220167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28181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13857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142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6175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20174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38332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38332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3756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3756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2573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6329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254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395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649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1926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315758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1832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799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163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165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2959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3907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47377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39484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43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90811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39161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39161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21537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21537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154468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470226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158816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-249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-249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158567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24292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24292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2458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26750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191803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41674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97543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2705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48442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3498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152188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798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152986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15004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7823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60263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145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24576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32199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3133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210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673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83763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83763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470226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1628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4457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1657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4828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891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329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-39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1255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15006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1546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214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14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881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2655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17661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169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17661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169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169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2458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17830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53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674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10187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6650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17564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266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266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17830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17830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2289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17830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14389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-7363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-5199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-1040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609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1396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-6350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6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-1430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2571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356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-25397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2055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-28189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44998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6263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-6439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-82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-2751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74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42063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43555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15270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43555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6267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43555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21537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43555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43555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43555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43555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43555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43555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43555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43555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43555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43555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43555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43555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43555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43555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43555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43555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43555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43555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43555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43555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1250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43555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43555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43555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43555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43555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43555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43555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43555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43555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43555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43555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43555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43555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43555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43555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43555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43555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43555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43555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43555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43555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43555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41918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43555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155161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43555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43555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43555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155161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43555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43555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43555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43555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43555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43555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43555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43555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43555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43555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43555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43555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43555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43555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43555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43555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43555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43555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43555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43555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43555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43555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43555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43555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43555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43555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43555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43555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43555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43555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43555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43555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43555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43555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43555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43555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43555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43555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43555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43555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43555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43555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43555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43555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43555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43555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43555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43555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43555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43555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43555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43555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43555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43555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43555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43555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43555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43555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43555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43555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43555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43555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43555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43555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43555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43555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43555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3406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43555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43555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43555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43555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3406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43555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43555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43555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43555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43555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43555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43555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43555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43555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43555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43555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43555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43555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43555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3406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43555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43555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43555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3406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43555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24192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43555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43555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43555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43555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24192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43555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2458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43555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43555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43555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43555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43555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43555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43555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43555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43555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43555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43555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43555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100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43555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26750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43555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43555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43555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26750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43555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43555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43555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43555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43555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43555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43555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43555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43555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43555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43555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43555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43555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43555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43555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43555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43555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43555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43555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43555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43555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43555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43555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43555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43555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43555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43555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43555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43555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43555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43555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43555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43555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43555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43555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43555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43555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43555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43555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43555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43555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43555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43555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43555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43555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146077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43555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43555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43555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43555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146077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43555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2458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43555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43555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43555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43555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43555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43555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43555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43555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43555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43555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43555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43555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43268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43555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191803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43555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43555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43555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191803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43555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43893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43555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43555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43555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43555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43893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43555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-2289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43555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43555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43555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43555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43555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43555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43555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43555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43555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43555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43555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43555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70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43555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41674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43555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43555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43555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41674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43555</v>
      </c>
      <c r="D461" s="99" t="s">
        <v>523</v>
      </c>
      <c r="E461" s="481">
        <v>1</v>
      </c>
      <c r="F461" s="99" t="s">
        <v>522</v>
      </c>
      <c r="H461" s="99">
        <f>'Справка 6'!D11</f>
        <v>50596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43555</v>
      </c>
      <c r="D462" s="99" t="s">
        <v>526</v>
      </c>
      <c r="E462" s="481">
        <v>1</v>
      </c>
      <c r="F462" s="99" t="s">
        <v>525</v>
      </c>
      <c r="H462" s="99">
        <f>'Справка 6'!D12</f>
        <v>97811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43555</v>
      </c>
      <c r="D463" s="99" t="s">
        <v>529</v>
      </c>
      <c r="E463" s="481">
        <v>1</v>
      </c>
      <c r="F463" s="99" t="s">
        <v>528</v>
      </c>
      <c r="H463" s="99">
        <f>'Справка 6'!D13</f>
        <v>72483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43555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43555</v>
      </c>
      <c r="D465" s="99" t="s">
        <v>535</v>
      </c>
      <c r="E465" s="481">
        <v>1</v>
      </c>
      <c r="F465" s="99" t="s">
        <v>534</v>
      </c>
      <c r="H465" s="99">
        <f>'Справка 6'!D15</f>
        <v>1654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43555</v>
      </c>
      <c r="D466" s="99" t="s">
        <v>537</v>
      </c>
      <c r="E466" s="481">
        <v>1</v>
      </c>
      <c r="F466" s="99" t="s">
        <v>536</v>
      </c>
      <c r="H466" s="99">
        <f>'Справка 6'!D16</f>
        <v>13534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43555</v>
      </c>
      <c r="D467" s="99" t="s">
        <v>540</v>
      </c>
      <c r="E467" s="481">
        <v>1</v>
      </c>
      <c r="F467" s="99" t="s">
        <v>539</v>
      </c>
      <c r="H467" s="99">
        <f>'Справка 6'!D17</f>
        <v>32978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43555</v>
      </c>
      <c r="D468" s="99" t="s">
        <v>543</v>
      </c>
      <c r="E468" s="481">
        <v>1</v>
      </c>
      <c r="F468" s="99" t="s">
        <v>542</v>
      </c>
      <c r="H468" s="99">
        <f>'Справка 6'!D18</f>
        <v>651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43555</v>
      </c>
      <c r="D469" s="99" t="s">
        <v>545</v>
      </c>
      <c r="E469" s="481">
        <v>1</v>
      </c>
      <c r="F469" s="99" t="s">
        <v>804</v>
      </c>
      <c r="H469" s="99">
        <f>'Справка 6'!D19</f>
        <v>269707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43555</v>
      </c>
      <c r="D470" s="99" t="s">
        <v>547</v>
      </c>
      <c r="E470" s="481">
        <v>1</v>
      </c>
      <c r="F470" s="99" t="s">
        <v>546</v>
      </c>
      <c r="H470" s="99">
        <f>'Справка 6'!D20</f>
        <v>30349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43555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43555</v>
      </c>
      <c r="D472" s="99" t="s">
        <v>553</v>
      </c>
      <c r="E472" s="481">
        <v>1</v>
      </c>
      <c r="F472" s="99" t="s">
        <v>552</v>
      </c>
      <c r="H472" s="99">
        <f>'Справка 6'!D23</f>
        <v>13715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43555</v>
      </c>
      <c r="D473" s="99" t="s">
        <v>555</v>
      </c>
      <c r="E473" s="481">
        <v>1</v>
      </c>
      <c r="F473" s="99" t="s">
        <v>554</v>
      </c>
      <c r="H473" s="99">
        <f>'Справка 6'!D24</f>
        <v>1865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43555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43555</v>
      </c>
      <c r="D475" s="99" t="s">
        <v>558</v>
      </c>
      <c r="E475" s="481">
        <v>1</v>
      </c>
      <c r="F475" s="99" t="s">
        <v>542</v>
      </c>
      <c r="H475" s="99">
        <f>'Справка 6'!D26</f>
        <v>8739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43555</v>
      </c>
      <c r="D476" s="99" t="s">
        <v>560</v>
      </c>
      <c r="E476" s="481">
        <v>1</v>
      </c>
      <c r="F476" s="99" t="s">
        <v>838</v>
      </c>
      <c r="H476" s="99">
        <f>'Справка 6'!D27</f>
        <v>24319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43555</v>
      </c>
      <c r="D477" s="99" t="s">
        <v>562</v>
      </c>
      <c r="E477" s="481">
        <v>1</v>
      </c>
      <c r="F477" s="99" t="s">
        <v>561</v>
      </c>
      <c r="H477" s="99">
        <f>'Справка 6'!D29</f>
        <v>26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43555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43555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43555</v>
      </c>
      <c r="D480" s="99" t="s">
        <v>565</v>
      </c>
      <c r="E480" s="481">
        <v>1</v>
      </c>
      <c r="F480" s="99" t="s">
        <v>113</v>
      </c>
      <c r="H480" s="99">
        <f>'Справка 6'!D32</f>
        <v>26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43555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43555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43555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43555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43555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43555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43555</v>
      </c>
      <c r="D487" s="99" t="s">
        <v>576</v>
      </c>
      <c r="E487" s="481">
        <v>1</v>
      </c>
      <c r="F487" s="99" t="s">
        <v>542</v>
      </c>
      <c r="H487" s="99">
        <f>'Справка 6'!D39</f>
        <v>1975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43555</v>
      </c>
      <c r="D488" s="99" t="s">
        <v>578</v>
      </c>
      <c r="E488" s="481">
        <v>1</v>
      </c>
      <c r="F488" s="99" t="s">
        <v>803</v>
      </c>
      <c r="H488" s="99">
        <f>'Справка 6'!D40</f>
        <v>2001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43555</v>
      </c>
      <c r="D489" s="99" t="s">
        <v>581</v>
      </c>
      <c r="E489" s="481">
        <v>1</v>
      </c>
      <c r="F489" s="99" t="s">
        <v>580</v>
      </c>
      <c r="H489" s="99">
        <f>'Справка 6'!D41</f>
        <v>38332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43555</v>
      </c>
      <c r="D490" s="99" t="s">
        <v>583</v>
      </c>
      <c r="E490" s="481">
        <v>1</v>
      </c>
      <c r="F490" s="99" t="s">
        <v>582</v>
      </c>
      <c r="H490" s="99">
        <f>'Справка 6'!D42</f>
        <v>364708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43555</v>
      </c>
      <c r="D491" s="99" t="s">
        <v>523</v>
      </c>
      <c r="E491" s="481">
        <v>2</v>
      </c>
      <c r="F491" s="99" t="s">
        <v>522</v>
      </c>
      <c r="H491" s="99">
        <f>'Справка 6'!F11</f>
        <v>3737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43555</v>
      </c>
      <c r="D492" s="99" t="s">
        <v>526</v>
      </c>
      <c r="E492" s="481">
        <v>2</v>
      </c>
      <c r="F492" s="99" t="s">
        <v>525</v>
      </c>
      <c r="H492" s="99">
        <f>'Справка 6'!F12</f>
        <v>0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43555</v>
      </c>
      <c r="D493" s="99" t="s">
        <v>529</v>
      </c>
      <c r="E493" s="481">
        <v>2</v>
      </c>
      <c r="F493" s="99" t="s">
        <v>528</v>
      </c>
      <c r="H493" s="99">
        <f>'Справка 6'!E13</f>
        <v>148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43555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43555</v>
      </c>
      <c r="D495" s="99" t="s">
        <v>535</v>
      </c>
      <c r="E495" s="481">
        <v>2</v>
      </c>
      <c r="F495" s="99" t="s">
        <v>534</v>
      </c>
      <c r="H495" s="99">
        <f>'Справка 6'!F15</f>
        <v>87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43555</v>
      </c>
      <c r="D496" s="99" t="s">
        <v>537</v>
      </c>
      <c r="E496" s="481">
        <v>2</v>
      </c>
      <c r="F496" s="99" t="s">
        <v>536</v>
      </c>
      <c r="H496" s="99">
        <f>'Справка 6'!E16</f>
        <v>59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43555</v>
      </c>
      <c r="D497" s="99" t="s">
        <v>540</v>
      </c>
      <c r="E497" s="481">
        <v>2</v>
      </c>
      <c r="F497" s="99" t="s">
        <v>539</v>
      </c>
      <c r="H497" s="99">
        <f>'Справка 6'!E17</f>
        <v>6266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43555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43555</v>
      </c>
      <c r="D499" s="99" t="s">
        <v>545</v>
      </c>
      <c r="E499" s="481">
        <v>2</v>
      </c>
      <c r="F499" s="99" t="s">
        <v>804</v>
      </c>
      <c r="H499" s="99">
        <f>'Справка 6'!E19</f>
        <v>6480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43555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43555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43555</v>
      </c>
      <c r="D502" s="99" t="s">
        <v>553</v>
      </c>
      <c r="E502" s="481">
        <v>2</v>
      </c>
      <c r="F502" s="99" t="s">
        <v>552</v>
      </c>
      <c r="H502" s="99">
        <f>'Справка 6'!E23</f>
        <v>195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43555</v>
      </c>
      <c r="D503" s="99" t="s">
        <v>555</v>
      </c>
      <c r="E503" s="481">
        <v>2</v>
      </c>
      <c r="F503" s="99" t="s">
        <v>554</v>
      </c>
      <c r="H503" s="99">
        <f>'Справка 6'!E24</f>
        <v>7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43555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43555</v>
      </c>
      <c r="D505" s="99" t="s">
        <v>558</v>
      </c>
      <c r="E505" s="481">
        <v>2</v>
      </c>
      <c r="F505" s="99" t="s">
        <v>542</v>
      </c>
      <c r="H505" s="99">
        <f>'Справка 6'!E26</f>
        <v>1525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43555</v>
      </c>
      <c r="D506" s="99" t="s">
        <v>560</v>
      </c>
      <c r="E506" s="481">
        <v>2</v>
      </c>
      <c r="F506" s="99" t="s">
        <v>838</v>
      </c>
      <c r="H506" s="99">
        <f>'Справка 6'!E27</f>
        <v>1727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43555</v>
      </c>
      <c r="D507" s="99" t="s">
        <v>562</v>
      </c>
      <c r="E507" s="481">
        <v>2</v>
      </c>
      <c r="F507" s="99" t="s">
        <v>561</v>
      </c>
      <c r="H507" s="99">
        <f>'Справка 6'!E29</f>
        <v>3730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43555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43555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43555</v>
      </c>
      <c r="D510" s="99" t="s">
        <v>565</v>
      </c>
      <c r="E510" s="481">
        <v>2</v>
      </c>
      <c r="F510" s="99" t="s">
        <v>113</v>
      </c>
      <c r="H510" s="99">
        <f>'Справка 6'!E32</f>
        <v>3730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43555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43555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43555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43555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43555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43555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43555</v>
      </c>
      <c r="D517" s="99" t="s">
        <v>576</v>
      </c>
      <c r="E517" s="481">
        <v>2</v>
      </c>
      <c r="F517" s="99" t="s">
        <v>542</v>
      </c>
      <c r="H517" s="99">
        <f>'Справка 6'!E39</f>
        <v>598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43555</v>
      </c>
      <c r="D518" s="99" t="s">
        <v>578</v>
      </c>
      <c r="E518" s="481">
        <v>2</v>
      </c>
      <c r="F518" s="99" t="s">
        <v>803</v>
      </c>
      <c r="H518" s="99">
        <f>'Справка 6'!E40</f>
        <v>4328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43555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43555</v>
      </c>
      <c r="D520" s="99" t="s">
        <v>583</v>
      </c>
      <c r="E520" s="481">
        <v>2</v>
      </c>
      <c r="F520" s="99" t="s">
        <v>582</v>
      </c>
      <c r="H520" s="99">
        <f>'Справка 6'!E42</f>
        <v>12535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43555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43555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43555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43555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43555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43555</v>
      </c>
      <c r="D526" s="99" t="s">
        <v>537</v>
      </c>
      <c r="E526" s="481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43555</v>
      </c>
      <c r="D527" s="99" t="s">
        <v>540</v>
      </c>
      <c r="E527" s="481">
        <v>3</v>
      </c>
      <c r="F527" s="99" t="s">
        <v>539</v>
      </c>
      <c r="H527" s="99">
        <f>'Справка 6'!F17</f>
        <v>5302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43555</v>
      </c>
      <c r="D528" s="99" t="s">
        <v>543</v>
      </c>
      <c r="E528" s="481">
        <v>3</v>
      </c>
      <c r="F528" s="99" t="s">
        <v>542</v>
      </c>
      <c r="H528" s="99">
        <f>'Справка 6'!F18</f>
        <v>36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43555</v>
      </c>
      <c r="D529" s="99" t="s">
        <v>545</v>
      </c>
      <c r="E529" s="481">
        <v>3</v>
      </c>
      <c r="F529" s="99" t="s">
        <v>804</v>
      </c>
      <c r="H529" s="99">
        <f>'Справка 6'!F19</f>
        <v>9166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43555</v>
      </c>
      <c r="D530" s="99" t="s">
        <v>547</v>
      </c>
      <c r="E530" s="481">
        <v>3</v>
      </c>
      <c r="F530" s="99" t="s">
        <v>546</v>
      </c>
      <c r="H530" s="99">
        <f>'Справка 6'!F20</f>
        <v>2168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43555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43555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43555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43555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43555</v>
      </c>
      <c r="D535" s="99" t="s">
        <v>558</v>
      </c>
      <c r="E535" s="481">
        <v>3</v>
      </c>
      <c r="F535" s="99" t="s">
        <v>542</v>
      </c>
      <c r="H535" s="99">
        <f>'Справка 6'!F26</f>
        <v>7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43555</v>
      </c>
      <c r="D536" s="99" t="s">
        <v>560</v>
      </c>
      <c r="E536" s="481">
        <v>3</v>
      </c>
      <c r="F536" s="99" t="s">
        <v>838</v>
      </c>
      <c r="H536" s="99">
        <f>'Справка 6'!F27</f>
        <v>7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43555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43555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43555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43555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43555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43555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43555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43555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43555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43555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43555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43555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43555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43555</v>
      </c>
      <c r="D550" s="99" t="s">
        <v>583</v>
      </c>
      <c r="E550" s="481">
        <v>3</v>
      </c>
      <c r="F550" s="99" t="s">
        <v>582</v>
      </c>
      <c r="H550" s="99">
        <f>'Справка 6'!F42</f>
        <v>11341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43555</v>
      </c>
      <c r="D551" s="99" t="s">
        <v>523</v>
      </c>
      <c r="E551" s="481">
        <v>4</v>
      </c>
      <c r="F551" s="99" t="s">
        <v>522</v>
      </c>
      <c r="H551" s="99">
        <f>'Справка 6'!G11</f>
        <v>46859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43555</v>
      </c>
      <c r="D552" s="99" t="s">
        <v>526</v>
      </c>
      <c r="E552" s="481">
        <v>4</v>
      </c>
      <c r="F552" s="99" t="s">
        <v>525</v>
      </c>
      <c r="H552" s="99">
        <f>'Справка 6'!G12</f>
        <v>97811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43555</v>
      </c>
      <c r="D553" s="99" t="s">
        <v>529</v>
      </c>
      <c r="E553" s="481">
        <v>4</v>
      </c>
      <c r="F553" s="99" t="s">
        <v>528</v>
      </c>
      <c r="H553" s="99">
        <f>'Справка 6'!G13</f>
        <v>72631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43555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43555</v>
      </c>
      <c r="D555" s="99" t="s">
        <v>535</v>
      </c>
      <c r="E555" s="481">
        <v>4</v>
      </c>
      <c r="F555" s="99" t="s">
        <v>534</v>
      </c>
      <c r="H555" s="99">
        <f>'Справка 6'!G15</f>
        <v>1574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43555</v>
      </c>
      <c r="D556" s="99" t="s">
        <v>537</v>
      </c>
      <c r="E556" s="481">
        <v>4</v>
      </c>
      <c r="F556" s="99" t="s">
        <v>536</v>
      </c>
      <c r="H556" s="99">
        <f>'Справка 6'!G16</f>
        <v>13589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43555</v>
      </c>
      <c r="D557" s="99" t="s">
        <v>540</v>
      </c>
      <c r="E557" s="481">
        <v>4</v>
      </c>
      <c r="F557" s="99" t="s">
        <v>539</v>
      </c>
      <c r="H557" s="99">
        <f>'Справка 6'!G17</f>
        <v>33942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43555</v>
      </c>
      <c r="D558" s="99" t="s">
        <v>543</v>
      </c>
      <c r="E558" s="481">
        <v>4</v>
      </c>
      <c r="F558" s="99" t="s">
        <v>542</v>
      </c>
      <c r="H558" s="99">
        <f>'Справка 6'!G18</f>
        <v>615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43555</v>
      </c>
      <c r="D559" s="99" t="s">
        <v>545</v>
      </c>
      <c r="E559" s="481">
        <v>4</v>
      </c>
      <c r="F559" s="99" t="s">
        <v>804</v>
      </c>
      <c r="H559" s="99">
        <f>'Справка 6'!G19</f>
        <v>267021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43555</v>
      </c>
      <c r="D560" s="99" t="s">
        <v>547</v>
      </c>
      <c r="E560" s="481">
        <v>4</v>
      </c>
      <c r="F560" s="99" t="s">
        <v>546</v>
      </c>
      <c r="H560" s="99">
        <f>'Справка 6'!G20</f>
        <v>28181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43555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43555</v>
      </c>
      <c r="D562" s="99" t="s">
        <v>553</v>
      </c>
      <c r="E562" s="481">
        <v>4</v>
      </c>
      <c r="F562" s="99" t="s">
        <v>552</v>
      </c>
      <c r="H562" s="99">
        <f>'Справка 6'!G23</f>
        <v>13910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43555</v>
      </c>
      <c r="D563" s="99" t="s">
        <v>555</v>
      </c>
      <c r="E563" s="481">
        <v>4</v>
      </c>
      <c r="F563" s="99" t="s">
        <v>554</v>
      </c>
      <c r="H563" s="99">
        <f>'Справка 6'!G24</f>
        <v>1872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43555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43555</v>
      </c>
      <c r="D565" s="99" t="s">
        <v>558</v>
      </c>
      <c r="E565" s="481">
        <v>4</v>
      </c>
      <c r="F565" s="99" t="s">
        <v>542</v>
      </c>
      <c r="H565" s="99">
        <f>'Справка 6'!G26</f>
        <v>10257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43555</v>
      </c>
      <c r="D566" s="99" t="s">
        <v>560</v>
      </c>
      <c r="E566" s="481">
        <v>4</v>
      </c>
      <c r="F566" s="99" t="s">
        <v>838</v>
      </c>
      <c r="H566" s="99">
        <f>'Справка 6'!G27</f>
        <v>26039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43555</v>
      </c>
      <c r="D567" s="99" t="s">
        <v>562</v>
      </c>
      <c r="E567" s="481">
        <v>4</v>
      </c>
      <c r="F567" s="99" t="s">
        <v>561</v>
      </c>
      <c r="H567" s="99">
        <f>'Справка 6'!G29</f>
        <v>3756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43555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43555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43555</v>
      </c>
      <c r="D570" s="99" t="s">
        <v>565</v>
      </c>
      <c r="E570" s="481">
        <v>4</v>
      </c>
      <c r="F570" s="99" t="s">
        <v>113</v>
      </c>
      <c r="H570" s="99">
        <f>'Справка 6'!G32</f>
        <v>3756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43555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43555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43555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43555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43555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43555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43555</v>
      </c>
      <c r="D577" s="99" t="s">
        <v>576</v>
      </c>
      <c r="E577" s="481">
        <v>4</v>
      </c>
      <c r="F577" s="99" t="s">
        <v>542</v>
      </c>
      <c r="H577" s="99">
        <f>'Справка 6'!G39</f>
        <v>2573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43555</v>
      </c>
      <c r="D578" s="99" t="s">
        <v>578</v>
      </c>
      <c r="E578" s="481">
        <v>4</v>
      </c>
      <c r="F578" s="99" t="s">
        <v>803</v>
      </c>
      <c r="H578" s="99">
        <f>'Справка 6'!G40</f>
        <v>6329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43555</v>
      </c>
      <c r="D579" s="99" t="s">
        <v>581</v>
      </c>
      <c r="E579" s="481">
        <v>4</v>
      </c>
      <c r="F579" s="99" t="s">
        <v>580</v>
      </c>
      <c r="H579" s="99">
        <f>'Справка 6'!G41</f>
        <v>38332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43555</v>
      </c>
      <c r="D580" s="99" t="s">
        <v>583</v>
      </c>
      <c r="E580" s="481">
        <v>4</v>
      </c>
      <c r="F580" s="99" t="s">
        <v>582</v>
      </c>
      <c r="H580" s="99">
        <f>'Справка 6'!G42</f>
        <v>365902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43555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43555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43555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43555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43555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43555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43555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43555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43555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43555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43555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43555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43555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43555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43555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43555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43555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43555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43555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43555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43555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43555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43555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43555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43555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43555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43555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43555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43555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43555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43555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43555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43555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43555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43555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43555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43555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43555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43555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43555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43555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43555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43555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43555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43555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43555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43555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43555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43555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43555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43555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43555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43555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43555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43555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43555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43555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43555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43555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43555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43555</v>
      </c>
      <c r="D641" s="99" t="s">
        <v>523</v>
      </c>
      <c r="E641" s="481">
        <v>7</v>
      </c>
      <c r="F641" s="99" t="s">
        <v>522</v>
      </c>
      <c r="H641" s="99">
        <f>'Справка 6'!J11</f>
        <v>46859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43555</v>
      </c>
      <c r="D642" s="99" t="s">
        <v>526</v>
      </c>
      <c r="E642" s="481">
        <v>7</v>
      </c>
      <c r="F642" s="99" t="s">
        <v>525</v>
      </c>
      <c r="H642" s="99">
        <f>'Справка 6'!J12</f>
        <v>97811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43555</v>
      </c>
      <c r="D643" s="99" t="s">
        <v>529</v>
      </c>
      <c r="E643" s="481">
        <v>7</v>
      </c>
      <c r="F643" s="99" t="s">
        <v>528</v>
      </c>
      <c r="H643" s="99">
        <f>'Справка 6'!J13</f>
        <v>72631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43555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43555</v>
      </c>
      <c r="D645" s="99" t="s">
        <v>535</v>
      </c>
      <c r="E645" s="481">
        <v>7</v>
      </c>
      <c r="F645" s="99" t="s">
        <v>534</v>
      </c>
      <c r="H645" s="99">
        <f>'Справка 6'!J15</f>
        <v>1574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43555</v>
      </c>
      <c r="D646" s="99" t="s">
        <v>537</v>
      </c>
      <c r="E646" s="481">
        <v>7</v>
      </c>
      <c r="F646" s="99" t="s">
        <v>536</v>
      </c>
      <c r="H646" s="99">
        <f>'Справка 6'!J16</f>
        <v>13589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43555</v>
      </c>
      <c r="D647" s="99" t="s">
        <v>540</v>
      </c>
      <c r="E647" s="481">
        <v>7</v>
      </c>
      <c r="F647" s="99" t="s">
        <v>539</v>
      </c>
      <c r="H647" s="99">
        <f>'Справка 6'!J17</f>
        <v>33942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43555</v>
      </c>
      <c r="D648" s="99" t="s">
        <v>543</v>
      </c>
      <c r="E648" s="481">
        <v>7</v>
      </c>
      <c r="F648" s="99" t="s">
        <v>542</v>
      </c>
      <c r="H648" s="99">
        <f>'Справка 6'!J18</f>
        <v>615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43555</v>
      </c>
      <c r="D649" s="99" t="s">
        <v>545</v>
      </c>
      <c r="E649" s="481">
        <v>7</v>
      </c>
      <c r="F649" s="99" t="s">
        <v>804</v>
      </c>
      <c r="H649" s="99">
        <f>'Справка 6'!J19</f>
        <v>267021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43555</v>
      </c>
      <c r="D650" s="99" t="s">
        <v>547</v>
      </c>
      <c r="E650" s="481">
        <v>7</v>
      </c>
      <c r="F650" s="99" t="s">
        <v>546</v>
      </c>
      <c r="H650" s="99">
        <f>'Справка 6'!J20</f>
        <v>28181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43555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43555</v>
      </c>
      <c r="D652" s="99" t="s">
        <v>553</v>
      </c>
      <c r="E652" s="481">
        <v>7</v>
      </c>
      <c r="F652" s="99" t="s">
        <v>552</v>
      </c>
      <c r="H652" s="99">
        <f>'Справка 6'!J23</f>
        <v>13910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43555</v>
      </c>
      <c r="D653" s="99" t="s">
        <v>555</v>
      </c>
      <c r="E653" s="481">
        <v>7</v>
      </c>
      <c r="F653" s="99" t="s">
        <v>554</v>
      </c>
      <c r="H653" s="99">
        <f>'Справка 6'!J24</f>
        <v>1872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43555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43555</v>
      </c>
      <c r="D655" s="99" t="s">
        <v>558</v>
      </c>
      <c r="E655" s="481">
        <v>7</v>
      </c>
      <c r="F655" s="99" t="s">
        <v>542</v>
      </c>
      <c r="H655" s="99">
        <f>'Справка 6'!J26</f>
        <v>10257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43555</v>
      </c>
      <c r="D656" s="99" t="s">
        <v>560</v>
      </c>
      <c r="E656" s="481">
        <v>7</v>
      </c>
      <c r="F656" s="99" t="s">
        <v>838</v>
      </c>
      <c r="H656" s="99">
        <f>'Справка 6'!J27</f>
        <v>26039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43555</v>
      </c>
      <c r="D657" s="99" t="s">
        <v>562</v>
      </c>
      <c r="E657" s="481">
        <v>7</v>
      </c>
      <c r="F657" s="99" t="s">
        <v>561</v>
      </c>
      <c r="H657" s="99">
        <f>'Справка 6'!J29</f>
        <v>3756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43555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43555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43555</v>
      </c>
      <c r="D660" s="99" t="s">
        <v>565</v>
      </c>
      <c r="E660" s="481">
        <v>7</v>
      </c>
      <c r="F660" s="99" t="s">
        <v>113</v>
      </c>
      <c r="H660" s="99">
        <f>'Справка 6'!J32</f>
        <v>3756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43555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43555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43555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43555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43555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43555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43555</v>
      </c>
      <c r="D667" s="99" t="s">
        <v>576</v>
      </c>
      <c r="E667" s="481">
        <v>7</v>
      </c>
      <c r="F667" s="99" t="s">
        <v>542</v>
      </c>
      <c r="H667" s="99">
        <f>'Справка 6'!J39</f>
        <v>2573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43555</v>
      </c>
      <c r="D668" s="99" t="s">
        <v>578</v>
      </c>
      <c r="E668" s="481">
        <v>7</v>
      </c>
      <c r="F668" s="99" t="s">
        <v>803</v>
      </c>
      <c r="H668" s="99">
        <f>'Справка 6'!J40</f>
        <v>6329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43555</v>
      </c>
      <c r="D669" s="99" t="s">
        <v>581</v>
      </c>
      <c r="E669" s="481">
        <v>7</v>
      </c>
      <c r="F669" s="99" t="s">
        <v>580</v>
      </c>
      <c r="H669" s="99">
        <f>'Справка 6'!J41</f>
        <v>38332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43555</v>
      </c>
      <c r="D670" s="99" t="s">
        <v>583</v>
      </c>
      <c r="E670" s="481">
        <v>7</v>
      </c>
      <c r="F670" s="99" t="s">
        <v>582</v>
      </c>
      <c r="H670" s="99">
        <f>'Справка 6'!J42</f>
        <v>365902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43555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43555</v>
      </c>
      <c r="D672" s="99" t="s">
        <v>526</v>
      </c>
      <c r="E672" s="481">
        <v>8</v>
      </c>
      <c r="F672" s="99" t="s">
        <v>525</v>
      </c>
      <c r="H672" s="99">
        <f>'Справка 6'!K12</f>
        <v>8683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43555</v>
      </c>
      <c r="D673" s="99" t="s">
        <v>529</v>
      </c>
      <c r="E673" s="481">
        <v>8</v>
      </c>
      <c r="F673" s="99" t="s">
        <v>528</v>
      </c>
      <c r="H673" s="99">
        <f>'Справка 6'!K13</f>
        <v>29147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43555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43555</v>
      </c>
      <c r="D675" s="99" t="s">
        <v>535</v>
      </c>
      <c r="E675" s="481">
        <v>8</v>
      </c>
      <c r="F675" s="99" t="s">
        <v>534</v>
      </c>
      <c r="H675" s="99">
        <f>'Справка 6'!K15</f>
        <v>1271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43555</v>
      </c>
      <c r="D676" s="99" t="s">
        <v>537</v>
      </c>
      <c r="E676" s="481">
        <v>8</v>
      </c>
      <c r="F676" s="99" t="s">
        <v>536</v>
      </c>
      <c r="H676" s="99">
        <f>'Справка 6'!K16</f>
        <v>5949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43555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43555</v>
      </c>
      <c r="D678" s="99" t="s">
        <v>543</v>
      </c>
      <c r="E678" s="481">
        <v>8</v>
      </c>
      <c r="F678" s="99" t="s">
        <v>542</v>
      </c>
      <c r="H678" s="99">
        <f>'Справка 6'!K18</f>
        <v>430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43555</v>
      </c>
      <c r="D679" s="99" t="s">
        <v>545</v>
      </c>
      <c r="E679" s="481">
        <v>8</v>
      </c>
      <c r="F679" s="99" t="s">
        <v>804</v>
      </c>
      <c r="H679" s="99">
        <f>'Справка 6'!K19</f>
        <v>45480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43555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43555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43555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43555</v>
      </c>
      <c r="D683" s="99" t="s">
        <v>555</v>
      </c>
      <c r="E683" s="481">
        <v>8</v>
      </c>
      <c r="F683" s="99" t="s">
        <v>554</v>
      </c>
      <c r="H683" s="99">
        <f>'Справка 6'!K24</f>
        <v>1708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43555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43555</v>
      </c>
      <c r="D685" s="99" t="s">
        <v>558</v>
      </c>
      <c r="E685" s="481">
        <v>8</v>
      </c>
      <c r="F685" s="99" t="s">
        <v>542</v>
      </c>
      <c r="H685" s="99">
        <f>'Справка 6'!K26</f>
        <v>3937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43555</v>
      </c>
      <c r="D686" s="99" t="s">
        <v>560</v>
      </c>
      <c r="E686" s="481">
        <v>8</v>
      </c>
      <c r="F686" s="99" t="s">
        <v>838</v>
      </c>
      <c r="H686" s="99">
        <f>'Справка 6'!K27</f>
        <v>5697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43555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43555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43555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43555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43555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43555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43555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43555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43555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43555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43555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43555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43555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43555</v>
      </c>
      <c r="D700" s="99" t="s">
        <v>583</v>
      </c>
      <c r="E700" s="481">
        <v>8</v>
      </c>
      <c r="F700" s="99" t="s">
        <v>582</v>
      </c>
      <c r="H700" s="99">
        <f>'Справка 6'!K42</f>
        <v>51177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43555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43555</v>
      </c>
      <c r="D702" s="99" t="s">
        <v>526</v>
      </c>
      <c r="E702" s="481">
        <v>9</v>
      </c>
      <c r="F702" s="99" t="s">
        <v>525</v>
      </c>
      <c r="H702" s="99">
        <f>'Справка 6'!L12</f>
        <v>325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43555</v>
      </c>
      <c r="D703" s="99" t="s">
        <v>529</v>
      </c>
      <c r="E703" s="481">
        <v>9</v>
      </c>
      <c r="F703" s="99" t="s">
        <v>528</v>
      </c>
      <c r="H703" s="99">
        <f>'Справка 6'!L13</f>
        <v>836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43555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43555</v>
      </c>
      <c r="D705" s="99" t="s">
        <v>535</v>
      </c>
      <c r="E705" s="481">
        <v>9</v>
      </c>
      <c r="F705" s="99" t="s">
        <v>534</v>
      </c>
      <c r="H705" s="99">
        <f>'Справка 6'!L15</f>
        <v>43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43555</v>
      </c>
      <c r="D706" s="99" t="s">
        <v>537</v>
      </c>
      <c r="E706" s="481">
        <v>9</v>
      </c>
      <c r="F706" s="99" t="s">
        <v>536</v>
      </c>
      <c r="H706" s="99">
        <f>'Справка 6'!L16</f>
        <v>276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43555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43555</v>
      </c>
      <c r="D708" s="99" t="s">
        <v>543</v>
      </c>
      <c r="E708" s="481">
        <v>9</v>
      </c>
      <c r="F708" s="99" t="s">
        <v>542</v>
      </c>
      <c r="H708" s="99">
        <f>'Справка 6'!L18</f>
        <v>10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43555</v>
      </c>
      <c r="D709" s="99" t="s">
        <v>545</v>
      </c>
      <c r="E709" s="481">
        <v>9</v>
      </c>
      <c r="F709" s="99" t="s">
        <v>804</v>
      </c>
      <c r="H709" s="99">
        <f>'Справка 6'!L19</f>
        <v>1490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43555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43555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43555</v>
      </c>
      <c r="D712" s="99" t="s">
        <v>553</v>
      </c>
      <c r="E712" s="481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43555</v>
      </c>
      <c r="D713" s="99" t="s">
        <v>555</v>
      </c>
      <c r="E713" s="481">
        <v>9</v>
      </c>
      <c r="F713" s="99" t="s">
        <v>554</v>
      </c>
      <c r="H713" s="99">
        <f>'Справка 6'!L24</f>
        <v>22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43555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43555</v>
      </c>
      <c r="D715" s="99" t="s">
        <v>558</v>
      </c>
      <c r="E715" s="481">
        <v>9</v>
      </c>
      <c r="F715" s="99" t="s">
        <v>542</v>
      </c>
      <c r="H715" s="99">
        <f>'Справка 6'!L26</f>
        <v>145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43555</v>
      </c>
      <c r="D716" s="99" t="s">
        <v>560</v>
      </c>
      <c r="E716" s="481">
        <v>9</v>
      </c>
      <c r="F716" s="99" t="s">
        <v>838</v>
      </c>
      <c r="H716" s="99">
        <f>'Справка 6'!L27</f>
        <v>168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43555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43555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43555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43555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43555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43555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43555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43555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43555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43555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43555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43555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43555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43555</v>
      </c>
      <c r="D730" s="99" t="s">
        <v>583</v>
      </c>
      <c r="E730" s="481">
        <v>9</v>
      </c>
      <c r="F730" s="99" t="s">
        <v>582</v>
      </c>
      <c r="H730" s="99">
        <f>'Справка 6'!L42</f>
        <v>1658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43555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43555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43555</v>
      </c>
      <c r="D733" s="99" t="s">
        <v>529</v>
      </c>
      <c r="E733" s="481">
        <v>10</v>
      </c>
      <c r="F733" s="99" t="s">
        <v>528</v>
      </c>
      <c r="H733" s="99">
        <f>'Справка 6'!M13</f>
        <v>20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43555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43555</v>
      </c>
      <c r="D735" s="99" t="s">
        <v>535</v>
      </c>
      <c r="E735" s="481">
        <v>10</v>
      </c>
      <c r="F735" s="99" t="s">
        <v>534</v>
      </c>
      <c r="H735" s="99">
        <f>'Справка 6'!M15</f>
        <v>87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43555</v>
      </c>
      <c r="D736" s="99" t="s">
        <v>537</v>
      </c>
      <c r="E736" s="481">
        <v>10</v>
      </c>
      <c r="F736" s="99" t="s">
        <v>536</v>
      </c>
      <c r="H736" s="99">
        <f>'Справка 6'!M16</f>
        <v>9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43555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43555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43555</v>
      </c>
      <c r="D739" s="99" t="s">
        <v>545</v>
      </c>
      <c r="E739" s="481">
        <v>10</v>
      </c>
      <c r="F739" s="99" t="s">
        <v>804</v>
      </c>
      <c r="H739" s="99">
        <f>'Справка 6'!M19</f>
        <v>116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43555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43555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43555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43555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43555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43555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43555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43555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43555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43555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43555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43555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43555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43555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43555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43555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43555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43555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43555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43555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43555</v>
      </c>
      <c r="D760" s="99" t="s">
        <v>583</v>
      </c>
      <c r="E760" s="481">
        <v>10</v>
      </c>
      <c r="F760" s="99" t="s">
        <v>582</v>
      </c>
      <c r="H760" s="99">
        <f>'Справка 6'!M42</f>
        <v>116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43555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43555</v>
      </c>
      <c r="D762" s="99" t="s">
        <v>526</v>
      </c>
      <c r="E762" s="481">
        <v>11</v>
      </c>
      <c r="F762" s="99" t="s">
        <v>525</v>
      </c>
      <c r="H762" s="99">
        <f>'Справка 6'!N12</f>
        <v>9008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43555</v>
      </c>
      <c r="D763" s="99" t="s">
        <v>529</v>
      </c>
      <c r="E763" s="481">
        <v>11</v>
      </c>
      <c r="F763" s="99" t="s">
        <v>528</v>
      </c>
      <c r="H763" s="99">
        <f>'Справка 6'!N13</f>
        <v>29963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43555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43555</v>
      </c>
      <c r="D765" s="99" t="s">
        <v>535</v>
      </c>
      <c r="E765" s="481">
        <v>11</v>
      </c>
      <c r="F765" s="99" t="s">
        <v>534</v>
      </c>
      <c r="H765" s="99">
        <f>'Справка 6'!N15</f>
        <v>1227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43555</v>
      </c>
      <c r="D766" s="99" t="s">
        <v>537</v>
      </c>
      <c r="E766" s="481">
        <v>11</v>
      </c>
      <c r="F766" s="99" t="s">
        <v>536</v>
      </c>
      <c r="H766" s="99">
        <f>'Справка 6'!N16</f>
        <v>6216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43555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43555</v>
      </c>
      <c r="D768" s="99" t="s">
        <v>543</v>
      </c>
      <c r="E768" s="481">
        <v>11</v>
      </c>
      <c r="F768" s="99" t="s">
        <v>542</v>
      </c>
      <c r="H768" s="99">
        <f>'Справка 6'!N18</f>
        <v>440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43555</v>
      </c>
      <c r="D769" s="99" t="s">
        <v>545</v>
      </c>
      <c r="E769" s="481">
        <v>11</v>
      </c>
      <c r="F769" s="99" t="s">
        <v>804</v>
      </c>
      <c r="H769" s="99">
        <f>'Справка 6'!N19</f>
        <v>46854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43555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43555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43555</v>
      </c>
      <c r="D772" s="99" t="s">
        <v>553</v>
      </c>
      <c r="E772" s="481">
        <v>11</v>
      </c>
      <c r="F772" s="99" t="s">
        <v>552</v>
      </c>
      <c r="H772" s="99">
        <f>'Справка 6'!N23</f>
        <v>53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43555</v>
      </c>
      <c r="D773" s="99" t="s">
        <v>555</v>
      </c>
      <c r="E773" s="481">
        <v>11</v>
      </c>
      <c r="F773" s="99" t="s">
        <v>554</v>
      </c>
      <c r="H773" s="99">
        <f>'Справка 6'!N24</f>
        <v>1730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43555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43555</v>
      </c>
      <c r="D775" s="99" t="s">
        <v>558</v>
      </c>
      <c r="E775" s="481">
        <v>11</v>
      </c>
      <c r="F775" s="99" t="s">
        <v>542</v>
      </c>
      <c r="H775" s="99">
        <f>'Справка 6'!N26</f>
        <v>4082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43555</v>
      </c>
      <c r="D776" s="99" t="s">
        <v>560</v>
      </c>
      <c r="E776" s="481">
        <v>11</v>
      </c>
      <c r="F776" s="99" t="s">
        <v>838</v>
      </c>
      <c r="H776" s="99">
        <f>'Справка 6'!N27</f>
        <v>5865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43555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43555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43555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43555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43555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43555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43555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43555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43555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43555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43555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43555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43555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43555</v>
      </c>
      <c r="D790" s="99" t="s">
        <v>583</v>
      </c>
      <c r="E790" s="481">
        <v>11</v>
      </c>
      <c r="F790" s="99" t="s">
        <v>582</v>
      </c>
      <c r="H790" s="99">
        <f>'Справка 6'!N42</f>
        <v>52719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43555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43555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43555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43555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43555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43555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43555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43555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43555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43555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43555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43555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43555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43555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43555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43555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43555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43555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43555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43555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43555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43555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43555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43555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43555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43555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43555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43555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43555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43555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43555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43555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43555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43555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43555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43555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43555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43555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43555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43555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43555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43555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43555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43555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43555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43555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43555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43555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43555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43555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43555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43555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43555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43555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43555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43555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43555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43555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43555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43555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43555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43555</v>
      </c>
      <c r="D852" s="99" t="s">
        <v>526</v>
      </c>
      <c r="E852" s="481">
        <v>14</v>
      </c>
      <c r="F852" s="99" t="s">
        <v>525</v>
      </c>
      <c r="H852" s="99">
        <f>'Справка 6'!Q12</f>
        <v>9008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43555</v>
      </c>
      <c r="D853" s="99" t="s">
        <v>529</v>
      </c>
      <c r="E853" s="481">
        <v>14</v>
      </c>
      <c r="F853" s="99" t="s">
        <v>528</v>
      </c>
      <c r="H853" s="99">
        <f>'Справка 6'!Q13</f>
        <v>29963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43555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43555</v>
      </c>
      <c r="D855" s="99" t="s">
        <v>535</v>
      </c>
      <c r="E855" s="481">
        <v>14</v>
      </c>
      <c r="F855" s="99" t="s">
        <v>534</v>
      </c>
      <c r="H855" s="99">
        <f>'Справка 6'!Q15</f>
        <v>1227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43555</v>
      </c>
      <c r="D856" s="99" t="s">
        <v>537</v>
      </c>
      <c r="E856" s="481">
        <v>14</v>
      </c>
      <c r="F856" s="99" t="s">
        <v>536</v>
      </c>
      <c r="H856" s="99">
        <f>'Справка 6'!Q16</f>
        <v>6216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43555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43555</v>
      </c>
      <c r="D858" s="99" t="s">
        <v>543</v>
      </c>
      <c r="E858" s="481">
        <v>14</v>
      </c>
      <c r="F858" s="99" t="s">
        <v>542</v>
      </c>
      <c r="H858" s="99">
        <f>'Справка 6'!Q18</f>
        <v>440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43555</v>
      </c>
      <c r="D859" s="99" t="s">
        <v>545</v>
      </c>
      <c r="E859" s="481">
        <v>14</v>
      </c>
      <c r="F859" s="99" t="s">
        <v>804</v>
      </c>
      <c r="H859" s="99">
        <f>'Справка 6'!Q19</f>
        <v>46854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43555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43555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43555</v>
      </c>
      <c r="D862" s="99" t="s">
        <v>553</v>
      </c>
      <c r="E862" s="481">
        <v>14</v>
      </c>
      <c r="F862" s="99" t="s">
        <v>552</v>
      </c>
      <c r="H862" s="99">
        <f>'Справка 6'!Q23</f>
        <v>53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43555</v>
      </c>
      <c r="D863" s="99" t="s">
        <v>555</v>
      </c>
      <c r="E863" s="481">
        <v>14</v>
      </c>
      <c r="F863" s="99" t="s">
        <v>554</v>
      </c>
      <c r="H863" s="99">
        <f>'Справка 6'!Q24</f>
        <v>1730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43555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43555</v>
      </c>
      <c r="D865" s="99" t="s">
        <v>558</v>
      </c>
      <c r="E865" s="481">
        <v>14</v>
      </c>
      <c r="F865" s="99" t="s">
        <v>542</v>
      </c>
      <c r="H865" s="99">
        <f>'Справка 6'!Q26</f>
        <v>4082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43555</v>
      </c>
      <c r="D866" s="99" t="s">
        <v>560</v>
      </c>
      <c r="E866" s="481">
        <v>14</v>
      </c>
      <c r="F866" s="99" t="s">
        <v>838</v>
      </c>
      <c r="H866" s="99">
        <f>'Справка 6'!Q27</f>
        <v>5865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43555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43555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43555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43555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43555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43555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43555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43555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43555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43555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43555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43555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43555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43555</v>
      </c>
      <c r="D880" s="99" t="s">
        <v>583</v>
      </c>
      <c r="E880" s="481">
        <v>14</v>
      </c>
      <c r="F880" s="99" t="s">
        <v>582</v>
      </c>
      <c r="H880" s="99">
        <f>'Справка 6'!Q42</f>
        <v>52719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43555</v>
      </c>
      <c r="D881" s="99" t="s">
        <v>523</v>
      </c>
      <c r="E881" s="481">
        <v>15</v>
      </c>
      <c r="F881" s="99" t="s">
        <v>522</v>
      </c>
      <c r="H881" s="99">
        <f>'Справка 6'!R11</f>
        <v>46859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43555</v>
      </c>
      <c r="D882" s="99" t="s">
        <v>526</v>
      </c>
      <c r="E882" s="481">
        <v>15</v>
      </c>
      <c r="F882" s="99" t="s">
        <v>525</v>
      </c>
      <c r="H882" s="99">
        <f>'Справка 6'!R12</f>
        <v>88803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43555</v>
      </c>
      <c r="D883" s="99" t="s">
        <v>529</v>
      </c>
      <c r="E883" s="481">
        <v>15</v>
      </c>
      <c r="F883" s="99" t="s">
        <v>528</v>
      </c>
      <c r="H883" s="99">
        <f>'Справка 6'!R13</f>
        <v>42668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43555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43555</v>
      </c>
      <c r="D885" s="99" t="s">
        <v>535</v>
      </c>
      <c r="E885" s="481">
        <v>15</v>
      </c>
      <c r="F885" s="99" t="s">
        <v>534</v>
      </c>
      <c r="H885" s="99">
        <f>'Справка 6'!R15</f>
        <v>347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43555</v>
      </c>
      <c r="D886" s="99" t="s">
        <v>537</v>
      </c>
      <c r="E886" s="481">
        <v>15</v>
      </c>
      <c r="F886" s="99" t="s">
        <v>536</v>
      </c>
      <c r="H886" s="99">
        <f>'Справка 6'!R16</f>
        <v>7373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43555</v>
      </c>
      <c r="D887" s="99" t="s">
        <v>540</v>
      </c>
      <c r="E887" s="481">
        <v>15</v>
      </c>
      <c r="F887" s="99" t="s">
        <v>539</v>
      </c>
      <c r="H887" s="99">
        <f>'Справка 6'!R17</f>
        <v>33942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43555</v>
      </c>
      <c r="D888" s="99" t="s">
        <v>543</v>
      </c>
      <c r="E888" s="481">
        <v>15</v>
      </c>
      <c r="F888" s="99" t="s">
        <v>542</v>
      </c>
      <c r="H888" s="99">
        <f>'Справка 6'!R18</f>
        <v>175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43555</v>
      </c>
      <c r="D889" s="99" t="s">
        <v>545</v>
      </c>
      <c r="E889" s="481">
        <v>15</v>
      </c>
      <c r="F889" s="99" t="s">
        <v>804</v>
      </c>
      <c r="H889" s="99">
        <f>'Справка 6'!R19</f>
        <v>220167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43555</v>
      </c>
      <c r="D890" s="99" t="s">
        <v>547</v>
      </c>
      <c r="E890" s="481">
        <v>15</v>
      </c>
      <c r="F890" s="99" t="s">
        <v>546</v>
      </c>
      <c r="H890" s="99">
        <f>'Справка 6'!R20</f>
        <v>28181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43555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43555</v>
      </c>
      <c r="D892" s="99" t="s">
        <v>553</v>
      </c>
      <c r="E892" s="481">
        <v>15</v>
      </c>
      <c r="F892" s="99" t="s">
        <v>552</v>
      </c>
      <c r="H892" s="99">
        <f>'Справка 6'!R23</f>
        <v>13857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43555</v>
      </c>
      <c r="D893" s="99" t="s">
        <v>555</v>
      </c>
      <c r="E893" s="481">
        <v>15</v>
      </c>
      <c r="F893" s="99" t="s">
        <v>554</v>
      </c>
      <c r="H893" s="99">
        <f>'Справка 6'!R24</f>
        <v>142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43555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43555</v>
      </c>
      <c r="D895" s="99" t="s">
        <v>558</v>
      </c>
      <c r="E895" s="481">
        <v>15</v>
      </c>
      <c r="F895" s="99" t="s">
        <v>542</v>
      </c>
      <c r="H895" s="99">
        <f>'Справка 6'!R26</f>
        <v>6175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43555</v>
      </c>
      <c r="D896" s="99" t="s">
        <v>560</v>
      </c>
      <c r="E896" s="481">
        <v>15</v>
      </c>
      <c r="F896" s="99" t="s">
        <v>838</v>
      </c>
      <c r="H896" s="99">
        <f>'Справка 6'!R27</f>
        <v>20174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43555</v>
      </c>
      <c r="D897" s="99" t="s">
        <v>562</v>
      </c>
      <c r="E897" s="481">
        <v>15</v>
      </c>
      <c r="F897" s="99" t="s">
        <v>561</v>
      </c>
      <c r="H897" s="99">
        <f>'Справка 6'!R29</f>
        <v>3756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43555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43555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43555</v>
      </c>
      <c r="D900" s="99" t="s">
        <v>565</v>
      </c>
      <c r="E900" s="481">
        <v>15</v>
      </c>
      <c r="F900" s="99" t="s">
        <v>113</v>
      </c>
      <c r="H900" s="99">
        <f>'Справка 6'!R32</f>
        <v>3756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43555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43555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43555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43555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43555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43555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43555</v>
      </c>
      <c r="D907" s="99" t="s">
        <v>576</v>
      </c>
      <c r="E907" s="481">
        <v>15</v>
      </c>
      <c r="F907" s="99" t="s">
        <v>542</v>
      </c>
      <c r="H907" s="99">
        <f>'Справка 6'!R39</f>
        <v>2573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43555</v>
      </c>
      <c r="D908" s="99" t="s">
        <v>578</v>
      </c>
      <c r="E908" s="481">
        <v>15</v>
      </c>
      <c r="F908" s="99" t="s">
        <v>803</v>
      </c>
      <c r="H908" s="99">
        <f>'Справка 6'!R40</f>
        <v>6329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43555</v>
      </c>
      <c r="D909" s="99" t="s">
        <v>581</v>
      </c>
      <c r="E909" s="481">
        <v>15</v>
      </c>
      <c r="F909" s="99" t="s">
        <v>580</v>
      </c>
      <c r="H909" s="99">
        <f>'Справка 6'!R41</f>
        <v>38332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43555</v>
      </c>
      <c r="D910" s="99" t="s">
        <v>583</v>
      </c>
      <c r="E910" s="481">
        <v>15</v>
      </c>
      <c r="F910" s="99" t="s">
        <v>582</v>
      </c>
      <c r="H910" s="99">
        <f>'Справка 6'!R42</f>
        <v>313183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43555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43555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254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43555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43555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43555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254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43555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43555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395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43555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43555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395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43555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649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43555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1926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43555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3907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43555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3907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43555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43555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43555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47377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43555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43555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39484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43555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43555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43555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43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43555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43555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43555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43555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43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43555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43555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43555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43555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43555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43555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90811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43555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93386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43555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43555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43555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43555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43555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43555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43555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43555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43555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43555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43555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43555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3907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43555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3907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43555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43555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43555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47377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43555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43555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39484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43555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43555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43555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43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43555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43555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43555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43555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43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43555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43555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43555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43555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43555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43555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90811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43555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90811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43555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43555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254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43555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43555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43555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254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43555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43555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395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43555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43555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395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43555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649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43555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1926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43555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43555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43555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43555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43555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43555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43555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43555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43555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43555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43555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43555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43555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43555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43555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43555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43555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43555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43555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43555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43555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2575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43555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43555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43555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43555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43555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112144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43555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112144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43555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43555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43555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43555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43555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27281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43555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56265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43555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3901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43555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43555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199591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43555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798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43555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145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43555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145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43555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43555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43555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43555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43555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43555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43555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43555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43555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43555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43555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43555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43555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36215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43555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43555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32199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43555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43555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3133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43555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883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43555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43555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210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43555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673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43555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43555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43555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36360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43555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236749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43555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43555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43555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43555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43555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15004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43555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15004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43555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43555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43555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43555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43555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24576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43555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7823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43555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43555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43555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47403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43555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43555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145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43555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145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43555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43555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43555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43555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43555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43555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43555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43555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43555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43555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43555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43555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43555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36215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43555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43555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32199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43555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43555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3133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43555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883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43555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43555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210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43555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673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43555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43555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43555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36360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43555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83763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43555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43555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43555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43555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43555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97140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43555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97140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43555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43555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43555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43555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43555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2705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43555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48442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43555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3901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43555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43555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152188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43555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798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43555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43555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43555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43555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43555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43555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43555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43555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43555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43555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43555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43555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43555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43555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43555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43555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43555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43555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43555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43555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43555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43555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43555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43555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43555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43555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43555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152986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43555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43555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43555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43555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43555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43555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43555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43555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43555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43555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43555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43555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43555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43555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43555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43555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43555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43555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43555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43555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43555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43555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43555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43555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43555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43555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43555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43555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43555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43555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43555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43555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43555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43555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43555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43555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43555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43555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43555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43555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43555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43555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43555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43555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43555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43555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43555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43555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43555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43555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43555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43555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43555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43555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43555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43555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43555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43555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43555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43555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43555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43555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43555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43555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43555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43555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43555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43555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43555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43555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43555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43555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43555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43555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43555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43555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43555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43555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43555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43555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43555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43555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43555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43555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43555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43555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43555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43555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43555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43555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43555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43555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43555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43555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43555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43555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43555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43555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43555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43555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43555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43555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43555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43555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43555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43555</v>
      </c>
      <c r="D1245" s="99" t="s">
        <v>772</v>
      </c>
      <c r="E1245" s="99">
        <v>4</v>
      </c>
      <c r="F1245" s="99" t="s">
        <v>762</v>
      </c>
      <c r="H1245" s="483">
        <f>'Справка 8'!F20</f>
        <v>39161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43555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43555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43555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43555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43555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43555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43555</v>
      </c>
      <c r="D1252" s="99" t="s">
        <v>786</v>
      </c>
      <c r="E1252" s="99">
        <v>4</v>
      </c>
      <c r="F1252" s="99" t="s">
        <v>771</v>
      </c>
      <c r="H1252" s="483">
        <f>'Справка 8'!F27</f>
        <v>39161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43555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43555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43555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43555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43555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43555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43555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43555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43555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43555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43555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43555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43555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43555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43555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43555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43555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43555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43555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43555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43555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43555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43555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43555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43555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43555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43555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43555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43555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43555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43555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43555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43555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43555</v>
      </c>
      <c r="D1287" s="99" t="s">
        <v>772</v>
      </c>
      <c r="E1287" s="99">
        <v>7</v>
      </c>
      <c r="F1287" s="99" t="s">
        <v>762</v>
      </c>
      <c r="H1287" s="483">
        <f>'Справка 8'!I20</f>
        <v>39161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43555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43555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43555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43555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43555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43555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43555</v>
      </c>
      <c r="D1294" s="99" t="s">
        <v>786</v>
      </c>
      <c r="E1294" s="99">
        <v>7</v>
      </c>
      <c r="F1294" s="99" t="s">
        <v>771</v>
      </c>
      <c r="H1294" s="483">
        <f>'Справка 8'!I27</f>
        <v>39161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110" zoomScaleNormal="110" zoomScaleSheetLayoutView="100" zoomScalePageLayoutView="0" workbookViewId="0" topLeftCell="A7">
      <selection activeCell="J37" sqref="J3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+'Справка 6'!R11</f>
        <v>46859</v>
      </c>
      <c r="D12" s="187">
        <v>50596</v>
      </c>
      <c r="E12" s="84" t="s">
        <v>25</v>
      </c>
      <c r="F12" s="87" t="s">
        <v>26</v>
      </c>
      <c r="G12" s="188">
        <v>6486</v>
      </c>
      <c r="H12" s="187">
        <v>5236</v>
      </c>
    </row>
    <row r="13" spans="1:8" ht="15.75">
      <c r="A13" s="84" t="s">
        <v>27</v>
      </c>
      <c r="B13" s="86" t="s">
        <v>28</v>
      </c>
      <c r="C13" s="188">
        <f>+'Справка 6'!R12</f>
        <v>88803</v>
      </c>
      <c r="D13" s="187">
        <v>89128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+'Справка 6'!R13</f>
        <v>42668</v>
      </c>
      <c r="D14" s="187">
        <v>43336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+'Справка 6'!R15</f>
        <v>347</v>
      </c>
      <c r="D16" s="187">
        <v>383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+'Справка 6'!R16</f>
        <v>7373</v>
      </c>
      <c r="D17" s="187">
        <v>7585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+'Справка 6'!R17</f>
        <v>33942</v>
      </c>
      <c r="D18" s="187">
        <v>32978</v>
      </c>
      <c r="E18" s="467" t="s">
        <v>47</v>
      </c>
      <c r="F18" s="466" t="s">
        <v>48</v>
      </c>
      <c r="G18" s="576">
        <f>G12+G15+G16+G17</f>
        <v>6486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+'Справка 6'!R18</f>
        <v>175</v>
      </c>
      <c r="D19" s="187">
        <v>221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220167</v>
      </c>
      <c r="D20" s="565">
        <f>SUM(D12:D19)</f>
        <v>224227</v>
      </c>
      <c r="E20" s="84" t="s">
        <v>54</v>
      </c>
      <c r="F20" s="87" t="s">
        <v>55</v>
      </c>
      <c r="G20" s="188">
        <v>158816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v>28181</v>
      </c>
      <c r="D21" s="463">
        <v>30349</v>
      </c>
      <c r="E21" s="84" t="s">
        <v>58</v>
      </c>
      <c r="F21" s="87" t="s">
        <v>59</v>
      </c>
      <c r="G21" s="188">
        <f>'4-Отчет за собствения капитал'!E34</f>
        <v>0</v>
      </c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-249</v>
      </c>
      <c r="H22" s="581">
        <f>SUM(H23:H25)</f>
        <v>3406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+'Справка 6'!R23</f>
        <v>13857</v>
      </c>
      <c r="D24" s="187">
        <v>13663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+'Справка 6'!R24</f>
        <v>142</v>
      </c>
      <c r="D25" s="187">
        <v>157</v>
      </c>
      <c r="E25" s="84" t="s">
        <v>73</v>
      </c>
      <c r="F25" s="87" t="s">
        <v>74</v>
      </c>
      <c r="G25" s="188">
        <v>-249</v>
      </c>
      <c r="H25" s="187">
        <v>3406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158567</v>
      </c>
      <c r="H26" s="565">
        <f>H20+H21+H22</f>
        <v>116649</v>
      </c>
      <c r="M26" s="92"/>
    </row>
    <row r="27" spans="1:8" ht="15.75">
      <c r="A27" s="84" t="s">
        <v>79</v>
      </c>
      <c r="B27" s="86" t="s">
        <v>80</v>
      </c>
      <c r="C27" s="188">
        <f>+'Справка 6'!R26</f>
        <v>6175</v>
      </c>
      <c r="D27" s="187">
        <f>4003+799</f>
        <v>4802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20174</v>
      </c>
      <c r="D28" s="565">
        <f>SUM(D24:D27)</f>
        <v>18622</v>
      </c>
      <c r="E28" s="193" t="s">
        <v>84</v>
      </c>
      <c r="F28" s="87" t="s">
        <v>85</v>
      </c>
      <c r="G28" s="562">
        <f>SUM(G29:G31)</f>
        <v>24292</v>
      </c>
      <c r="H28" s="563">
        <f>SUM(H29:H31)</f>
        <v>29049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24292</v>
      </c>
      <c r="H29" s="187">
        <v>29049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+'Справка 6'!R41</f>
        <v>38332</v>
      </c>
      <c r="D31" s="187">
        <v>38332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2458</v>
      </c>
      <c r="H32" s="187">
        <v>-4857</v>
      </c>
      <c r="M32" s="92"/>
    </row>
    <row r="33" spans="1:8" ht="15.75">
      <c r="A33" s="468" t="s">
        <v>99</v>
      </c>
      <c r="B33" s="91" t="s">
        <v>100</v>
      </c>
      <c r="C33" s="564">
        <f>C31+C32</f>
        <v>38332</v>
      </c>
      <c r="D33" s="565">
        <f>D31+D32</f>
        <v>38332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26750</v>
      </c>
      <c r="H34" s="565">
        <f>H28+H32+H33</f>
        <v>24192</v>
      </c>
    </row>
    <row r="35" spans="1:8" ht="15.75">
      <c r="A35" s="84" t="s">
        <v>106</v>
      </c>
      <c r="B35" s="88" t="s">
        <v>107</v>
      </c>
      <c r="C35" s="562">
        <f>SUM(C36:C39)</f>
        <v>3756</v>
      </c>
      <c r="D35" s="563">
        <f>SUM(D36:D39)</f>
        <v>26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191803</v>
      </c>
      <c r="H37" s="567">
        <f>H26+H18+H34</f>
        <v>146077</v>
      </c>
    </row>
    <row r="38" spans="1:13" ht="15.75">
      <c r="A38" s="84" t="s">
        <v>113</v>
      </c>
      <c r="B38" s="86" t="s">
        <v>114</v>
      </c>
      <c r="C38" s="188">
        <f>+'Справка 6'!R29</f>
        <v>3756</v>
      </c>
      <c r="D38" s="187">
        <v>26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41674</v>
      </c>
      <c r="H40" s="667">
        <v>43893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f>+'Справка 6'!R39</f>
        <v>2573</v>
      </c>
      <c r="D45" s="187">
        <v>1975</v>
      </c>
      <c r="E45" s="197" t="s">
        <v>135</v>
      </c>
      <c r="F45" s="87" t="s">
        <v>136</v>
      </c>
      <c r="G45" s="188">
        <f>403+97140</f>
        <v>97543</v>
      </c>
      <c r="H45" s="187">
        <f>395+94663</f>
        <v>95058</v>
      </c>
    </row>
    <row r="46" spans="1:13" ht="15.75">
      <c r="A46" s="459" t="s">
        <v>137</v>
      </c>
      <c r="B46" s="90" t="s">
        <v>138</v>
      </c>
      <c r="C46" s="564">
        <f>C35+C40+C45</f>
        <v>6329</v>
      </c>
      <c r="D46" s="565">
        <f>D35+D40+D45</f>
        <v>2001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2705</v>
      </c>
      <c r="H47" s="187">
        <v>2661</v>
      </c>
    </row>
    <row r="48" spans="1:13" ht="15.75">
      <c r="A48" s="84" t="s">
        <v>144</v>
      </c>
      <c r="B48" s="86" t="s">
        <v>145</v>
      </c>
      <c r="C48" s="188">
        <v>254</v>
      </c>
      <c r="D48" s="187"/>
      <c r="E48" s="192" t="s">
        <v>146</v>
      </c>
      <c r="F48" s="87" t="s">
        <v>147</v>
      </c>
      <c r="G48" s="188">
        <v>48442</v>
      </c>
      <c r="H48" s="187">
        <v>48442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203+2183+1112</f>
        <v>3498</v>
      </c>
      <c r="H49" s="187">
        <f>206+2183</f>
        <v>2389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152188</v>
      </c>
      <c r="H50" s="563">
        <f>SUM(H44:H49)</f>
        <v>148550</v>
      </c>
    </row>
    <row r="51" spans="1:8" ht="15.75">
      <c r="A51" s="84" t="s">
        <v>79</v>
      </c>
      <c r="B51" s="86" t="s">
        <v>155</v>
      </c>
      <c r="C51" s="188">
        <v>395</v>
      </c>
      <c r="D51" s="187">
        <v>387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649</v>
      </c>
      <c r="D52" s="565">
        <f>SUM(D48:D51)</f>
        <v>387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798</v>
      </c>
      <c r="H54" s="187">
        <v>798</v>
      </c>
    </row>
    <row r="55" spans="1:8" ht="15.75">
      <c r="A55" s="94" t="s">
        <v>166</v>
      </c>
      <c r="B55" s="90" t="s">
        <v>167</v>
      </c>
      <c r="C55" s="464">
        <v>1926</v>
      </c>
      <c r="D55" s="465">
        <v>1741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315758</v>
      </c>
      <c r="D56" s="569">
        <f>D20+D21+D22+D28+D33+D46+D52+D54+D55</f>
        <v>315659</v>
      </c>
      <c r="E56" s="94" t="s">
        <v>825</v>
      </c>
      <c r="F56" s="93" t="s">
        <v>172</v>
      </c>
      <c r="G56" s="566">
        <f>G50+G52+G53+G54+G55</f>
        <v>152986</v>
      </c>
      <c r="H56" s="567">
        <f>H50+H52+H53+H54+H55</f>
        <v>149348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1832</v>
      </c>
      <c r="D59" s="187">
        <v>1777</v>
      </c>
      <c r="E59" s="192" t="s">
        <v>180</v>
      </c>
      <c r="F59" s="472" t="s">
        <v>181</v>
      </c>
      <c r="G59" s="188">
        <v>15004</v>
      </c>
      <c r="H59" s="187">
        <v>15379</v>
      </c>
    </row>
    <row r="60" spans="1:13" ht="15.75">
      <c r="A60" s="84" t="s">
        <v>178</v>
      </c>
      <c r="B60" s="86" t="s">
        <v>179</v>
      </c>
      <c r="C60" s="188">
        <v>799</v>
      </c>
      <c r="D60" s="187">
        <v>760</v>
      </c>
      <c r="E60" s="84" t="s">
        <v>184</v>
      </c>
      <c r="F60" s="87" t="s">
        <v>185</v>
      </c>
      <c r="G60" s="188">
        <v>7823</v>
      </c>
      <c r="H60" s="187">
        <v>8617</v>
      </c>
      <c r="M60" s="92"/>
    </row>
    <row r="61" spans="1:8" ht="15.75">
      <c r="A61" s="84" t="s">
        <v>182</v>
      </c>
      <c r="B61" s="86" t="s">
        <v>183</v>
      </c>
      <c r="C61" s="188">
        <f>202-39</f>
        <v>163</v>
      </c>
      <c r="D61" s="187">
        <f>266-39</f>
        <v>227</v>
      </c>
      <c r="E61" s="191" t="s">
        <v>188</v>
      </c>
      <c r="F61" s="87" t="s">
        <v>189</v>
      </c>
      <c r="G61" s="562">
        <f>SUM(G62:G68)</f>
        <v>60263</v>
      </c>
      <c r="H61" s="563">
        <f>SUM(H62:H68)</f>
        <v>61958</v>
      </c>
    </row>
    <row r="62" spans="1:13" ht="15.75">
      <c r="A62" s="84" t="s">
        <v>186</v>
      </c>
      <c r="B62" s="88" t="s">
        <v>187</v>
      </c>
      <c r="C62" s="188">
        <v>165</v>
      </c>
      <c r="D62" s="187">
        <v>165</v>
      </c>
      <c r="E62" s="191" t="s">
        <v>192</v>
      </c>
      <c r="F62" s="87" t="s">
        <v>193</v>
      </c>
      <c r="G62" s="188">
        <v>145</v>
      </c>
      <c r="H62" s="187">
        <v>142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23578+998</f>
        <v>24576</v>
      </c>
      <c r="H63" s="187">
        <f>25500+1124</f>
        <v>26624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32199</v>
      </c>
      <c r="H64" s="187">
        <v>32013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2959</v>
      </c>
      <c r="D65" s="565">
        <f>SUM(D59:D64)</f>
        <v>2929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3133</v>
      </c>
      <c r="H66" s="187">
        <v>3082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3907</v>
      </c>
      <c r="D68" s="187">
        <v>207</v>
      </c>
      <c r="E68" s="84" t="s">
        <v>212</v>
      </c>
      <c r="F68" s="87" t="s">
        <v>213</v>
      </c>
      <c r="G68" s="188">
        <v>210</v>
      </c>
      <c r="H68" s="187">
        <v>97</v>
      </c>
    </row>
    <row r="69" spans="1:8" ht="15.75">
      <c r="A69" s="84" t="s">
        <v>210</v>
      </c>
      <c r="B69" s="86" t="s">
        <v>211</v>
      </c>
      <c r="C69" s="188">
        <f>8828+38549</f>
        <v>47377</v>
      </c>
      <c r="D69" s="187">
        <f>4066+37402</f>
        <v>41468</v>
      </c>
      <c r="E69" s="192" t="s">
        <v>79</v>
      </c>
      <c r="F69" s="87" t="s">
        <v>216</v>
      </c>
      <c r="G69" s="188">
        <f>384+289</f>
        <v>673</v>
      </c>
      <c r="H69" s="187">
        <v>460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f>39484</f>
        <v>39484</v>
      </c>
      <c r="D71" s="187">
        <v>45456</v>
      </c>
      <c r="E71" s="460" t="s">
        <v>47</v>
      </c>
      <c r="F71" s="89" t="s">
        <v>223</v>
      </c>
      <c r="G71" s="564">
        <f>G59+G60+G61+G69+G70</f>
        <v>83763</v>
      </c>
      <c r="H71" s="565">
        <f>H59+H60+H61+H69+H70</f>
        <v>86414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43</v>
      </c>
      <c r="D73" s="187">
        <v>43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90811</v>
      </c>
      <c r="D76" s="565">
        <f>SUM(D68:D75)</f>
        <v>87174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83763</v>
      </c>
      <c r="H79" s="567">
        <f>H71+H73+H75+H77</f>
        <v>86414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39161</v>
      </c>
      <c r="D83" s="187">
        <v>13703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39161</v>
      </c>
      <c r="D85" s="565">
        <f>D84+D83+D79</f>
        <v>13703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21537</v>
      </c>
      <c r="D88" s="187">
        <v>6267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21537</v>
      </c>
      <c r="D92" s="565">
        <f>SUM(D88:D91)</f>
        <v>6267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154468</v>
      </c>
      <c r="D94" s="569">
        <f>D65+D76+D85+D92+D93</f>
        <v>110073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470226</v>
      </c>
      <c r="D95" s="571">
        <f>D94+D56</f>
        <v>425732</v>
      </c>
      <c r="E95" s="220" t="s">
        <v>916</v>
      </c>
      <c r="F95" s="475" t="s">
        <v>268</v>
      </c>
      <c r="G95" s="570">
        <f>G37+G40+G56+G79</f>
        <v>470226</v>
      </c>
      <c r="H95" s="571">
        <f>H37+H40+H56+H79</f>
        <v>425732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43613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Р.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D44" sqref="D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1628</v>
      </c>
      <c r="D12" s="306">
        <v>1495</v>
      </c>
      <c r="E12" s="185" t="s">
        <v>277</v>
      </c>
      <c r="F12" s="231" t="s">
        <v>278</v>
      </c>
      <c r="G12" s="306">
        <v>53</v>
      </c>
      <c r="H12" s="306">
        <v>62</v>
      </c>
    </row>
    <row r="13" spans="1:8" ht="15.75">
      <c r="A13" s="185" t="s">
        <v>279</v>
      </c>
      <c r="B13" s="181" t="s">
        <v>280</v>
      </c>
      <c r="C13" s="306">
        <v>4457</v>
      </c>
      <c r="D13" s="306">
        <v>4292</v>
      </c>
      <c r="E13" s="185" t="s">
        <v>281</v>
      </c>
      <c r="F13" s="231" t="s">
        <v>282</v>
      </c>
      <c r="G13" s="306">
        <v>674</v>
      </c>
      <c r="H13" s="306">
        <v>545</v>
      </c>
    </row>
    <row r="14" spans="1:8" ht="15.75">
      <c r="A14" s="185" t="s">
        <v>283</v>
      </c>
      <c r="B14" s="181" t="s">
        <v>284</v>
      </c>
      <c r="C14" s="306">
        <v>1657</v>
      </c>
      <c r="D14" s="306">
        <v>1540</v>
      </c>
      <c r="E14" s="236" t="s">
        <v>285</v>
      </c>
      <c r="F14" s="231" t="s">
        <v>286</v>
      </c>
      <c r="G14" s="306">
        <v>10187</v>
      </c>
      <c r="H14" s="306">
        <v>9384</v>
      </c>
    </row>
    <row r="15" spans="1:8" ht="15.75">
      <c r="A15" s="185" t="s">
        <v>287</v>
      </c>
      <c r="B15" s="181" t="s">
        <v>288</v>
      </c>
      <c r="C15" s="306">
        <v>4828</v>
      </c>
      <c r="D15" s="306">
        <v>4163</v>
      </c>
      <c r="E15" s="236" t="s">
        <v>79</v>
      </c>
      <c r="F15" s="231" t="s">
        <v>289</v>
      </c>
      <c r="G15" s="306">
        <f>39+4645+1966</f>
        <v>6650</v>
      </c>
      <c r="H15" s="306">
        <f>68+822+7930</f>
        <v>8820</v>
      </c>
    </row>
    <row r="16" spans="1:8" ht="15.75">
      <c r="A16" s="185" t="s">
        <v>290</v>
      </c>
      <c r="B16" s="181" t="s">
        <v>291</v>
      </c>
      <c r="C16" s="306">
        <v>891</v>
      </c>
      <c r="D16" s="306">
        <v>821</v>
      </c>
      <c r="E16" s="227" t="s">
        <v>52</v>
      </c>
      <c r="F16" s="255" t="s">
        <v>292</v>
      </c>
      <c r="G16" s="595">
        <f>SUM(G12:G15)</f>
        <v>17564</v>
      </c>
      <c r="H16" s="596">
        <f>SUM(H12:H15)</f>
        <v>18811</v>
      </c>
    </row>
    <row r="17" spans="1:8" ht="31.5">
      <c r="A17" s="185" t="s">
        <v>293</v>
      </c>
      <c r="B17" s="181" t="s">
        <v>294</v>
      </c>
      <c r="C17" s="306">
        <v>329</v>
      </c>
      <c r="D17" s="306">
        <v>272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-39</v>
      </c>
      <c r="D18" s="306">
        <v>143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1255</v>
      </c>
      <c r="D19" s="306">
        <v>377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15006</v>
      </c>
      <c r="D22" s="596">
        <f>SUM(D12:D18)+D19</f>
        <v>13103</v>
      </c>
      <c r="E22" s="185" t="s">
        <v>309</v>
      </c>
      <c r="F22" s="228" t="s">
        <v>310</v>
      </c>
      <c r="G22" s="306">
        <v>266</v>
      </c>
      <c r="H22" s="306">
        <f>463-130</f>
        <v>333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/>
    </row>
    <row r="25" spans="1:8" ht="31.5">
      <c r="A25" s="185" t="s">
        <v>316</v>
      </c>
      <c r="B25" s="228" t="s">
        <v>317</v>
      </c>
      <c r="C25" s="306">
        <v>1546</v>
      </c>
      <c r="D25" s="306">
        <v>1776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214</v>
      </c>
      <c r="D26" s="306"/>
      <c r="E26" s="185" t="s">
        <v>322</v>
      </c>
      <c r="F26" s="228" t="s">
        <v>323</v>
      </c>
      <c r="G26" s="306"/>
      <c r="H26" s="306">
        <v>130</v>
      </c>
    </row>
    <row r="27" spans="1:8" ht="31.5">
      <c r="A27" s="185" t="s">
        <v>324</v>
      </c>
      <c r="B27" s="228" t="s">
        <v>325</v>
      </c>
      <c r="C27" s="306">
        <v>14</v>
      </c>
      <c r="D27" s="306"/>
      <c r="E27" s="227" t="s">
        <v>104</v>
      </c>
      <c r="F27" s="229" t="s">
        <v>326</v>
      </c>
      <c r="G27" s="595">
        <f>SUM(G22:G26)</f>
        <v>266</v>
      </c>
      <c r="H27" s="596">
        <f>SUM(H22:H26)</f>
        <v>463</v>
      </c>
    </row>
    <row r="28" spans="1:8" ht="15.75">
      <c r="A28" s="185" t="s">
        <v>79</v>
      </c>
      <c r="B28" s="228" t="s">
        <v>327</v>
      </c>
      <c r="C28" s="306">
        <f>3+878</f>
        <v>881</v>
      </c>
      <c r="D28" s="306">
        <v>56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2655</v>
      </c>
      <c r="D29" s="596">
        <f>SUM(D25:D28)</f>
        <v>1832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17661</v>
      </c>
      <c r="D31" s="602">
        <f>D29+D22</f>
        <v>14935</v>
      </c>
      <c r="E31" s="242" t="s">
        <v>800</v>
      </c>
      <c r="F31" s="257" t="s">
        <v>331</v>
      </c>
      <c r="G31" s="244">
        <f>G16+G18+G27</f>
        <v>17830</v>
      </c>
      <c r="H31" s="245">
        <f>H16+H18+H27</f>
        <v>19274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169</v>
      </c>
      <c r="D33" s="235">
        <f>IF((H31-D31)&gt;0,H31-D31,0)</f>
        <v>4339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17661</v>
      </c>
      <c r="D36" s="604">
        <f>D31-D34+D35</f>
        <v>14935</v>
      </c>
      <c r="E36" s="253" t="s">
        <v>346</v>
      </c>
      <c r="F36" s="247" t="s">
        <v>347</v>
      </c>
      <c r="G36" s="258">
        <f>G35-G34+G31</f>
        <v>17830</v>
      </c>
      <c r="H36" s="259">
        <f>H35-H34+H31</f>
        <v>19274</v>
      </c>
    </row>
    <row r="37" spans="1:8" ht="15.75">
      <c r="A37" s="252" t="s">
        <v>348</v>
      </c>
      <c r="B37" s="222" t="s">
        <v>349</v>
      </c>
      <c r="C37" s="601">
        <f>IF((G36-C36)&gt;0,G36-C36,0)</f>
        <v>169</v>
      </c>
      <c r="D37" s="602">
        <f>IF((H36-D36)&gt;0,H36-D36,0)</f>
        <v>4339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169</v>
      </c>
      <c r="D42" s="235">
        <f>+IF((H36-D36-D38)&gt;0,H36-D36-D38,0)</f>
        <v>4339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>
        <v>2947</v>
      </c>
      <c r="E43" s="224" t="s">
        <v>364</v>
      </c>
      <c r="F43" s="186" t="s">
        <v>366</v>
      </c>
      <c r="G43" s="552">
        <v>2289</v>
      </c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2458</v>
      </c>
      <c r="D44" s="259">
        <f>IF(H42=0,IF(D42-D43&gt;0,D42-D43+H43,0),IF(H42-H43&lt;0,H43-H42+D42,0))</f>
        <v>1392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17830</v>
      </c>
      <c r="D45" s="598">
        <f>D36+D38+D42</f>
        <v>19274</v>
      </c>
      <c r="E45" s="261" t="s">
        <v>373</v>
      </c>
      <c r="F45" s="263" t="s">
        <v>374</v>
      </c>
      <c r="G45" s="597">
        <f>G42+G36</f>
        <v>17830</v>
      </c>
      <c r="H45" s="598">
        <f>H42+H36</f>
        <v>19274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43613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Р.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9" r:id="rId1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20" zoomScaleNormal="110" zoomScaleSheetLayoutView="120" zoomScalePageLayoutView="0" workbookViewId="0" topLeftCell="A33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14389</v>
      </c>
      <c r="D11" s="188">
        <v>23522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-7363</v>
      </c>
      <c r="D12" s="188">
        <v>-7888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-5199</v>
      </c>
      <c r="D14" s="188">
        <v>-4454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-1040</v>
      </c>
      <c r="D15" s="188">
        <v>-1229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609</v>
      </c>
      <c r="D20" s="188">
        <v>-309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1396</v>
      </c>
      <c r="D21" s="626">
        <f>SUM(D11:D20)</f>
        <v>9642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-6198-152</f>
        <v>-6350</v>
      </c>
      <c r="D23" s="188">
        <f>-8975-137</f>
        <v>-9112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</v>
      </c>
      <c r="D24" s="188">
        <v>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-1430</v>
      </c>
      <c r="D25" s="188">
        <v>-7044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2571</v>
      </c>
      <c r="D26" s="188">
        <v>2350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356</v>
      </c>
      <c r="D27" s="188">
        <v>641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-25397</v>
      </c>
      <c r="D28" s="188">
        <f>-2301-219</f>
        <v>-2520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1905+150</f>
        <v>2055</v>
      </c>
      <c r="D29" s="188">
        <f>1610+2525</f>
        <v>4135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f>113</f>
        <v>113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-28189</v>
      </c>
      <c r="D33" s="626">
        <f>SUM(D23:D32)</f>
        <v>-11436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>
        <v>44998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6263</v>
      </c>
      <c r="D37" s="188">
        <v>38540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-6439</v>
      </c>
      <c r="D38" s="188">
        <v>-35846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-82</v>
      </c>
      <c r="D39" s="188">
        <v>-84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-2751</v>
      </c>
      <c r="D40" s="188">
        <v>-1100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-80-12+177-11</f>
        <v>74</v>
      </c>
      <c r="D42" s="188">
        <f>-5-48</f>
        <v>-53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42063</v>
      </c>
      <c r="D43" s="628">
        <f>SUM(D35:D42)</f>
        <v>1457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15270</v>
      </c>
      <c r="D44" s="298">
        <f>D43+D33+D21</f>
        <v>-337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6267</v>
      </c>
      <c r="D45" s="188">
        <v>10248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21537</v>
      </c>
      <c r="D46" s="301">
        <f>D45+D44</f>
        <v>9911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43613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Р.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4">
      <pane xSplit="2" ySplit="8" topLeftCell="C15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G30" sqref="G30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f>+'1-Баланс'!H22</f>
        <v>3406</v>
      </c>
      <c r="I13" s="551">
        <f>'1-Баланс'!H29+'1-Баланс'!H32</f>
        <v>24192</v>
      </c>
      <c r="J13" s="551">
        <f>'1-Баланс'!H30+'1-Баланс'!H33</f>
        <v>0</v>
      </c>
      <c r="K13" s="552"/>
      <c r="L13" s="551">
        <f>SUM(C13:K13)</f>
        <v>146077</v>
      </c>
      <c r="M13" s="553">
        <f>'1-Баланс'!H40</f>
        <v>43893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3406</v>
      </c>
      <c r="I17" s="620">
        <f t="shared" si="2"/>
        <v>24192</v>
      </c>
      <c r="J17" s="620">
        <f t="shared" si="2"/>
        <v>0</v>
      </c>
      <c r="K17" s="620">
        <f t="shared" si="2"/>
        <v>0</v>
      </c>
      <c r="L17" s="551">
        <f t="shared" si="1"/>
        <v>146077</v>
      </c>
      <c r="M17" s="621">
        <f t="shared" si="2"/>
        <v>43893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2458</v>
      </c>
      <c r="J18" s="551">
        <f>+'1-Баланс'!G33</f>
        <v>0</v>
      </c>
      <c r="K18" s="552"/>
      <c r="L18" s="551">
        <f t="shared" si="1"/>
        <v>2458</v>
      </c>
      <c r="M18" s="605">
        <v>-2289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>
        <v>1250</v>
      </c>
      <c r="D30" s="306">
        <f>43573-1634-21</f>
        <v>41918</v>
      </c>
      <c r="E30" s="306"/>
      <c r="F30" s="306"/>
      <c r="G30" s="306"/>
      <c r="H30" s="306"/>
      <c r="I30" s="306">
        <v>100</v>
      </c>
      <c r="J30" s="306"/>
      <c r="K30" s="306"/>
      <c r="L30" s="551">
        <f t="shared" si="1"/>
        <v>43268</v>
      </c>
      <c r="M30" s="307">
        <v>70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6486</v>
      </c>
      <c r="D31" s="620">
        <f aca="true" t="shared" si="6" ref="D31:M31">D19+D22+D23+D26+D30+D29+D17+D18</f>
        <v>155161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3406</v>
      </c>
      <c r="I31" s="620">
        <f t="shared" si="6"/>
        <v>26750</v>
      </c>
      <c r="J31" s="620">
        <f t="shared" si="6"/>
        <v>0</v>
      </c>
      <c r="K31" s="620">
        <f t="shared" si="6"/>
        <v>0</v>
      </c>
      <c r="L31" s="551">
        <f t="shared" si="1"/>
        <v>191803</v>
      </c>
      <c r="M31" s="621">
        <f t="shared" si="6"/>
        <v>41674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6486</v>
      </c>
      <c r="D34" s="554">
        <f t="shared" si="7"/>
        <v>155161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3406</v>
      </c>
      <c r="I34" s="554">
        <f t="shared" si="7"/>
        <v>26750</v>
      </c>
      <c r="J34" s="554">
        <f t="shared" si="7"/>
        <v>0</v>
      </c>
      <c r="K34" s="554">
        <f t="shared" si="7"/>
        <v>0</v>
      </c>
      <c r="L34" s="618">
        <f t="shared" si="1"/>
        <v>191803</v>
      </c>
      <c r="M34" s="555">
        <f>M31+M32+M33</f>
        <v>41674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43613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Р.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90" zoomScaleNormal="90" zoomScaleSheetLayoutView="70" zoomScalePageLayoutView="0" workbookViewId="0" topLeftCell="A28">
      <selection activeCell="F39" sqref="F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50596</v>
      </c>
      <c r="E11" s="318"/>
      <c r="F11" s="318">
        <v>3737</v>
      </c>
      <c r="G11" s="666">
        <f>D11+E11-F11</f>
        <v>46859</v>
      </c>
      <c r="H11" s="318"/>
      <c r="I11" s="318"/>
      <c r="J11" s="319">
        <f>G11+H11-I11</f>
        <v>46859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46859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97811</v>
      </c>
      <c r="E12" s="318"/>
      <c r="F12" s="318"/>
      <c r="G12" s="666">
        <f aca="true" t="shared" si="2" ref="G12:G18">D12+E12-F12</f>
        <v>97811</v>
      </c>
      <c r="H12" s="318"/>
      <c r="I12" s="318"/>
      <c r="J12" s="319">
        <f aca="true" t="shared" si="3" ref="J12:J41">G12+H12-I12</f>
        <v>97811</v>
      </c>
      <c r="K12" s="318">
        <v>8683</v>
      </c>
      <c r="L12" s="318">
        <v>325</v>
      </c>
      <c r="M12" s="318"/>
      <c r="N12" s="319">
        <f aca="true" t="shared" si="4" ref="N12:N41">K12+L12-M12</f>
        <v>9008</v>
      </c>
      <c r="O12" s="318"/>
      <c r="P12" s="318"/>
      <c r="Q12" s="319">
        <f t="shared" si="0"/>
        <v>9008</v>
      </c>
      <c r="R12" s="330">
        <f t="shared" si="1"/>
        <v>88803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72483</v>
      </c>
      <c r="E13" s="318">
        <v>148</v>
      </c>
      <c r="F13" s="318"/>
      <c r="G13" s="666">
        <f t="shared" si="2"/>
        <v>72631</v>
      </c>
      <c r="H13" s="318"/>
      <c r="I13" s="318"/>
      <c r="J13" s="319">
        <f t="shared" si="3"/>
        <v>72631</v>
      </c>
      <c r="K13" s="318">
        <v>29147</v>
      </c>
      <c r="L13" s="318">
        <v>836</v>
      </c>
      <c r="M13" s="318">
        <v>20</v>
      </c>
      <c r="N13" s="319">
        <f t="shared" si="4"/>
        <v>29963</v>
      </c>
      <c r="O13" s="318"/>
      <c r="P13" s="318"/>
      <c r="Q13" s="319">
        <f t="shared" si="0"/>
        <v>29963</v>
      </c>
      <c r="R13" s="330">
        <f t="shared" si="1"/>
        <v>42668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1654</v>
      </c>
      <c r="E15" s="318">
        <v>7</v>
      </c>
      <c r="F15" s="318">
        <v>87</v>
      </c>
      <c r="G15" s="666">
        <f>D15+E15-F15</f>
        <v>1574</v>
      </c>
      <c r="H15" s="318"/>
      <c r="I15" s="318"/>
      <c r="J15" s="319">
        <f t="shared" si="3"/>
        <v>1574</v>
      </c>
      <c r="K15" s="318">
        <v>1271</v>
      </c>
      <c r="L15" s="318">
        <v>43</v>
      </c>
      <c r="M15" s="318">
        <v>87</v>
      </c>
      <c r="N15" s="319">
        <f t="shared" si="4"/>
        <v>1227</v>
      </c>
      <c r="O15" s="318"/>
      <c r="P15" s="318"/>
      <c r="Q15" s="319">
        <f t="shared" si="0"/>
        <v>1227</v>
      </c>
      <c r="R15" s="330">
        <f t="shared" si="1"/>
        <v>347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13534</v>
      </c>
      <c r="E16" s="318">
        <v>59</v>
      </c>
      <c r="F16" s="318">
        <v>4</v>
      </c>
      <c r="G16" s="666">
        <f t="shared" si="2"/>
        <v>13589</v>
      </c>
      <c r="H16" s="318"/>
      <c r="I16" s="318"/>
      <c r="J16" s="319">
        <f t="shared" si="3"/>
        <v>13589</v>
      </c>
      <c r="K16" s="318">
        <v>5949</v>
      </c>
      <c r="L16" s="318">
        <v>276</v>
      </c>
      <c r="M16" s="318">
        <v>9</v>
      </c>
      <c r="N16" s="319">
        <f t="shared" si="4"/>
        <v>6216</v>
      </c>
      <c r="O16" s="318"/>
      <c r="P16" s="318"/>
      <c r="Q16" s="319">
        <f t="shared" si="0"/>
        <v>6216</v>
      </c>
      <c r="R16" s="330">
        <f t="shared" si="1"/>
        <v>7373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32978</v>
      </c>
      <c r="E17" s="318">
        <v>6266</v>
      </c>
      <c r="F17" s="318">
        <f>5297+5</f>
        <v>5302</v>
      </c>
      <c r="G17" s="666">
        <f t="shared" si="2"/>
        <v>33942</v>
      </c>
      <c r="H17" s="318"/>
      <c r="I17" s="318"/>
      <c r="J17" s="319">
        <f t="shared" si="3"/>
        <v>33942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33942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651</v>
      </c>
      <c r="E18" s="318"/>
      <c r="F18" s="318">
        <v>36</v>
      </c>
      <c r="G18" s="666">
        <f t="shared" si="2"/>
        <v>615</v>
      </c>
      <c r="H18" s="318"/>
      <c r="I18" s="318"/>
      <c r="J18" s="319">
        <f t="shared" si="3"/>
        <v>615</v>
      </c>
      <c r="K18" s="318">
        <v>430</v>
      </c>
      <c r="L18" s="318">
        <v>10</v>
      </c>
      <c r="M18" s="318"/>
      <c r="N18" s="319">
        <f t="shared" si="4"/>
        <v>440</v>
      </c>
      <c r="O18" s="318"/>
      <c r="P18" s="318"/>
      <c r="Q18" s="319">
        <f t="shared" si="0"/>
        <v>440</v>
      </c>
      <c r="R18" s="330">
        <f t="shared" si="1"/>
        <v>175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269707</v>
      </c>
      <c r="E19" s="320">
        <f>SUM(E11:E18)</f>
        <v>6480</v>
      </c>
      <c r="F19" s="320">
        <f>SUM(F11:F18)</f>
        <v>9166</v>
      </c>
      <c r="G19" s="319">
        <f aca="true" t="shared" si="5" ref="G19:G41">D19+E19-F19</f>
        <v>267021</v>
      </c>
      <c r="H19" s="320">
        <f>SUM(H11:H18)</f>
        <v>0</v>
      </c>
      <c r="I19" s="320">
        <f>SUM(I11:I18)</f>
        <v>0</v>
      </c>
      <c r="J19" s="319">
        <f t="shared" si="3"/>
        <v>267021</v>
      </c>
      <c r="K19" s="320">
        <f>SUM(K11:K18)</f>
        <v>45480</v>
      </c>
      <c r="L19" s="320">
        <f>SUM(L11:L18)</f>
        <v>1490</v>
      </c>
      <c r="M19" s="320">
        <f>SUM(M11:M18)</f>
        <v>116</v>
      </c>
      <c r="N19" s="319">
        <f t="shared" si="4"/>
        <v>46854</v>
      </c>
      <c r="O19" s="320">
        <f>SUM(O11:O18)</f>
        <v>0</v>
      </c>
      <c r="P19" s="320">
        <f>SUM(P11:P18)</f>
        <v>0</v>
      </c>
      <c r="Q19" s="319">
        <f t="shared" si="0"/>
        <v>46854</v>
      </c>
      <c r="R19" s="330">
        <f t="shared" si="1"/>
        <v>220167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30349</v>
      </c>
      <c r="E20" s="318"/>
      <c r="F20" s="318">
        <v>2168</v>
      </c>
      <c r="G20" s="319">
        <f t="shared" si="5"/>
        <v>28181</v>
      </c>
      <c r="H20" s="318"/>
      <c r="I20" s="318"/>
      <c r="J20" s="319">
        <f t="shared" si="3"/>
        <v>28181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28181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13715</v>
      </c>
      <c r="E23" s="318">
        <v>195</v>
      </c>
      <c r="F23" s="318"/>
      <c r="G23" s="319">
        <f t="shared" si="5"/>
        <v>13910</v>
      </c>
      <c r="H23" s="318"/>
      <c r="I23" s="318"/>
      <c r="J23" s="319">
        <f t="shared" si="3"/>
        <v>13910</v>
      </c>
      <c r="K23" s="318">
        <v>52</v>
      </c>
      <c r="L23" s="318">
        <v>1</v>
      </c>
      <c r="M23" s="318"/>
      <c r="N23" s="319">
        <f t="shared" si="4"/>
        <v>53</v>
      </c>
      <c r="O23" s="318">
        <v>0</v>
      </c>
      <c r="P23" s="318"/>
      <c r="Q23" s="319">
        <f t="shared" si="0"/>
        <v>53</v>
      </c>
      <c r="R23" s="330">
        <f t="shared" si="1"/>
        <v>13857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1865</v>
      </c>
      <c r="E24" s="318">
        <v>7</v>
      </c>
      <c r="F24" s="318"/>
      <c r="G24" s="319">
        <f t="shared" si="5"/>
        <v>1872</v>
      </c>
      <c r="H24" s="318"/>
      <c r="I24" s="318"/>
      <c r="J24" s="319">
        <f t="shared" si="3"/>
        <v>1872</v>
      </c>
      <c r="K24" s="318">
        <v>1708</v>
      </c>
      <c r="L24" s="318">
        <v>22</v>
      </c>
      <c r="M24" s="318"/>
      <c r="N24" s="319">
        <f t="shared" si="4"/>
        <v>1730</v>
      </c>
      <c r="O24" s="318">
        <v>0</v>
      </c>
      <c r="P24" s="318"/>
      <c r="Q24" s="319">
        <f t="shared" si="0"/>
        <v>1730</v>
      </c>
      <c r="R24" s="330">
        <f t="shared" si="1"/>
        <v>142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f>4018+4721</f>
        <v>8739</v>
      </c>
      <c r="E26" s="318">
        <f>1466+59</f>
        <v>1525</v>
      </c>
      <c r="F26" s="318">
        <v>7</v>
      </c>
      <c r="G26" s="319">
        <f t="shared" si="5"/>
        <v>10257</v>
      </c>
      <c r="H26" s="318"/>
      <c r="I26" s="318"/>
      <c r="J26" s="319">
        <f t="shared" si="3"/>
        <v>10257</v>
      </c>
      <c r="K26" s="318">
        <f>15+3922</f>
        <v>3937</v>
      </c>
      <c r="L26" s="318">
        <f>2+71+72</f>
        <v>145</v>
      </c>
      <c r="M26" s="318"/>
      <c r="N26" s="319">
        <f t="shared" si="4"/>
        <v>4082</v>
      </c>
      <c r="O26" s="318"/>
      <c r="P26" s="318">
        <v>0</v>
      </c>
      <c r="Q26" s="319">
        <f t="shared" si="0"/>
        <v>4082</v>
      </c>
      <c r="R26" s="330">
        <f t="shared" si="1"/>
        <v>6175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24319</v>
      </c>
      <c r="E27" s="322">
        <f aca="true" t="shared" si="6" ref="E27:P27">SUM(E23:E26)</f>
        <v>1727</v>
      </c>
      <c r="F27" s="322">
        <f t="shared" si="6"/>
        <v>7</v>
      </c>
      <c r="G27" s="323">
        <f t="shared" si="5"/>
        <v>26039</v>
      </c>
      <c r="H27" s="322">
        <f t="shared" si="6"/>
        <v>0</v>
      </c>
      <c r="I27" s="322">
        <f t="shared" si="6"/>
        <v>0</v>
      </c>
      <c r="J27" s="323">
        <f t="shared" si="3"/>
        <v>26039</v>
      </c>
      <c r="K27" s="322">
        <f t="shared" si="6"/>
        <v>5697</v>
      </c>
      <c r="L27" s="322">
        <f t="shared" si="6"/>
        <v>168</v>
      </c>
      <c r="M27" s="322">
        <f t="shared" si="6"/>
        <v>0</v>
      </c>
      <c r="N27" s="323">
        <f t="shared" si="4"/>
        <v>5865</v>
      </c>
      <c r="O27" s="322">
        <f t="shared" si="6"/>
        <v>0</v>
      </c>
      <c r="P27" s="322">
        <f t="shared" si="6"/>
        <v>0</v>
      </c>
      <c r="Q27" s="323">
        <f t="shared" si="0"/>
        <v>5865</v>
      </c>
      <c r="R27" s="333">
        <f t="shared" si="1"/>
        <v>20174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26</v>
      </c>
      <c r="E29" s="325">
        <f aca="true" t="shared" si="7" ref="E29:P29">SUM(E30:E33)</f>
        <v>3730</v>
      </c>
      <c r="F29" s="325">
        <f t="shared" si="7"/>
        <v>0</v>
      </c>
      <c r="G29" s="326">
        <f t="shared" si="5"/>
        <v>3756</v>
      </c>
      <c r="H29" s="325">
        <f t="shared" si="7"/>
        <v>0</v>
      </c>
      <c r="I29" s="325">
        <f t="shared" si="7"/>
        <v>0</v>
      </c>
      <c r="J29" s="326">
        <f t="shared" si="3"/>
        <v>3756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3756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26</v>
      </c>
      <c r="E32" s="318">
        <v>3730</v>
      </c>
      <c r="F32" s="318"/>
      <c r="G32" s="319">
        <f t="shared" si="5"/>
        <v>3756</v>
      </c>
      <c r="H32" s="318"/>
      <c r="I32" s="318"/>
      <c r="J32" s="319">
        <f t="shared" si="3"/>
        <v>3756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3756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>
        <v>1975</v>
      </c>
      <c r="E39" s="318">
        <v>598</v>
      </c>
      <c r="F39" s="318"/>
      <c r="G39" s="319">
        <f t="shared" si="5"/>
        <v>2573</v>
      </c>
      <c r="H39" s="318"/>
      <c r="I39" s="318"/>
      <c r="J39" s="319">
        <f t="shared" si="3"/>
        <v>2573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2573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2001</v>
      </c>
      <c r="E40" s="320">
        <f aca="true" t="shared" si="11" ref="E40:P40">E29+E34+E39</f>
        <v>4328</v>
      </c>
      <c r="F40" s="320">
        <f t="shared" si="11"/>
        <v>0</v>
      </c>
      <c r="G40" s="319">
        <f t="shared" si="5"/>
        <v>6329</v>
      </c>
      <c r="H40" s="320">
        <f t="shared" si="11"/>
        <v>0</v>
      </c>
      <c r="I40" s="320">
        <f t="shared" si="11"/>
        <v>0</v>
      </c>
      <c r="J40" s="319">
        <f t="shared" si="3"/>
        <v>6329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6329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38332</v>
      </c>
      <c r="E41" s="318"/>
      <c r="F41" s="318">
        <v>0</v>
      </c>
      <c r="G41" s="319">
        <f t="shared" si="5"/>
        <v>38332</v>
      </c>
      <c r="H41" s="318"/>
      <c r="I41" s="318"/>
      <c r="J41" s="319">
        <f t="shared" si="3"/>
        <v>38332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38332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364708</v>
      </c>
      <c r="E42" s="339">
        <f>E19+E20+E21+E27+E40+E41</f>
        <v>12535</v>
      </c>
      <c r="F42" s="339">
        <f aca="true" t="shared" si="12" ref="F42:R42">F19+F20+F21+F27+F40+F41</f>
        <v>11341</v>
      </c>
      <c r="G42" s="339">
        <f t="shared" si="12"/>
        <v>365902</v>
      </c>
      <c r="H42" s="339">
        <f t="shared" si="12"/>
        <v>0</v>
      </c>
      <c r="I42" s="339">
        <f t="shared" si="12"/>
        <v>0</v>
      </c>
      <c r="J42" s="339">
        <f t="shared" si="12"/>
        <v>365902</v>
      </c>
      <c r="K42" s="339">
        <f t="shared" si="12"/>
        <v>51177</v>
      </c>
      <c r="L42" s="339">
        <f t="shared" si="12"/>
        <v>1658</v>
      </c>
      <c r="M42" s="339">
        <f t="shared" si="12"/>
        <v>116</v>
      </c>
      <c r="N42" s="339">
        <f t="shared" si="12"/>
        <v>52719</v>
      </c>
      <c r="O42" s="339">
        <f t="shared" si="12"/>
        <v>0</v>
      </c>
      <c r="P42" s="339">
        <f t="shared" si="12"/>
        <v>0</v>
      </c>
      <c r="Q42" s="339">
        <f t="shared" si="12"/>
        <v>52719</v>
      </c>
      <c r="R42" s="340">
        <f t="shared" si="12"/>
        <v>313183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43613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Р.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D27:F27 P27 L27" emptyCellReference="1"/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0" zoomScaleNormal="85" zoomScaleSheetLayoutView="110" zoomScalePageLayoutView="0" workbookViewId="0" topLeftCell="A88">
      <selection activeCell="C67" sqref="C6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254</v>
      </c>
      <c r="D13" s="352">
        <f>SUM(D14:D16)</f>
        <v>0</v>
      </c>
      <c r="E13" s="359">
        <f>SUM(E14:E16)</f>
        <v>254</v>
      </c>
      <c r="F13" s="124"/>
    </row>
    <row r="14" spans="1:6" ht="15.75">
      <c r="A14" s="360" t="s">
        <v>596</v>
      </c>
      <c r="B14" s="126" t="s">
        <v>597</v>
      </c>
      <c r="C14" s="358">
        <f>D14</f>
        <v>0</v>
      </c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>
        <f>D15</f>
        <v>0</v>
      </c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>
        <v>254</v>
      </c>
      <c r="D16" s="358"/>
      <c r="E16" s="359">
        <f t="shared" si="0"/>
        <v>254</v>
      </c>
      <c r="F16" s="124"/>
    </row>
    <row r="17" spans="1:6" ht="15.75">
      <c r="A17" s="360" t="s">
        <v>602</v>
      </c>
      <c r="B17" s="126" t="s">
        <v>603</v>
      </c>
      <c r="C17" s="358">
        <f>D17</f>
        <v>0</v>
      </c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395</v>
      </c>
      <c r="D18" s="352">
        <f>+D19+D20</f>
        <v>0</v>
      </c>
      <c r="E18" s="359">
        <f t="shared" si="0"/>
        <v>395</v>
      </c>
      <c r="F18" s="124"/>
    </row>
    <row r="19" spans="1:6" ht="15.75">
      <c r="A19" s="360" t="s">
        <v>606</v>
      </c>
      <c r="B19" s="126" t="s">
        <v>607</v>
      </c>
      <c r="C19" s="358">
        <f>D19</f>
        <v>0</v>
      </c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395</v>
      </c>
      <c r="D20" s="358"/>
      <c r="E20" s="359">
        <f t="shared" si="0"/>
        <v>395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649</v>
      </c>
      <c r="D21" s="430">
        <f>D13+D17+D18</f>
        <v>0</v>
      </c>
      <c r="E21" s="431">
        <f>E13+E17+E18</f>
        <v>649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1926</v>
      </c>
      <c r="D23" s="433"/>
      <c r="E23" s="432">
        <f t="shared" si="0"/>
        <v>1926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3907</v>
      </c>
      <c r="D26" s="352">
        <f>SUM(D27:D29)</f>
        <v>3907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f aca="true" t="shared" si="1" ref="C27:C33">D27</f>
        <v>3907</v>
      </c>
      <c r="D27" s="358">
        <v>3907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f t="shared" si="1"/>
        <v>0</v>
      </c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 t="shared" si="1"/>
        <v>0</v>
      </c>
      <c r="D29" s="358">
        <v>0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 t="shared" si="1"/>
        <v>47377</v>
      </c>
      <c r="D30" s="358">
        <v>47377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 t="shared" si="1"/>
        <v>0</v>
      </c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f t="shared" si="1"/>
        <v>39484</v>
      </c>
      <c r="D32" s="358">
        <v>39484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>
        <f t="shared" si="1"/>
        <v>0</v>
      </c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>
        <f>D34</f>
        <v>0</v>
      </c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43</v>
      </c>
      <c r="D35" s="352">
        <f>SUM(D36:D39)</f>
        <v>43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f>D36</f>
        <v>0</v>
      </c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D37</f>
        <v>0</v>
      </c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>
        <f>D38</f>
        <v>0</v>
      </c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f>D39</f>
        <v>43</v>
      </c>
      <c r="D39" s="358">
        <v>43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90811</v>
      </c>
      <c r="D45" s="428">
        <f>D26+D30+D31+D33+D32+D34+D35+D40</f>
        <v>90811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93386</v>
      </c>
      <c r="D46" s="434">
        <f>D45+D23+D21+D11</f>
        <v>90811</v>
      </c>
      <c r="E46" s="435">
        <f>E45+E23+E21+E11</f>
        <v>2575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112144</v>
      </c>
      <c r="D58" s="129">
        <f>D59+D61</f>
        <v>15004</v>
      </c>
      <c r="E58" s="127">
        <f t="shared" si="2"/>
        <v>97140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15004+97140</f>
        <v>112144</v>
      </c>
      <c r="D59" s="188">
        <v>15004</v>
      </c>
      <c r="E59" s="127">
        <f t="shared" si="2"/>
        <v>97140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0" t="s">
        <v>142</v>
      </c>
      <c r="B64" s="126" t="s">
        <v>679</v>
      </c>
      <c r="C64" s="188">
        <f>2705+24576</f>
        <v>27281</v>
      </c>
      <c r="D64" s="188">
        <f>23578+998</f>
        <v>24576</v>
      </c>
      <c r="E64" s="127">
        <f>C64-D64</f>
        <v>2705</v>
      </c>
      <c r="F64" s="187"/>
    </row>
    <row r="65" spans="1:6" ht="15.75">
      <c r="A65" s="360" t="s">
        <v>680</v>
      </c>
      <c r="B65" s="126" t="s">
        <v>681</v>
      </c>
      <c r="C65" s="188">
        <f>48442+7823</f>
        <v>56265</v>
      </c>
      <c r="D65" s="188">
        <v>7823</v>
      </c>
      <c r="E65" s="127">
        <f t="shared" si="2"/>
        <v>48442</v>
      </c>
      <c r="F65" s="187"/>
    </row>
    <row r="66" spans="1:6" ht="15.75">
      <c r="A66" s="360" t="s">
        <v>682</v>
      </c>
      <c r="B66" s="126" t="s">
        <v>683</v>
      </c>
      <c r="C66" s="188">
        <f>1112+2789</f>
        <v>3901</v>
      </c>
      <c r="D66" s="188"/>
      <c r="E66" s="127">
        <f t="shared" si="2"/>
        <v>3901</v>
      </c>
      <c r="F66" s="187"/>
    </row>
    <row r="67" spans="1:6" ht="15.75">
      <c r="A67" s="360" t="s">
        <v>684</v>
      </c>
      <c r="B67" s="126" t="s">
        <v>685</v>
      </c>
      <c r="C67" s="188">
        <v>0</v>
      </c>
      <c r="D67" s="188">
        <v>0</v>
      </c>
      <c r="E67" s="127">
        <f t="shared" si="2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199591</v>
      </c>
      <c r="D68" s="425">
        <f>D54+D58+D63+D64+D65+D66</f>
        <v>47403</v>
      </c>
      <c r="E68" s="426">
        <f t="shared" si="2"/>
        <v>152188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798</v>
      </c>
      <c r="D70" s="188"/>
      <c r="E70" s="127">
        <f t="shared" si="2"/>
        <v>798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145</v>
      </c>
      <c r="D73" s="128">
        <f>SUM(D74:D76)</f>
        <v>145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D74</f>
        <v>145</v>
      </c>
      <c r="D74" s="188">
        <v>145</v>
      </c>
      <c r="E74" s="127">
        <f t="shared" si="2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1" t="s">
        <v>697</v>
      </c>
      <c r="B76" s="126" t="s">
        <v>698</v>
      </c>
      <c r="C76" s="188">
        <v>0</v>
      </c>
      <c r="D76" s="188">
        <v>0</v>
      </c>
      <c r="E76" s="127">
        <f t="shared" si="2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2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>C80-D80</f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36215</v>
      </c>
      <c r="D87" s="125">
        <f>SUM(D88:D92)+D96</f>
        <v>36215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.75">
      <c r="A89" s="360" t="s">
        <v>721</v>
      </c>
      <c r="B89" s="126" t="s">
        <v>722</v>
      </c>
      <c r="C89" s="188">
        <f>D89</f>
        <v>32199</v>
      </c>
      <c r="D89" s="188">
        <v>32199</v>
      </c>
      <c r="E89" s="127">
        <f t="shared" si="2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2"/>
        <v>0</v>
      </c>
      <c r="F90" s="187"/>
    </row>
    <row r="91" spans="1:6" ht="15.75">
      <c r="A91" s="360" t="s">
        <v>725</v>
      </c>
      <c r="B91" s="126" t="s">
        <v>726</v>
      </c>
      <c r="C91" s="188">
        <f>D91</f>
        <v>3133</v>
      </c>
      <c r="D91" s="188">
        <v>3133</v>
      </c>
      <c r="E91" s="127">
        <f t="shared" si="2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883</v>
      </c>
      <c r="D92" s="129">
        <f>SUM(D93:D95)</f>
        <v>883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2"/>
        <v>0</v>
      </c>
      <c r="F93" s="187"/>
    </row>
    <row r="94" spans="1:6" ht="15.75">
      <c r="A94" s="360" t="s">
        <v>637</v>
      </c>
      <c r="B94" s="126" t="s">
        <v>731</v>
      </c>
      <c r="C94" s="188">
        <f>D94</f>
        <v>210</v>
      </c>
      <c r="D94" s="188">
        <v>210</v>
      </c>
      <c r="E94" s="127">
        <f t="shared" si="2"/>
        <v>0</v>
      </c>
      <c r="F94" s="187"/>
    </row>
    <row r="95" spans="1:6" ht="15.75">
      <c r="A95" s="360" t="s">
        <v>641</v>
      </c>
      <c r="B95" s="126" t="s">
        <v>732</v>
      </c>
      <c r="C95" s="188">
        <v>673</v>
      </c>
      <c r="D95" s="188">
        <v>673</v>
      </c>
      <c r="E95" s="127">
        <f t="shared" si="2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2"/>
        <v>0</v>
      </c>
      <c r="F96" s="187"/>
    </row>
    <row r="97" spans="1:6" ht="15.75">
      <c r="A97" s="360" t="s">
        <v>735</v>
      </c>
      <c r="B97" s="126" t="s">
        <v>736</v>
      </c>
      <c r="C97" s="188"/>
      <c r="D97" s="188"/>
      <c r="E97" s="127">
        <f t="shared" si="2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36360</v>
      </c>
      <c r="D98" s="423">
        <f>D87+D82+D77+D73+D97</f>
        <v>36360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236749</v>
      </c>
      <c r="D99" s="417">
        <f>D98+D70+D68</f>
        <v>83763</v>
      </c>
      <c r="E99" s="417">
        <f>E98+E70+E68</f>
        <v>152986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43613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Р.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90" zoomScaleNormal="85" zoomScaleSheetLayoutView="90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>
        <v>39161</v>
      </c>
      <c r="G20" s="439"/>
      <c r="H20" s="439"/>
      <c r="I20" s="440">
        <f t="shared" si="0"/>
        <v>39161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39161</v>
      </c>
      <c r="G27" s="446">
        <f t="shared" si="2"/>
        <v>0</v>
      </c>
      <c r="H27" s="446">
        <f t="shared" si="2"/>
        <v>0</v>
      </c>
      <c r="I27" s="447">
        <f t="shared" si="0"/>
        <v>39161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43613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Р.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31.03.2019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470226</v>
      </c>
      <c r="D6" s="642">
        <f aca="true" t="shared" si="0" ref="D6:D15">C6-E6</f>
        <v>0</v>
      </c>
      <c r="E6" s="641">
        <f>'1-Баланс'!G95</f>
        <v>470226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191803</v>
      </c>
      <c r="D7" s="642">
        <f t="shared" si="0"/>
        <v>185317</v>
      </c>
      <c r="E7" s="641">
        <f>'1-Баланс'!G18</f>
        <v>6486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2458</v>
      </c>
      <c r="D8" s="642">
        <f t="shared" si="0"/>
        <v>0</v>
      </c>
      <c r="E8" s="641">
        <f>ABS('2-Отчет за доходите'!C44)-ABS('2-Отчет за доходите'!G44)</f>
        <v>2458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6267</v>
      </c>
      <c r="D9" s="642">
        <f t="shared" si="0"/>
        <v>0</v>
      </c>
      <c r="E9" s="641">
        <f>'3-Отчет за паричния поток'!C45</f>
        <v>6267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21537</v>
      </c>
      <c r="D10" s="642">
        <f t="shared" si="0"/>
        <v>0</v>
      </c>
      <c r="E10" s="641">
        <f>'3-Отчет за паричния поток'!C46</f>
        <v>21537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191803</v>
      </c>
      <c r="D11" s="642">
        <f t="shared" si="0"/>
        <v>0</v>
      </c>
      <c r="E11" s="641">
        <f>'4-Отчет за собствения капитал'!L34</f>
        <v>191803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3756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2019-05-30T08:29:42Z</cp:lastPrinted>
  <dcterms:created xsi:type="dcterms:W3CDTF">2006-09-16T00:00:00Z</dcterms:created>
  <dcterms:modified xsi:type="dcterms:W3CDTF">2019-05-30T08:52:07Z</dcterms:modified>
  <cp:category/>
  <cp:version/>
  <cp:contentType/>
  <cp:contentStatus/>
</cp:coreProperties>
</file>