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3250" windowHeight="6210" tabRatio="933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доходите'!$A$1:$H$58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<sst xmlns="http://schemas.openxmlformats.org/spreadsheetml/2006/main" count="4191" uniqueCount="977">
  <si>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</si>
  <si>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</si>
  <si>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</si>
  <si>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</si>
  <si>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</si>
  <si>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</si>
  <si>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</si>
  <si>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</si>
  <si>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</si>
  <si>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</si>
  <si>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</si>
  <si>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</si>
  <si>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</si>
  <si>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</si>
  <si>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</si>
  <si>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</si>
  <si>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</si>
  <si>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</si>
  <si>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</si>
  <si>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</si>
  <si>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</si>
  <si>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</si>
  <si>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</si>
  <si>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</si>
  <si>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</si>
  <si>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</si>
  <si>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</si>
  <si>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</si>
  <si>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</si>
  <si>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</si>
  <si>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</si>
  <si>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</si>
  <si>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</si>
  <si>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</si>
  <si>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</si>
  <si>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</si>
  <si>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</si>
  <si>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</si>
  <si>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</si>
  <si>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</si>
  <si>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</si>
  <si>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</si>
  <si>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</si>
  <si>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</si>
  <si>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</si>
  <si>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</si>
  <si>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</si>
  <si>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</si>
  <si>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</si>
  <si>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</si>
  <si>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</si>
  <si>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</si>
  <si>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</si>
  <si>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</si>
  <si>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</si>
  <si>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</si>
  <si>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</si>
  <si>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</si>
  <si>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</si>
  <si>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</si>
  <si>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</si>
  <si>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</si>
  <si>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</si>
  <si>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</si>
  <si>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</si>
  <si>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</si>
  <si>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</si>
  <si>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</si>
  <si>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</si>
  <si>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</si>
  <si>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</si>
  <si>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</si>
  <si>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</si>
  <si>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</si>
  <si>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</si>
  <si>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</si>
  <si>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</si>
  <si>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</si>
  <si>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</si>
  <si>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</si>
  <si>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</si>
  <si>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</si>
  <si>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</si>
  <si>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</si>
  <si>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</si>
  <si>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</si>
  <si>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</si>
  <si>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</si>
  <si>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</si>
  <si>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</si>
  <si>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</si>
  <si>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</si>
  <si>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</si>
  <si>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</si>
  <si>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</si>
  <si>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</si>
  <si>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</si>
  <si>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</si>
  <si>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</si>
  <si>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</si>
  <si>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</si>
  <si>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</si>
  <si>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</si>
  <si>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</si>
  <si>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</si>
  <si>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</si>
  <si>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</si>
  <si>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</si>
  <si>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</si>
  <si>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</si>
  <si>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</si>
  <si>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</si>
  <si>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</si>
  <si>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</si>
  <si>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</si>
  <si>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</si>
  <si>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</si>
  <si>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</si>
  <si>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</si>
  <si>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</si>
  <si>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</si>
  <si>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</si>
  <si>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</si>
  <si>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</si>
  <si>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</si>
  <si>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</si>
  <si>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</si>
  <si>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</si>
  <si>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</si>
  <si>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</si>
  <si>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</si>
  <si>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</si>
  <si>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</si>
  <si>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</si>
  <si>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</si>
  <si>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</si>
  <si>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</si>
  <si>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</si>
  <si>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</si>
  <si>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</si>
  <si>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</si>
  <si>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</si>
  <si>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</si>
  <si>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</si>
  <si>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</si>
  <si>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</si>
  <si>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</si>
  <si>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</si>
  <si>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</si>
  <si>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</si>
  <si>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</si>
  <si>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</si>
  <si>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</si>
  <si>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</si>
  <si>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</si>
  <si>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</si>
  <si>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</si>
  <si>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</si>
  <si>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</si>
  <si>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</si>
  <si>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</si>
  <si>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</si>
  <si>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</si>
  <si>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</si>
  <si>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</si>
  <si>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</si>
  <si>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</si>
  <si>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</si>
  <si>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</si>
  <si>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</si>
  <si>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</si>
  <si>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</si>
  <si>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</si>
  <si>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</si>
  <si>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</si>
  <si>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</si>
  <si>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</si>
  <si>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</si>
  <si>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</si>
  <si>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</si>
  <si>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</si>
  <si>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</si>
  <si>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</si>
  <si>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</si>
  <si>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</si>
  <si>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</si>
  <si>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</si>
  <si>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</si>
  <si>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</si>
  <si>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</si>
  <si>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</si>
  <si>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</si>
  <si>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</si>
  <si>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</si>
  <si>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</si>
  <si>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</si>
  <si>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</si>
  <si>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</si>
  <si>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</si>
  <si>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</si>
  <si>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</si>
  <si>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</si>
  <si>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</si>
  <si>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</si>
  <si>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</si>
  <si>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</si>
  <si>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</si>
  <si>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</si>
  <si>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</si>
  <si>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</si>
  <si>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</si>
  <si>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</si>
  <si>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</si>
  <si>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</si>
  <si>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</si>
  <si>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</si>
  <si>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</si>
  <si>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</si>
  <si>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</si>
  <si>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</si>
  <si>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</si>
  <si>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</si>
  <si>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</si>
  <si>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</si>
  <si>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</si>
  <si>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</si>
  <si>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</si>
  <si>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</si>
  <si>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</si>
  <si>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</si>
  <si>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</si>
  <si>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</si>
  <si>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</si>
  <si>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</si>
  <si>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</si>
  <si>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</si>
  <si>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</si>
  <si>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</si>
  <si>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</si>
  <si>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</si>
  <si>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</si>
  <si>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</si>
  <si>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</si>
  <si>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</si>
  <si>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</si>
  <si>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</si>
  <si>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</si>
  <si>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</si>
  <si>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</si>
  <si>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</si>
  <si>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</si>
  <si>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</si>
  <si>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</si>
  <si>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</si>
  <si>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</si>
  <si>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</si>
  <si>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</si>
  <si>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</si>
  <si>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</si>
  <si>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</si>
  <si>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</si>
  <si>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</si>
  <si>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</si>
  <si>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</si>
  <si>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</si>
  <si>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</si>
  <si>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</si>
  <si>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</si>
  <si>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</si>
  <si>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</si>
  <si>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</si>
  <si>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</si>
  <si>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</si>
  <si>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</si>
  <si>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</si>
  <si>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</si>
  <si>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</si>
  <si>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</si>
  <si>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</si>
  <si>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</si>
  <si>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</si>
  <si>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</si>
  <si>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</si>
  <si>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</si>
  <si>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</si>
  <si>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</si>
  <si>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</si>
  <si>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</si>
  <si>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</si>
  <si>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</si>
  <si>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</si>
  <si>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</si>
  <si>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</si>
  <si>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</si>
  <si>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</si>
  <si>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</si>
  <si>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</si>
  <si>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</si>
  <si>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</si>
  <si>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</si>
  <si>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</si>
  <si>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</si>
  <si>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</si>
  <si>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</si>
  <si>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</si>
  <si>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</si>
  <si>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</si>
  <si>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</si>
  <si>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</si>
  <si>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</si>
  <si>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</si>
  <si>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</si>
  <si>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</si>
  <si>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</si>
  <si>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</si>
  <si>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</si>
  <si>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</si>
  <si>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</si>
  <si>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</si>
  <si>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</si>
  <si>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</si>
  <si>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</si>
  <si>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</si>
  <si>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</si>
  <si>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</si>
  <si>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</si>
  <si>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</si>
  <si>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</si>
  <si>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</si>
  <si>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</si>
  <si>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</si>
  <si>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</si>
  <si>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</si>
  <si>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</si>
  <si>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</si>
  <si>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</si>
  <si>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</si>
  <si>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</si>
  <si>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</si>
  <si>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</si>
  <si>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</si>
  <si>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</si>
  <si>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</si>
  <si>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</si>
  <si>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</si>
  <si>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</si>
  <si>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</si>
  <si>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</si>
  <si>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</si>
  <si>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</si>
  <si>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</si>
  <si>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</si>
  <si>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</si>
  <si>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</si>
  <si>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</si>
  <si>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</si>
  <si>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</si>
  <si>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</si>
  <si>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</si>
  <si>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</si>
  <si>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</si>
  <si>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</si>
  <si>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</si>
  <si>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</si>
  <si>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</si>
  <si>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</si>
  <si>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</si>
  <si>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</si>
  <si>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</si>
  <si>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</si>
  <si>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</si>
  <si>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</si>
  <si>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</si>
  <si>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</si>
  <si>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</si>
  <si>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</si>
  <si>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</si>
  <si>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</si>
  <si>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</si>
  <si>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</si>
  <si>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</si>
  <si>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</si>
  <si>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</si>
  <si>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</si>
  <si>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</si>
  <si>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</si>
  <si>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</si>
  <si>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</si>
  <si>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</si>
  <si>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</si>
  <si>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</si>
  <si>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</si>
  <si>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</si>
  <si>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</si>
  <si>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</si>
  <si>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</si>
  <si>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</si>
  <si>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</si>
  <si>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</si>
  <si>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</si>
  <si>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</si>
  <si>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</si>
  <si>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</si>
  <si>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</si>
  <si>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</si>
  <si>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</si>
  <si>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</si>
  <si>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</si>
  <si>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</si>
  <si>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</si>
  <si>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</si>
  <si>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</si>
  <si>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</si>
  <si>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</si>
  <si>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</si>
  <si>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</si>
  <si>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</si>
  <si>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</si>
  <si>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</si>
  <si>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</si>
  <si>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</si>
  <si>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</si>
  <si>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</si>
  <si>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</si>
  <si>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</si>
  <si>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</si>
  <si>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</si>
  <si>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</si>
  <si>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</si>
  <si>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</si>
  <si>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</si>
  <si>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</si>
  <si>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</si>
  <si>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</si>
  <si>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</si>
  <si>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</si>
  <si>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</si>
  <si>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</si>
  <si>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</si>
  <si>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</si>
  <si>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</si>
  <si>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</si>
  <si>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</si>
  <si>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</si>
  <si>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</si>
  <si>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</si>
  <si>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</si>
  <si>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</si>
  <si>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</si>
  <si>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</si>
  <si>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</si>
  <si>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</si>
  <si>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</si>
  <si>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</si>
  <si>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</si>
  <si>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</si>
  <si>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</si>
  <si>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</si>
  <si>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</si>
  <si>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</si>
  <si>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</si>
  <si>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</si>
  <si>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</si>
  <si>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</si>
  <si>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</si>
  <si>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</si>
  <si>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</si>
  <si>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</si>
  <si>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</si>
  <si>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</si>
  <si>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</si>
  <si>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</si>
  <si>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</si>
  <si>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</si>
  <si>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</si>
  <si>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</si>
  <si>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</si>
  <si>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</si>
  <si>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</si>
  <si>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</si>
  <si>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</si>
  <si>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</si>
  <si>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</si>
  <si>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</si>
  <si>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</si>
  <si>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</si>
  <si>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</si>
  <si>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</si>
  <si>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</si>
  <si>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</si>
  <si>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</si>
  <si>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</si>
  <si>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</si>
  <si>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</si>
  <si>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</si>
  <si>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</si>
  <si>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</si>
  <si>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</si>
  <si>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</si>
  <si>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</si>
  <si>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</si>
  <si>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</si>
  <si>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</si>
  <si>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</si>
  <si>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</si>
  <si>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</si>
  <si>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</si>
  <si>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</si>
  <si>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</si>
  <si>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</si>
  <si>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</si>
  <si>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</si>
  <si>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</si>
  <si>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</si>
  <si>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</si>
  <si>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</si>
  <si>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</si>
  <si>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</si>
  <si>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</si>
  <si>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</si>
  <si>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</si>
  <si>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</si>
  <si>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</si>
  <si>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</si>
  <si>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</si>
  <si>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</si>
  <si>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</si>
  <si>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</si>
  <si>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</si>
  <si>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</si>
  <si>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</si>
  <si>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</si>
  <si>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</si>
  <si>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</si>
  <si>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</si>
  <si>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</si>
  <si>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</si>
  <si>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</si>
  <si>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</si>
  <si>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</si>
  <si>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</si>
  <si>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</si>
  <si>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</si>
  <si>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</si>
  <si>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</si>
  <si>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</si>
  <si>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</si>
  <si>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</si>
  <si>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</si>
  <si>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</si>
  <si>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</si>
  <si>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</si>
  <si>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</si>
  <si>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</si>
  <si>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</si>
  <si>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</si>
  <si>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</si>
  <si>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</si>
  <si>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</si>
  <si>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</si>
  <si>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</si>
  <si>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</si>
  <si>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</si>
  <si>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</si>
  <si>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</si>
  <si>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</si>
  <si>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</si>
  <si>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</si>
  <si>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</si>
  <si>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</si>
  <si>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</si>
  <si>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</si>
  <si>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</si>
  <si>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</si>
  <si>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</si>
  <si>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</si>
  <si>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</si>
  <si>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</si>
  <si>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</si>
  <si>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</si>
  <si>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</si>
  <si>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</si>
  <si>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</si>
  <si>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</si>
  <si>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</si>
  <si>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</si>
  <si>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</si>
  <si>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</si>
  <si>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</si>
  <si>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</si>
  <si>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</si>
  <si>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</si>
  <si>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</si>
  <si>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</si>
  <si>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</si>
  <si>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</si>
  <si>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</si>
  <si>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</si>
  <si>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</si>
  <si>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</si>
  <si>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</si>
  <si>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</si>
  <si>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</si>
  <si>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</si>
  <si>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</si>
  <si>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</si>
  <si>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</si>
  <si>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</si>
  <si>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</si>
  <si>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</si>
  <si>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</si>
  <si>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</si>
  <si>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</si>
  <si>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</si>
  <si>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</si>
  <si>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</si>
  <si>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</si>
  <si>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</si>
  <si>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</si>
  <si>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</si>
  <si>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</si>
  <si>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</si>
  <si>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</si>
  <si>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</si>
  <si>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</si>
  <si>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</si>
  <si>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</si>
  <si>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</si>
  <si>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</si>
  <si>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</si>
  <si>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</si>
  <si>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</si>
  <si>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</si>
  <si>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</si>
  <si>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</si>
  <si>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</si>
  <si>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</si>
  <si>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</si>
  <si>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</si>
  <si>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</si>
  <si>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</si>
  <si>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</si>
  <si>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</si>
  <si>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</si>
  <si>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</si>
  <si>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</si>
  <si>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</si>
  <si>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</si>
  <si>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</si>
  <si>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</si>
  <si>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</si>
  <si>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</si>
  <si>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</si>
  <si>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</si>
  <si>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</si>
  <si>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</si>
  <si>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</si>
  <si>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</si>
  <si>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</si>
  <si>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</si>
  <si>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</si>
  <si>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</si>
  <si>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</si>
  <si>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</si>
  <si>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</si>
  <si>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</si>
  <si>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</si>
  <si>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</si>
  <si>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</si>
  <si>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</si>
  <si>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</si>
  <si>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</si>
  <si>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</si>
  <si>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</si>
  <si>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</si>
  <si>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</si>
  <si>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</si>
  <si>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</si>
  <si>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</si>
  <si>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</si>
  <si>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</si>
  <si>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</si>
  <si>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</si>
  <si>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</si>
  <si>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</si>
  <si>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</si>
  <si>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</si>
  <si>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</si>
  <si>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</si>
  <si>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</si>
  <si>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</si>
  <si>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</si>
  <si>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</si>
  <si>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</si>
  <si>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</si>
  <si>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</si>
  <si>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</si>
  <si>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</si>
  <si>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</si>
  <si>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</si>
  <si>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</si>
  <si>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</si>
  <si>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</si>
  <si>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</si>
  <si>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</si>
  <si>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</si>
  <si>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</si>
  <si>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</si>
  <si>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</si>
  <si>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</si>
  <si>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</si>
  <si>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</si>
  <si>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</si>
  <si>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</si>
  <si>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</si>
  <si>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</si>
  <si>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</si>
  <si>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</si>
  <si>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</si>
  <si>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</si>
  <si>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</si>
  <si>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</si>
  <si>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</si>
  <si>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</si>
  <si>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</si>
  <si>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</si>
  <si>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</si>
  <si>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</si>
  <si>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</si>
  <si>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</si>
  <si>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</si>
  <si>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</si>
  <si>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</si>
  <si>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</si>
  <si>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</si>
  <si>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</si>
  <si>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</si>
  <si>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</si>
  <si>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</si>
  <si>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</si>
  <si>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</si>
  <si>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</si>
  <si>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</si>
  <si>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</si>
  <si>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</si>
  <si>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</si>
  <si>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</si>
  <si>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</si>
  <si>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</si>
  <si>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</si>
  <si>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</si>
  <si>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</si>
  <si>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</si>
  <si>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</si>
  <si>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</si>
  <si>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</si>
  <si>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</si>
  <si>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</si>
  <si>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</si>
  <si>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</si>
  <si>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</si>
  <si>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</si>
  <si>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</si>
  <si>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</si>
  <si>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</si>
  <si>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</si>
  <si>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</si>
  <si>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</si>
  <si>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</si>
  <si>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</si>
  <si>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</si>
  <si>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</si>
  <si>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</si>
  <si>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</si>
  <si>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</si>
  <si>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</si>
  <si>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</si>
  <si>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</si>
  <si>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</si>
  <si>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</si>
  <si>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</si>
  <si>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</si>
  <si>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</si>
  <si>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</si>
  <si>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</si>
  <si>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</si>
  <si>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</si>
  <si>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</si>
  <si>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</si>
  <si>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</si>
  <si>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</si>
  <si>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</si>
  <si>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</si>
  <si>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</si>
  <si>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</si>
  <si>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</si>
  <si>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</si>
  <si>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</si>
  <si>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</si>
  <si>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</si>
  <si>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</si>
  <si>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</si>
  <si>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</si>
  <si>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</si>
  <si>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</si>
  <si>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</si>
  <si>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</si>
  <si>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</si>
  <si>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</si>
  <si>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</si>
  <si>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</si>
  <si>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</si>
  <si>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</si>
  <si>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</si>
  <si>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</si>
  <si>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</si>
  <si>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</si>
  <si>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</si>
  <si>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</si>
  <si>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</si>
  <si>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</si>
  <si>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</si>
  <si>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</si>
  <si>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</si>
  <si>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</si>
  <si>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</si>
  <si>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</si>
  <si>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</si>
  <si>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</si>
  <si>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</si>
  <si>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</si>
  <si>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</si>
  <si>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</si>
  <si>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</si>
  <si>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</si>
  <si>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</si>
  <si>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</si>
  <si>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</si>
  <si>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</si>
  <si>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</si>
  <si>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</si>
  <si>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</si>
  <si>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</si>
  <si>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</si>
  <si>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</si>
  <si>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</si>
  <si>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</si>
  <si>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</si>
  <si>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</si>
  <si>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</si>
  <si>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</si>
  <si>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</si>
  <si>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</si>
  <si>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</si>
  <si>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</si>
  <si>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</si>
  <si>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</si>
  <si>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</si>
  <si>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</si>
  <si>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</si>
  <si>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</si>
  <si>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</si>
  <si>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</si>
  <si>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</si>
  <si>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</si>
  <si>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</si>
  <si>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</si>
  <si>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</si>
  <si>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</si>
  <si>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</si>
  <si>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</si>
  <si>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</si>
  <si>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</si>
  <si>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</si>
  <si>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</si>
  <si>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</si>
  <si>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</si>
  <si>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</si>
  <si>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</si>
  <si>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</si>
  <si>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</si>
  <si>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</si>
  <si>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</si>
  <si>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</si>
  <si>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</si>
  <si>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</si>
  <si>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</si>
  <si>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</si>
  <si>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</si>
  <si>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</si>
  <si>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</si>
  <si>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</si>
  <si>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</si>
  <si>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</si>
  <si>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</si>
  <si>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</si>
  <si>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</si>
  <si>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</si>
  <si>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</si>
  <si>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</si>
  <si>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</si>
  <si>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</si>
  <si>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</si>
  <si>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</si>
  <si>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</si>
  <si>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</si>
  <si>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</si>
  <si>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</si>
  <si>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</si>
  <si>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</si>
  <si>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</si>
  <si>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</si>
  <si>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</si>
  <si>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</si>
  <si>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</si>
  <si>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</si>
  <si>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</si>
  <si>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</si>
  <si>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</si>
  <si>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</si>
  <si>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</si>
  <si>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</si>
  <si>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</si>
  <si>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</si>
  <si>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</si>
  <si>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</si>
  <si>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</si>
  <si>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</si>
  <si>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</si>
  <si>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</si>
  <si>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</si>
  <si>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</si>
  <si>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</si>
  <si>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</si>
  <si>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</si>
  <si>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</si>
  <si>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</si>
  <si>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</si>
  <si>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</si>
  <si>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</si>
  <si>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</si>
  <si>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</si>
  <si>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</si>
  <si>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</si>
  <si>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</si>
  <si>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</si>
  <si>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</si>
  <si>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</si>
  <si>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</si>
  <si>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</si>
  <si>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</si>
  <si>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</si>
  <si>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</si>
  <si>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</si>
  <si>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</si>
  <si>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</si>
  <si>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</si>
  <si>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</si>
  <si>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</si>
  <si>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</si>
  <si>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</si>
  <si>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</si>
  <si>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</si>
  <si>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Варна АД</t>
  </si>
  <si>
    <t>103249584</t>
  </si>
  <si>
    <t>само заедно</t>
  </si>
  <si>
    <t>гр. Варна, к.к. Св. Св. Константин и Елена, административна сграда</t>
  </si>
  <si>
    <t>052/ 663 765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</si>
  <si>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</si>
  <si>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</si>
  <si>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</si>
  <si>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</si>
  <si>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</si>
  <si>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 xml:space="preserve"> Милчо Близнаков</t>
  </si>
  <si>
    <t>Милчо Близнаков</t>
  </si>
  <si>
    <t>Ирина Р. Маркова-Гюрова</t>
  </si>
  <si>
    <t>Ивелина Шабан, Милчо Близнаков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</si>
</sst>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2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3.2"/>
      <color indexed="20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3.2"/>
      <color theme="11"/>
      <name val="Calibri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8" sqref="B18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43465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43524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Ирина Р. Маркова-Гюрова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43101</v>
      </c>
    </row>
    <row r="10" spans="1:2" ht="15.75">
      <c r="A10" s="7" t="s">
        <v>2</v>
      </c>
      <c r="B10" s="546">
        <v>43465</v>
      </c>
    </row>
    <row r="11" spans="1:2" ht="15.75">
      <c r="A11" s="7" t="s">
        <v>950</v>
      </c>
      <c r="B11" s="546">
        <v>43524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976</v>
      </c>
    </row>
    <row r="18" spans="1:2" ht="15.75">
      <c r="A18" s="7" t="s">
        <v>893</v>
      </c>
      <c r="B18" s="545" t="s">
        <v>965</v>
      </c>
    </row>
    <row r="19" spans="1:2" ht="31.5">
      <c r="A19" s="7" t="s">
        <v>4</v>
      </c>
      <c r="B19" s="545" t="s">
        <v>966</v>
      </c>
    </row>
    <row r="20" spans="1:2" ht="31.5">
      <c r="A20" s="7" t="s">
        <v>5</v>
      </c>
      <c r="B20" s="545" t="s">
        <v>966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7" t="s">
        <v>975</v>
      </c>
    </row>
    <row r="27" spans="1:2" ht="15.75">
      <c r="A27" s="10" t="s">
        <v>944</v>
      </c>
      <c r="B27" s="547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0.0304108494153743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0.01492584531281636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0.009998474162484741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0.005564466669811766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0.9437377806044331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1.2404231318200654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1.1636355264975367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0.16625995671992264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0.07233298033979466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0.2795492385201416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0.18297636457989339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0.48536671138491994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1.4928123101842479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0.5565315846582064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7774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0.04918758858068435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0.17354515843202836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16.966489285200634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49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52690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49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91909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49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41349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49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49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385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49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7558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49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32890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49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281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49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227062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49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25079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49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49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13543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49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195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49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49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4936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49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18674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49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42050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49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49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42050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49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43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49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49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49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43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49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49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49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49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49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49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49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1946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49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1989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49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49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404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49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49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49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407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49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49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916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49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316177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49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1681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49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789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49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227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49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164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49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49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3810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49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6671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49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199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49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41493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49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49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42979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49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538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49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1439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49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49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49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86648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49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49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49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49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49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8160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49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49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8160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49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6284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49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49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49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49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6284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49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49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107763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49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423940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49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5236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49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49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49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49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49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49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5236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49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121807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49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6134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49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1454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49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209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49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49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1245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49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129395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49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25776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49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25776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49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49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49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-2359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49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49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23417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49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158048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49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29956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49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49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96010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49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49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778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49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48442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49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2550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49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147780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49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49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49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1280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49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49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149060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49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35098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49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8617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49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43161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49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125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49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8739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49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29573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49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49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3093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49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49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1631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49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49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49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86876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49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49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49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49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86876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49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423940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49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11536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49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21496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49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6132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49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21628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49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3628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49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2479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49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280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49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5220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49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49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49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72399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49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7774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49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50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49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49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4683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49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12507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49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84906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49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0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49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49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49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84906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49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0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49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370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49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370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49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49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49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49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49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49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85276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49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259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49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5453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49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60660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49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11199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49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77571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49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49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49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2151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49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49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407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49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49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49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2558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49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80129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49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4777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49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49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49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80129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49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4777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49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5147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49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49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5147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49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85276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49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84174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49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-37078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49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49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-23001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49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-3476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49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49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49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49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49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-309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49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20310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49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-33032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49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-928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49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-12946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49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6633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49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1045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49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-17043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49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34972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49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22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49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-9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49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112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49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-21174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49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49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49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73155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49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-69319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49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-382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49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-6600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49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49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46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49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-3100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49">
        <f t="shared" si="20"/>
        <v>43465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-3964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49">
        <f t="shared" si="20"/>
        <v>43465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10248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49">
        <f t="shared" si="20"/>
        <v>43465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6284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49">
        <f t="shared" si="20"/>
        <v>43465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49">
        <f t="shared" si="20"/>
        <v>43465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49">
        <f aca="true" t="shared" si="23" ref="C218:C281">endDate</f>
        <v>43465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5236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49">
        <f t="shared" si="23"/>
        <v>43465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49">
        <f t="shared" si="23"/>
        <v>43465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49">
        <f t="shared" si="23"/>
        <v>43465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49">
        <f t="shared" si="23"/>
        <v>43465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5236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49">
        <f t="shared" si="23"/>
        <v>43465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49">
        <f t="shared" si="23"/>
        <v>43465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49">
        <f t="shared" si="23"/>
        <v>43465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49">
        <f t="shared" si="23"/>
        <v>43465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49">
        <f t="shared" si="23"/>
        <v>43465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49">
        <f t="shared" si="23"/>
        <v>43465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49">
        <f t="shared" si="23"/>
        <v>43465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49">
        <f t="shared" si="23"/>
        <v>43465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49">
        <f t="shared" si="23"/>
        <v>43465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49">
        <f t="shared" si="23"/>
        <v>43465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49">
        <f t="shared" si="23"/>
        <v>43465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49">
        <f t="shared" si="23"/>
        <v>43465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49">
        <f t="shared" si="23"/>
        <v>43465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49">
        <f t="shared" si="23"/>
        <v>43465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5236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49">
        <f t="shared" si="23"/>
        <v>43465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49">
        <f t="shared" si="23"/>
        <v>43465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49">
        <f t="shared" si="23"/>
        <v>43465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5236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49">
        <f t="shared" si="23"/>
        <v>43465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113243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49">
        <f t="shared" si="23"/>
        <v>43465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49">
        <f t="shared" si="23"/>
        <v>43465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49">
        <f t="shared" si="23"/>
        <v>43465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49">
        <f t="shared" si="23"/>
        <v>43465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113243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49">
        <f t="shared" si="23"/>
        <v>43465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49">
        <f t="shared" si="23"/>
        <v>43465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8535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49">
        <f t="shared" si="23"/>
        <v>43465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49">
        <f t="shared" si="23"/>
        <v>43465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8535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49">
        <f t="shared" si="23"/>
        <v>43465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49">
        <f t="shared" si="23"/>
        <v>43465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49">
        <f t="shared" si="23"/>
        <v>43465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49">
        <f t="shared" si="23"/>
        <v>43465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49">
        <f t="shared" si="23"/>
        <v>43465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49">
        <f t="shared" si="23"/>
        <v>43465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49">
        <f t="shared" si="23"/>
        <v>43465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49">
        <f t="shared" si="23"/>
        <v>43465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49">
        <f t="shared" si="23"/>
        <v>43465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29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49">
        <f t="shared" si="23"/>
        <v>43465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121807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49">
        <f t="shared" si="23"/>
        <v>43465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49">
        <f t="shared" si="23"/>
        <v>43465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49">
        <f t="shared" si="23"/>
        <v>43465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121807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49">
        <f t="shared" si="23"/>
        <v>43465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6134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49">
        <f t="shared" si="23"/>
        <v>43465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49">
        <f t="shared" si="23"/>
        <v>43465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49">
        <f t="shared" si="23"/>
        <v>43465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49">
        <f t="shared" si="23"/>
        <v>43465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6134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49">
        <f t="shared" si="23"/>
        <v>43465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49">
        <f t="shared" si="23"/>
        <v>43465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49">
        <f t="shared" si="23"/>
        <v>43465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49">
        <f t="shared" si="23"/>
        <v>43465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49">
        <f t="shared" si="23"/>
        <v>43465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49">
        <f t="shared" si="23"/>
        <v>43465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49">
        <f t="shared" si="23"/>
        <v>43465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49">
        <f t="shared" si="23"/>
        <v>43465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49">
        <f t="shared" si="23"/>
        <v>43465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49">
        <f t="shared" si="23"/>
        <v>43465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49">
        <f t="shared" si="23"/>
        <v>43465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49">
        <f t="shared" si="23"/>
        <v>43465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49">
        <f t="shared" si="23"/>
        <v>43465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49">
        <f t="shared" si="23"/>
        <v>43465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6134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49">
        <f t="shared" si="23"/>
        <v>43465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49">
        <f aca="true" t="shared" si="26" ref="C282:C345">endDate</f>
        <v>43465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49">
        <f t="shared" si="26"/>
        <v>43465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6134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49">
        <f t="shared" si="26"/>
        <v>43465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758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49">
        <f t="shared" si="26"/>
        <v>43465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49">
        <f t="shared" si="26"/>
        <v>43465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49">
        <f t="shared" si="26"/>
        <v>43465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49">
        <f t="shared" si="26"/>
        <v>43465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758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49">
        <f t="shared" si="26"/>
        <v>43465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49">
        <f t="shared" si="26"/>
        <v>43465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49">
        <f t="shared" si="26"/>
        <v>43465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49">
        <f t="shared" si="26"/>
        <v>43465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49">
        <f t="shared" si="26"/>
        <v>43465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49">
        <f t="shared" si="26"/>
        <v>43465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49">
        <f t="shared" si="26"/>
        <v>43465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49">
        <f t="shared" si="26"/>
        <v>43465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49">
        <f t="shared" si="26"/>
        <v>43465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49">
        <f t="shared" si="26"/>
        <v>43465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49">
        <f t="shared" si="26"/>
        <v>43465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49">
        <f t="shared" si="26"/>
        <v>43465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49">
        <f t="shared" si="26"/>
        <v>43465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-549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49">
        <f t="shared" si="26"/>
        <v>43465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209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49">
        <f t="shared" si="26"/>
        <v>43465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49">
        <f t="shared" si="26"/>
        <v>43465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49">
        <f t="shared" si="26"/>
        <v>43465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209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49">
        <f t="shared" si="26"/>
        <v>43465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49">
        <f t="shared" si="26"/>
        <v>43465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49">
        <f t="shared" si="26"/>
        <v>43465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49">
        <f t="shared" si="26"/>
        <v>43465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49">
        <f t="shared" si="26"/>
        <v>43465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49">
        <f t="shared" si="26"/>
        <v>43465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49">
        <f t="shared" si="26"/>
        <v>43465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49">
        <f t="shared" si="26"/>
        <v>43465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49">
        <f t="shared" si="26"/>
        <v>43465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49">
        <f t="shared" si="26"/>
        <v>43465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49">
        <f t="shared" si="26"/>
        <v>43465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49">
        <f t="shared" si="26"/>
        <v>43465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49">
        <f t="shared" si="26"/>
        <v>43465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49">
        <f t="shared" si="26"/>
        <v>43465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49">
        <f t="shared" si="26"/>
        <v>43465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49">
        <f t="shared" si="26"/>
        <v>43465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49">
        <f t="shared" si="26"/>
        <v>43465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49">
        <f t="shared" si="26"/>
        <v>43465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49">
        <f t="shared" si="26"/>
        <v>43465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49">
        <f t="shared" si="26"/>
        <v>43465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49">
        <f t="shared" si="26"/>
        <v>43465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49">
        <f t="shared" si="26"/>
        <v>43465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49">
        <f t="shared" si="26"/>
        <v>43465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1245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49">
        <f t="shared" si="26"/>
        <v>43465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49">
        <f t="shared" si="26"/>
        <v>43465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49">
        <f t="shared" si="26"/>
        <v>43465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49">
        <f t="shared" si="26"/>
        <v>43465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1245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49">
        <f t="shared" si="26"/>
        <v>43465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49">
        <f t="shared" si="26"/>
        <v>43465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49">
        <f t="shared" si="26"/>
        <v>43465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49">
        <f t="shared" si="26"/>
        <v>43465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49">
        <f t="shared" si="26"/>
        <v>43465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49">
        <f t="shared" si="26"/>
        <v>43465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49">
        <f t="shared" si="26"/>
        <v>43465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49">
        <f t="shared" si="26"/>
        <v>43465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49">
        <f t="shared" si="26"/>
        <v>43465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49">
        <f t="shared" si="26"/>
        <v>43465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49">
        <f t="shared" si="26"/>
        <v>43465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49">
        <f t="shared" si="26"/>
        <v>43465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49">
        <f t="shared" si="26"/>
        <v>43465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49">
        <f aca="true" t="shared" si="29" ref="C346:C409">endDate</f>
        <v>43465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1245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49">
        <f t="shared" si="29"/>
        <v>43465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49">
        <f t="shared" si="29"/>
        <v>43465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49">
        <f t="shared" si="29"/>
        <v>43465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1245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49">
        <f t="shared" si="29"/>
        <v>43465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33744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49">
        <f t="shared" si="29"/>
        <v>43465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49">
        <f t="shared" si="29"/>
        <v>43465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49">
        <f t="shared" si="29"/>
        <v>43465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49">
        <f t="shared" si="29"/>
        <v>43465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33744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49">
        <f t="shared" si="29"/>
        <v>43465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-2359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49">
        <f t="shared" si="29"/>
        <v>43465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-5578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49">
        <f t="shared" si="29"/>
        <v>43465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49">
        <f t="shared" si="29"/>
        <v>43465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-5578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49">
        <f t="shared" si="29"/>
        <v>43465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49">
        <f t="shared" si="29"/>
        <v>43465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49">
        <f t="shared" si="29"/>
        <v>43465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49">
        <f t="shared" si="29"/>
        <v>43465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49">
        <f t="shared" si="29"/>
        <v>43465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-7129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49">
        <f t="shared" si="29"/>
        <v>43465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49">
        <f t="shared" si="29"/>
        <v>43465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7129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49">
        <f t="shared" si="29"/>
        <v>43465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49">
        <f t="shared" si="29"/>
        <v>43465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4739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49">
        <f t="shared" si="29"/>
        <v>43465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23417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49">
        <f t="shared" si="29"/>
        <v>43465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49">
        <f t="shared" si="29"/>
        <v>43465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49">
        <f t="shared" si="29"/>
        <v>43465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23417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49">
        <f t="shared" si="29"/>
        <v>43465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49">
        <f t="shared" si="29"/>
        <v>43465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49">
        <f t="shared" si="29"/>
        <v>43465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49">
        <f t="shared" si="29"/>
        <v>43465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49">
        <f t="shared" si="29"/>
        <v>43465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49">
        <f t="shared" si="29"/>
        <v>43465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49">
        <f t="shared" si="29"/>
        <v>43465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49">
        <f t="shared" si="29"/>
        <v>43465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49">
        <f t="shared" si="29"/>
        <v>43465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49">
        <f t="shared" si="29"/>
        <v>43465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49">
        <f t="shared" si="29"/>
        <v>43465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49">
        <f t="shared" si="29"/>
        <v>43465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49">
        <f t="shared" si="29"/>
        <v>43465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49">
        <f t="shared" si="29"/>
        <v>43465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49">
        <f t="shared" si="29"/>
        <v>43465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49">
        <f t="shared" si="29"/>
        <v>43465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49">
        <f t="shared" si="29"/>
        <v>43465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49">
        <f t="shared" si="29"/>
        <v>43465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49">
        <f t="shared" si="29"/>
        <v>43465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49">
        <f t="shared" si="29"/>
        <v>43465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49">
        <f t="shared" si="29"/>
        <v>43465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49">
        <f t="shared" si="29"/>
        <v>43465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49">
        <f t="shared" si="29"/>
        <v>43465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49">
        <f t="shared" si="29"/>
        <v>43465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49">
        <f t="shared" si="29"/>
        <v>43465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49">
        <f t="shared" si="29"/>
        <v>43465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49">
        <f t="shared" si="29"/>
        <v>43465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49">
        <f t="shared" si="29"/>
        <v>43465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49">
        <f t="shared" si="29"/>
        <v>43465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49">
        <f t="shared" si="29"/>
        <v>43465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49">
        <f t="shared" si="29"/>
        <v>43465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49">
        <f t="shared" si="29"/>
        <v>43465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49">
        <f t="shared" si="29"/>
        <v>43465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49">
        <f t="shared" si="29"/>
        <v>43465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49">
        <f t="shared" si="29"/>
        <v>43465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49">
        <f t="shared" si="29"/>
        <v>43465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49">
        <f t="shared" si="29"/>
        <v>43465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49">
        <f t="shared" si="29"/>
        <v>43465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49">
        <f aca="true" t="shared" si="32" ref="C410:C459">endDate</f>
        <v>43465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49">
        <f t="shared" si="32"/>
        <v>43465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49">
        <f t="shared" si="32"/>
        <v>43465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49">
        <f t="shared" si="32"/>
        <v>43465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49">
        <f t="shared" si="32"/>
        <v>43465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49">
        <f t="shared" si="32"/>
        <v>43465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49">
        <f t="shared" si="32"/>
        <v>43465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160360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49">
        <f t="shared" si="32"/>
        <v>43465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49">
        <f t="shared" si="32"/>
        <v>43465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49">
        <f t="shared" si="32"/>
        <v>43465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49">
        <f t="shared" si="32"/>
        <v>43465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160360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49">
        <f t="shared" si="32"/>
        <v>43465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-2359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49">
        <f t="shared" si="32"/>
        <v>43465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2957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49">
        <f t="shared" si="32"/>
        <v>43465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49">
        <f t="shared" si="32"/>
        <v>43465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2957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49">
        <f t="shared" si="32"/>
        <v>43465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49">
        <f t="shared" si="32"/>
        <v>43465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49">
        <f t="shared" si="32"/>
        <v>43465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49">
        <f t="shared" si="32"/>
        <v>43465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49">
        <f t="shared" si="32"/>
        <v>43465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-7129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49">
        <f t="shared" si="32"/>
        <v>43465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49">
        <f t="shared" si="32"/>
        <v>43465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7129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49">
        <f t="shared" si="32"/>
        <v>43465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49">
        <f t="shared" si="32"/>
        <v>43465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4219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49">
        <f t="shared" si="32"/>
        <v>43465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158048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49">
        <f t="shared" si="32"/>
        <v>43465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49">
        <f t="shared" si="32"/>
        <v>43465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49">
        <f t="shared" si="32"/>
        <v>43465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158048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49">
        <f t="shared" si="32"/>
        <v>43465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30943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49">
        <f t="shared" si="32"/>
        <v>43465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49">
        <f t="shared" si="32"/>
        <v>43465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49">
        <f t="shared" si="32"/>
        <v>43465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49">
        <f t="shared" si="32"/>
        <v>43465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30943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49">
        <f t="shared" si="32"/>
        <v>43465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-2788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49">
        <f t="shared" si="32"/>
        <v>43465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49">
        <f t="shared" si="32"/>
        <v>43465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49">
        <f t="shared" si="32"/>
        <v>43465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49">
        <f t="shared" si="32"/>
        <v>43465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49">
        <f t="shared" si="32"/>
        <v>43465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49">
        <f t="shared" si="32"/>
        <v>43465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49">
        <f t="shared" si="32"/>
        <v>43465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49">
        <f t="shared" si="32"/>
        <v>43465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49">
        <f t="shared" si="32"/>
        <v>43465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49">
        <f t="shared" si="32"/>
        <v>43465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49">
        <f t="shared" si="32"/>
        <v>43465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49">
        <f t="shared" si="32"/>
        <v>43465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1801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49">
        <f t="shared" si="32"/>
        <v>43465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29956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49">
        <f t="shared" si="32"/>
        <v>43465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49">
        <f t="shared" si="32"/>
        <v>43465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49">
        <f t="shared" si="32"/>
        <v>43465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29956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49">
        <f aca="true" t="shared" si="35" ref="C461:C524">endDate</f>
        <v>43465</v>
      </c>
      <c r="D461" s="99" t="s">
        <v>523</v>
      </c>
      <c r="E461" s="481">
        <v>1</v>
      </c>
      <c r="F461" s="99" t="s">
        <v>522</v>
      </c>
      <c r="H461" s="99">
        <f>'Справка 6'!D11</f>
        <v>52883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49">
        <f t="shared" si="35"/>
        <v>43465</v>
      </c>
      <c r="D462" s="99" t="s">
        <v>526</v>
      </c>
      <c r="E462" s="481">
        <v>1</v>
      </c>
      <c r="F462" s="99" t="s">
        <v>525</v>
      </c>
      <c r="H462" s="99">
        <f>'Справка 6'!D12</f>
        <v>76361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49">
        <f t="shared" si="35"/>
        <v>43465</v>
      </c>
      <c r="D463" s="99" t="s">
        <v>529</v>
      </c>
      <c r="E463" s="481">
        <v>1</v>
      </c>
      <c r="F463" s="99" t="s">
        <v>528</v>
      </c>
      <c r="H463" s="99">
        <f>'Справка 6'!D13</f>
        <v>59740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49">
        <f t="shared" si="35"/>
        <v>43465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49">
        <f t="shared" si="35"/>
        <v>43465</v>
      </c>
      <c r="D465" s="99" t="s">
        <v>535</v>
      </c>
      <c r="E465" s="481">
        <v>1</v>
      </c>
      <c r="F465" s="99" t="s">
        <v>534</v>
      </c>
      <c r="H465" s="99">
        <f>'Справка 6'!D15</f>
        <v>1391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49">
        <f t="shared" si="35"/>
        <v>43465</v>
      </c>
      <c r="D466" s="99" t="s">
        <v>537</v>
      </c>
      <c r="E466" s="481">
        <v>1</v>
      </c>
      <c r="F466" s="99" t="s">
        <v>536</v>
      </c>
      <c r="H466" s="99">
        <f>'Справка 6'!D16</f>
        <v>9645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49">
        <f t="shared" si="35"/>
        <v>43465</v>
      </c>
      <c r="D467" s="99" t="s">
        <v>540</v>
      </c>
      <c r="E467" s="481">
        <v>1</v>
      </c>
      <c r="F467" s="99" t="s">
        <v>539</v>
      </c>
      <c r="H467" s="99">
        <f>'Справка 6'!D17</f>
        <v>38358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49">
        <f t="shared" si="35"/>
        <v>43465</v>
      </c>
      <c r="D468" s="99" t="s">
        <v>543</v>
      </c>
      <c r="E468" s="481">
        <v>1</v>
      </c>
      <c r="F468" s="99" t="s">
        <v>542</v>
      </c>
      <c r="H468" s="99">
        <f>'Справка 6'!D18</f>
        <v>825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49">
        <f t="shared" si="35"/>
        <v>43465</v>
      </c>
      <c r="D469" s="99" t="s">
        <v>545</v>
      </c>
      <c r="E469" s="481">
        <v>1</v>
      </c>
      <c r="F469" s="99" t="s">
        <v>804</v>
      </c>
      <c r="H469" s="99">
        <f>'Справка 6'!D19</f>
        <v>239203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49">
        <f t="shared" si="35"/>
        <v>43465</v>
      </c>
      <c r="D470" s="99" t="s">
        <v>547</v>
      </c>
      <c r="E470" s="481">
        <v>1</v>
      </c>
      <c r="F470" s="99" t="s">
        <v>546</v>
      </c>
      <c r="H470" s="99">
        <f>'Справка 6'!D20</f>
        <v>32410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49">
        <f t="shared" si="35"/>
        <v>43465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49">
        <f t="shared" si="35"/>
        <v>43465</v>
      </c>
      <c r="D472" s="99" t="s">
        <v>553</v>
      </c>
      <c r="E472" s="481">
        <v>1</v>
      </c>
      <c r="F472" s="99" t="s">
        <v>552</v>
      </c>
      <c r="H472" s="99">
        <f>'Справка 6'!D23</f>
        <v>12636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49">
        <f t="shared" si="35"/>
        <v>43465</v>
      </c>
      <c r="D473" s="99" t="s">
        <v>555</v>
      </c>
      <c r="E473" s="481">
        <v>1</v>
      </c>
      <c r="F473" s="99" t="s">
        <v>554</v>
      </c>
      <c r="H473" s="99">
        <f>'Справка 6'!D24</f>
        <v>1413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49">
        <f t="shared" si="35"/>
        <v>43465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49">
        <f t="shared" si="35"/>
        <v>43465</v>
      </c>
      <c r="D475" s="99" t="s">
        <v>558</v>
      </c>
      <c r="E475" s="481">
        <v>1</v>
      </c>
      <c r="F475" s="99" t="s">
        <v>542</v>
      </c>
      <c r="H475" s="99">
        <f>'Справка 6'!D26</f>
        <v>9332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49">
        <f t="shared" si="35"/>
        <v>43465</v>
      </c>
      <c r="D476" s="99" t="s">
        <v>560</v>
      </c>
      <c r="E476" s="481">
        <v>1</v>
      </c>
      <c r="F476" s="99" t="s">
        <v>838</v>
      </c>
      <c r="H476" s="99">
        <f>'Справка 6'!D27</f>
        <v>23381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49">
        <f t="shared" si="35"/>
        <v>43465</v>
      </c>
      <c r="D477" s="99" t="s">
        <v>562</v>
      </c>
      <c r="E477" s="481">
        <v>1</v>
      </c>
      <c r="F477" s="99" t="s">
        <v>561</v>
      </c>
      <c r="H477" s="99">
        <f>'Справка 6'!D29</f>
        <v>45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49">
        <f t="shared" si="35"/>
        <v>43465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49">
        <f t="shared" si="35"/>
        <v>43465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49">
        <f t="shared" si="35"/>
        <v>43465</v>
      </c>
      <c r="D480" s="99" t="s">
        <v>565</v>
      </c>
      <c r="E480" s="481">
        <v>1</v>
      </c>
      <c r="F480" s="99" t="s">
        <v>113</v>
      </c>
      <c r="H480" s="99">
        <f>'Справка 6'!D32</f>
        <v>45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49">
        <f t="shared" si="35"/>
        <v>43465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49">
        <f t="shared" si="35"/>
        <v>43465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49">
        <f t="shared" si="35"/>
        <v>43465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49">
        <f t="shared" si="35"/>
        <v>43465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49">
        <f t="shared" si="35"/>
        <v>43465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49">
        <f t="shared" si="35"/>
        <v>43465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49">
        <f t="shared" si="35"/>
        <v>43465</v>
      </c>
      <c r="D487" s="99" t="s">
        <v>576</v>
      </c>
      <c r="E487" s="481">
        <v>1</v>
      </c>
      <c r="F487" s="99" t="s">
        <v>542</v>
      </c>
      <c r="H487" s="99">
        <f>'Справка 6'!D39</f>
        <v>293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49">
        <f t="shared" si="35"/>
        <v>43465</v>
      </c>
      <c r="D488" s="99" t="s">
        <v>578</v>
      </c>
      <c r="E488" s="481">
        <v>1</v>
      </c>
      <c r="F488" s="99" t="s">
        <v>803</v>
      </c>
      <c r="H488" s="99">
        <f>'Справка 6'!D40</f>
        <v>338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49">
        <f t="shared" si="35"/>
        <v>43465</v>
      </c>
      <c r="D489" s="99" t="s">
        <v>581</v>
      </c>
      <c r="E489" s="481">
        <v>1</v>
      </c>
      <c r="F489" s="99" t="s">
        <v>580</v>
      </c>
      <c r="H489" s="99">
        <f>'Справка 6'!D41</f>
        <v>35107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49">
        <f t="shared" si="35"/>
        <v>43465</v>
      </c>
      <c r="D490" s="99" t="s">
        <v>583</v>
      </c>
      <c r="E490" s="481">
        <v>1</v>
      </c>
      <c r="F490" s="99" t="s">
        <v>582</v>
      </c>
      <c r="H490" s="99">
        <f>'Справка 6'!D42</f>
        <v>330439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49">
        <f t="shared" si="35"/>
        <v>43465</v>
      </c>
      <c r="D491" s="99" t="s">
        <v>523</v>
      </c>
      <c r="E491" s="481">
        <v>2</v>
      </c>
      <c r="F491" s="99" t="s">
        <v>522</v>
      </c>
      <c r="H491" s="99">
        <f>'Справка 6'!F11</f>
        <v>4257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49">
        <f t="shared" si="35"/>
        <v>43465</v>
      </c>
      <c r="D492" s="99" t="s">
        <v>526</v>
      </c>
      <c r="E492" s="481">
        <v>2</v>
      </c>
      <c r="F492" s="99" t="s">
        <v>525</v>
      </c>
      <c r="H492" s="99">
        <f>'Справка 6'!F12</f>
        <v>4745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49">
        <f t="shared" si="35"/>
        <v>43465</v>
      </c>
      <c r="D493" s="99" t="s">
        <v>529</v>
      </c>
      <c r="E493" s="481">
        <v>2</v>
      </c>
      <c r="F493" s="99" t="s">
        <v>528</v>
      </c>
      <c r="H493" s="99">
        <f>'Справка 6'!E13</f>
        <v>12701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49">
        <f t="shared" si="35"/>
        <v>43465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49">
        <f t="shared" si="35"/>
        <v>43465</v>
      </c>
      <c r="D495" s="99" t="s">
        <v>535</v>
      </c>
      <c r="E495" s="481">
        <v>2</v>
      </c>
      <c r="F495" s="99" t="s">
        <v>534</v>
      </c>
      <c r="H495" s="99">
        <f>'Справка 6'!F15</f>
        <v>52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49">
        <f t="shared" si="35"/>
        <v>43465</v>
      </c>
      <c r="D496" s="99" t="s">
        <v>537</v>
      </c>
      <c r="E496" s="481">
        <v>2</v>
      </c>
      <c r="F496" s="99" t="s">
        <v>536</v>
      </c>
      <c r="H496" s="99">
        <f>'Справка 6'!E16</f>
        <v>3948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49">
        <f t="shared" si="35"/>
        <v>43465</v>
      </c>
      <c r="D497" s="99" t="s">
        <v>540</v>
      </c>
      <c r="E497" s="481">
        <v>2</v>
      </c>
      <c r="F497" s="99" t="s">
        <v>539</v>
      </c>
      <c r="H497" s="99">
        <f>'Справка 6'!E17</f>
        <v>30349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49">
        <f t="shared" si="35"/>
        <v>43465</v>
      </c>
      <c r="D498" s="99" t="s">
        <v>543</v>
      </c>
      <c r="E498" s="481">
        <v>2</v>
      </c>
      <c r="F498" s="99" t="s">
        <v>542</v>
      </c>
      <c r="H498" s="99">
        <f>'Справка 6'!E18</f>
        <v>113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49">
        <f t="shared" si="35"/>
        <v>43465</v>
      </c>
      <c r="D499" s="99" t="s">
        <v>545</v>
      </c>
      <c r="E499" s="481">
        <v>2</v>
      </c>
      <c r="F499" s="99" t="s">
        <v>804</v>
      </c>
      <c r="H499" s="99">
        <f>'Справка 6'!E19</f>
        <v>80561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49">
        <f t="shared" si="35"/>
        <v>43465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49">
        <f t="shared" si="35"/>
        <v>43465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49">
        <f t="shared" si="35"/>
        <v>43465</v>
      </c>
      <c r="D502" s="99" t="s">
        <v>553</v>
      </c>
      <c r="E502" s="481">
        <v>2</v>
      </c>
      <c r="F502" s="99" t="s">
        <v>552</v>
      </c>
      <c r="H502" s="99">
        <f>'Справка 6'!E23</f>
        <v>1369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49">
        <f t="shared" si="35"/>
        <v>43465</v>
      </c>
      <c r="D503" s="99" t="s">
        <v>555</v>
      </c>
      <c r="E503" s="481">
        <v>2</v>
      </c>
      <c r="F503" s="99" t="s">
        <v>554</v>
      </c>
      <c r="H503" s="99">
        <f>'Справка 6'!E24</f>
        <v>132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49">
        <f t="shared" si="35"/>
        <v>43465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49">
        <f t="shared" si="35"/>
        <v>43465</v>
      </c>
      <c r="D505" s="99" t="s">
        <v>558</v>
      </c>
      <c r="E505" s="481">
        <v>2</v>
      </c>
      <c r="F505" s="99" t="s">
        <v>542</v>
      </c>
      <c r="H505" s="99">
        <f>'Справка 6'!E26</f>
        <v>61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49">
        <f t="shared" si="35"/>
        <v>43465</v>
      </c>
      <c r="D506" s="99" t="s">
        <v>560</v>
      </c>
      <c r="E506" s="481">
        <v>2</v>
      </c>
      <c r="F506" s="99" t="s">
        <v>838</v>
      </c>
      <c r="H506" s="99">
        <f>'Справка 6'!E27</f>
        <v>1562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49">
        <f t="shared" si="35"/>
        <v>43465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49">
        <f t="shared" si="35"/>
        <v>43465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49">
        <f t="shared" si="35"/>
        <v>43465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49">
        <f t="shared" si="35"/>
        <v>43465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49">
        <f t="shared" si="35"/>
        <v>43465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49">
        <f t="shared" si="35"/>
        <v>43465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49">
        <f t="shared" si="35"/>
        <v>43465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49">
        <f t="shared" si="35"/>
        <v>43465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49">
        <f t="shared" si="35"/>
        <v>43465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49">
        <f t="shared" si="35"/>
        <v>43465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49">
        <f t="shared" si="35"/>
        <v>43465</v>
      </c>
      <c r="D517" s="99" t="s">
        <v>576</v>
      </c>
      <c r="E517" s="481">
        <v>2</v>
      </c>
      <c r="F517" s="99" t="s">
        <v>542</v>
      </c>
      <c r="H517" s="99">
        <f>'Справка 6'!E39</f>
        <v>1653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49">
        <f t="shared" si="35"/>
        <v>43465</v>
      </c>
      <c r="D518" s="99" t="s">
        <v>578</v>
      </c>
      <c r="E518" s="481">
        <v>2</v>
      </c>
      <c r="F518" s="99" t="s">
        <v>803</v>
      </c>
      <c r="H518" s="99">
        <f>'Справка 6'!E40</f>
        <v>1653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49">
        <f t="shared" si="35"/>
        <v>43465</v>
      </c>
      <c r="D519" s="99" t="s">
        <v>581</v>
      </c>
      <c r="E519" s="481">
        <v>2</v>
      </c>
      <c r="F519" s="99" t="s">
        <v>580</v>
      </c>
      <c r="H519" s="99">
        <f>'Справка 6'!E41</f>
        <v>6943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49">
        <f t="shared" si="35"/>
        <v>43465</v>
      </c>
      <c r="D520" s="99" t="s">
        <v>583</v>
      </c>
      <c r="E520" s="481">
        <v>2</v>
      </c>
      <c r="F520" s="99" t="s">
        <v>582</v>
      </c>
      <c r="H520" s="99">
        <f>'Справка 6'!E42</f>
        <v>90719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49">
        <f t="shared" si="35"/>
        <v>43465</v>
      </c>
      <c r="D521" s="99" t="s">
        <v>523</v>
      </c>
      <c r="E521" s="481">
        <v>3</v>
      </c>
      <c r="F521" s="99" t="s">
        <v>522</v>
      </c>
      <c r="H521" s="99" t="e">
        <f>'Справка 6'!#REF!</f>
        <v>#REF!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49">
        <f t="shared" si="35"/>
        <v>43465</v>
      </c>
      <c r="D522" s="99" t="s">
        <v>526</v>
      </c>
      <c r="E522" s="481">
        <v>3</v>
      </c>
      <c r="F522" s="99" t="s">
        <v>525</v>
      </c>
      <c r="H522" s="99" t="e">
        <f>'Справка 6'!#REF!</f>
        <v>#REF!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49">
        <f t="shared" si="35"/>
        <v>43465</v>
      </c>
      <c r="D523" s="99" t="s">
        <v>529</v>
      </c>
      <c r="E523" s="481">
        <v>3</v>
      </c>
      <c r="F523" s="99" t="s">
        <v>528</v>
      </c>
      <c r="H523" s="99">
        <f>'Справка 6'!F13</f>
        <v>1693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49">
        <f t="shared" si="35"/>
        <v>43465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49">
        <f aca="true" t="shared" si="38" ref="C525:C588">endDate</f>
        <v>43465</v>
      </c>
      <c r="D525" s="99" t="s">
        <v>535</v>
      </c>
      <c r="E525" s="481">
        <v>3</v>
      </c>
      <c r="F525" s="99" t="s">
        <v>534</v>
      </c>
      <c r="H525" s="99" t="e">
        <f>'Справка 6'!#REF!</f>
        <v>#REF!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49">
        <f t="shared" si="38"/>
        <v>43465</v>
      </c>
      <c r="D526" s="99" t="s">
        <v>537</v>
      </c>
      <c r="E526" s="481">
        <v>3</v>
      </c>
      <c r="F526" s="99" t="s">
        <v>536</v>
      </c>
      <c r="H526" s="99">
        <f>'Справка 6'!F16</f>
        <v>281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49">
        <f t="shared" si="38"/>
        <v>43465</v>
      </c>
      <c r="D527" s="99" t="s">
        <v>540</v>
      </c>
      <c r="E527" s="481">
        <v>3</v>
      </c>
      <c r="F527" s="99" t="s">
        <v>539</v>
      </c>
      <c r="H527" s="99">
        <f>'Справка 6'!F17</f>
        <v>35817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49">
        <f t="shared" si="38"/>
        <v>43465</v>
      </c>
      <c r="D528" s="99" t="s">
        <v>543</v>
      </c>
      <c r="E528" s="481">
        <v>3</v>
      </c>
      <c r="F528" s="99" t="s">
        <v>542</v>
      </c>
      <c r="H528" s="99">
        <f>'Справка 6'!F18</f>
        <v>1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49">
        <f t="shared" si="38"/>
        <v>43465</v>
      </c>
      <c r="D529" s="99" t="s">
        <v>545</v>
      </c>
      <c r="E529" s="481">
        <v>3</v>
      </c>
      <c r="F529" s="99" t="s">
        <v>804</v>
      </c>
      <c r="H529" s="99">
        <f>'Справка 6'!F19</f>
        <v>46846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49">
        <f t="shared" si="38"/>
        <v>43465</v>
      </c>
      <c r="D530" s="99" t="s">
        <v>547</v>
      </c>
      <c r="E530" s="481">
        <v>3</v>
      </c>
      <c r="F530" s="99" t="s">
        <v>546</v>
      </c>
      <c r="H530" s="99">
        <f>'Справка 6'!F20</f>
        <v>7331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49">
        <f t="shared" si="38"/>
        <v>43465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49">
        <f t="shared" si="38"/>
        <v>43465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49">
        <f t="shared" si="38"/>
        <v>43465</v>
      </c>
      <c r="D533" s="99" t="s">
        <v>555</v>
      </c>
      <c r="E533" s="481">
        <v>3</v>
      </c>
      <c r="F533" s="99" t="s">
        <v>554</v>
      </c>
      <c r="H533" s="99">
        <f>'Справка 6'!F24</f>
        <v>98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49">
        <f t="shared" si="38"/>
        <v>43465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49">
        <f t="shared" si="38"/>
        <v>43465</v>
      </c>
      <c r="D535" s="99" t="s">
        <v>558</v>
      </c>
      <c r="E535" s="481">
        <v>3</v>
      </c>
      <c r="F535" s="99" t="s">
        <v>542</v>
      </c>
      <c r="H535" s="99">
        <f>'Справка 6'!F26</f>
        <v>607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49">
        <f t="shared" si="38"/>
        <v>43465</v>
      </c>
      <c r="D536" s="99" t="s">
        <v>560</v>
      </c>
      <c r="E536" s="481">
        <v>3</v>
      </c>
      <c r="F536" s="99" t="s">
        <v>838</v>
      </c>
      <c r="H536" s="99">
        <f>'Справка 6'!F27</f>
        <v>705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49">
        <f t="shared" si="38"/>
        <v>43465</v>
      </c>
      <c r="D537" s="99" t="s">
        <v>562</v>
      </c>
      <c r="E537" s="481">
        <v>3</v>
      </c>
      <c r="F537" s="99" t="s">
        <v>561</v>
      </c>
      <c r="H537" s="99">
        <f>'Справка 6'!F29</f>
        <v>2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49">
        <f t="shared" si="38"/>
        <v>43465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49">
        <f t="shared" si="38"/>
        <v>43465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49">
        <f t="shared" si="38"/>
        <v>43465</v>
      </c>
      <c r="D540" s="99" t="s">
        <v>565</v>
      </c>
      <c r="E540" s="481">
        <v>3</v>
      </c>
      <c r="F540" s="99" t="s">
        <v>113</v>
      </c>
      <c r="H540" s="99">
        <f>'Справка 6'!F32</f>
        <v>2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49">
        <f t="shared" si="38"/>
        <v>43465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49">
        <f t="shared" si="38"/>
        <v>43465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49">
        <f t="shared" si="38"/>
        <v>43465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49">
        <f t="shared" si="38"/>
        <v>43465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49">
        <f t="shared" si="38"/>
        <v>43465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49">
        <f t="shared" si="38"/>
        <v>43465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49">
        <f t="shared" si="38"/>
        <v>43465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49">
        <f t="shared" si="38"/>
        <v>43465</v>
      </c>
      <c r="D548" s="99" t="s">
        <v>578</v>
      </c>
      <c r="E548" s="481">
        <v>3</v>
      </c>
      <c r="F548" s="99" t="s">
        <v>803</v>
      </c>
      <c r="H548" s="99">
        <f>'Справка 6'!F40</f>
        <v>2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49">
        <f t="shared" si="38"/>
        <v>43465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49">
        <f t="shared" si="38"/>
        <v>43465</v>
      </c>
      <c r="D550" s="99" t="s">
        <v>583</v>
      </c>
      <c r="E550" s="481">
        <v>3</v>
      </c>
      <c r="F550" s="99" t="s">
        <v>582</v>
      </c>
      <c r="H550" s="99">
        <f>'Справка 6'!F42</f>
        <v>54884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49">
        <f t="shared" si="38"/>
        <v>43465</v>
      </c>
      <c r="D551" s="99" t="s">
        <v>523</v>
      </c>
      <c r="E551" s="481">
        <v>4</v>
      </c>
      <c r="F551" s="99" t="s">
        <v>522</v>
      </c>
      <c r="H551" s="99">
        <f>'Справка 6'!G11</f>
        <v>52690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49">
        <f t="shared" si="38"/>
        <v>43465</v>
      </c>
      <c r="D552" s="99" t="s">
        <v>526</v>
      </c>
      <c r="E552" s="481">
        <v>4</v>
      </c>
      <c r="F552" s="99" t="s">
        <v>525</v>
      </c>
      <c r="H552" s="99">
        <f>'Справка 6'!G12</f>
        <v>100686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49">
        <f t="shared" si="38"/>
        <v>43465</v>
      </c>
      <c r="D553" s="99" t="s">
        <v>529</v>
      </c>
      <c r="E553" s="481">
        <v>4</v>
      </c>
      <c r="F553" s="99" t="s">
        <v>528</v>
      </c>
      <c r="H553" s="99">
        <f>'Справка 6'!G13</f>
        <v>70748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49">
        <f t="shared" si="38"/>
        <v>43465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49">
        <f t="shared" si="38"/>
        <v>43465</v>
      </c>
      <c r="D555" s="99" t="s">
        <v>535</v>
      </c>
      <c r="E555" s="481">
        <v>4</v>
      </c>
      <c r="F555" s="99" t="s">
        <v>534</v>
      </c>
      <c r="H555" s="99">
        <f>'Справка 6'!G15</f>
        <v>1655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49">
        <f t="shared" si="38"/>
        <v>43465</v>
      </c>
      <c r="D556" s="99" t="s">
        <v>537</v>
      </c>
      <c r="E556" s="481">
        <v>4</v>
      </c>
      <c r="F556" s="99" t="s">
        <v>536</v>
      </c>
      <c r="H556" s="99">
        <f>'Справка 6'!G16</f>
        <v>13312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49">
        <f t="shared" si="38"/>
        <v>43465</v>
      </c>
      <c r="D557" s="99" t="s">
        <v>540</v>
      </c>
      <c r="E557" s="481">
        <v>4</v>
      </c>
      <c r="F557" s="99" t="s">
        <v>539</v>
      </c>
      <c r="H557" s="99">
        <f>'Справка 6'!G17</f>
        <v>32890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49">
        <f t="shared" si="38"/>
        <v>43465</v>
      </c>
      <c r="D558" s="99" t="s">
        <v>543</v>
      </c>
      <c r="E558" s="481">
        <v>4</v>
      </c>
      <c r="F558" s="99" t="s">
        <v>542</v>
      </c>
      <c r="H558" s="99">
        <f>'Справка 6'!G18</f>
        <v>937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49">
        <f t="shared" si="38"/>
        <v>43465</v>
      </c>
      <c r="D559" s="99" t="s">
        <v>545</v>
      </c>
      <c r="E559" s="481">
        <v>4</v>
      </c>
      <c r="F559" s="99" t="s">
        <v>804</v>
      </c>
      <c r="H559" s="99">
        <f>'Справка 6'!G19</f>
        <v>272918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49">
        <f t="shared" si="38"/>
        <v>43465</v>
      </c>
      <c r="D560" s="99" t="s">
        <v>547</v>
      </c>
      <c r="E560" s="481">
        <v>4</v>
      </c>
      <c r="F560" s="99" t="s">
        <v>546</v>
      </c>
      <c r="H560" s="99">
        <f>'Справка 6'!G20</f>
        <v>25079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49">
        <f t="shared" si="38"/>
        <v>43465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49">
        <f t="shared" si="38"/>
        <v>43465</v>
      </c>
      <c r="D562" s="99" t="s">
        <v>553</v>
      </c>
      <c r="E562" s="481">
        <v>4</v>
      </c>
      <c r="F562" s="99" t="s">
        <v>552</v>
      </c>
      <c r="H562" s="99">
        <f>'Справка 6'!G23</f>
        <v>14005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49">
        <f t="shared" si="38"/>
        <v>43465</v>
      </c>
      <c r="D563" s="99" t="s">
        <v>555</v>
      </c>
      <c r="E563" s="481">
        <v>4</v>
      </c>
      <c r="F563" s="99" t="s">
        <v>554</v>
      </c>
      <c r="H563" s="99">
        <f>'Справка 6'!G24</f>
        <v>1447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49">
        <f t="shared" si="38"/>
        <v>43465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49">
        <f t="shared" si="38"/>
        <v>43465</v>
      </c>
      <c r="D565" s="99" t="s">
        <v>558</v>
      </c>
      <c r="E565" s="481">
        <v>4</v>
      </c>
      <c r="F565" s="99" t="s">
        <v>542</v>
      </c>
      <c r="H565" s="99">
        <f>'Справка 6'!G26</f>
        <v>8786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49">
        <f t="shared" si="38"/>
        <v>43465</v>
      </c>
      <c r="D566" s="99" t="s">
        <v>560</v>
      </c>
      <c r="E566" s="481">
        <v>4</v>
      </c>
      <c r="F566" s="99" t="s">
        <v>838</v>
      </c>
      <c r="H566" s="99">
        <f>'Справка 6'!G27</f>
        <v>24238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49">
        <f t="shared" si="38"/>
        <v>43465</v>
      </c>
      <c r="D567" s="99" t="s">
        <v>562</v>
      </c>
      <c r="E567" s="481">
        <v>4</v>
      </c>
      <c r="F567" s="99" t="s">
        <v>561</v>
      </c>
      <c r="H567" s="99">
        <f>'Справка 6'!G29</f>
        <v>43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49">
        <f t="shared" si="38"/>
        <v>43465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49">
        <f t="shared" si="38"/>
        <v>43465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49">
        <f t="shared" si="38"/>
        <v>43465</v>
      </c>
      <c r="D570" s="99" t="s">
        <v>565</v>
      </c>
      <c r="E570" s="481">
        <v>4</v>
      </c>
      <c r="F570" s="99" t="s">
        <v>113</v>
      </c>
      <c r="H570" s="99">
        <f>'Справка 6'!G32</f>
        <v>43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49">
        <f t="shared" si="38"/>
        <v>43465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49">
        <f t="shared" si="38"/>
        <v>43465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49">
        <f t="shared" si="38"/>
        <v>43465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49">
        <f t="shared" si="38"/>
        <v>43465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49">
        <f t="shared" si="38"/>
        <v>43465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49">
        <f t="shared" si="38"/>
        <v>43465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49">
        <f t="shared" si="38"/>
        <v>43465</v>
      </c>
      <c r="D577" s="99" t="s">
        <v>576</v>
      </c>
      <c r="E577" s="481">
        <v>4</v>
      </c>
      <c r="F577" s="99" t="s">
        <v>542</v>
      </c>
      <c r="H577" s="99">
        <f>'Справка 6'!G39</f>
        <v>1946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49">
        <f t="shared" si="38"/>
        <v>43465</v>
      </c>
      <c r="D578" s="99" t="s">
        <v>578</v>
      </c>
      <c r="E578" s="481">
        <v>4</v>
      </c>
      <c r="F578" s="99" t="s">
        <v>803</v>
      </c>
      <c r="H578" s="99">
        <f>'Справка 6'!G40</f>
        <v>1989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49">
        <f t="shared" si="38"/>
        <v>43465</v>
      </c>
      <c r="D579" s="99" t="s">
        <v>581</v>
      </c>
      <c r="E579" s="481">
        <v>4</v>
      </c>
      <c r="F579" s="99" t="s">
        <v>580</v>
      </c>
      <c r="H579" s="99">
        <f>'Справка 6'!G41</f>
        <v>42050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49">
        <f t="shared" si="38"/>
        <v>43465</v>
      </c>
      <c r="D580" s="99" t="s">
        <v>583</v>
      </c>
      <c r="E580" s="481">
        <v>4</v>
      </c>
      <c r="F580" s="99" t="s">
        <v>582</v>
      </c>
      <c r="H580" s="99">
        <f>'Справка 6'!G42</f>
        <v>366274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49">
        <f t="shared" si="38"/>
        <v>43465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49">
        <f t="shared" si="38"/>
        <v>43465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49">
        <f t="shared" si="38"/>
        <v>43465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49">
        <f t="shared" si="38"/>
        <v>43465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49">
        <f t="shared" si="38"/>
        <v>43465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49">
        <f t="shared" si="38"/>
        <v>43465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49">
        <f t="shared" si="38"/>
        <v>43465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49">
        <f t="shared" si="38"/>
        <v>43465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49">
        <f aca="true" t="shared" si="41" ref="C589:C652">endDate</f>
        <v>43465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49">
        <f t="shared" si="41"/>
        <v>43465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49">
        <f t="shared" si="41"/>
        <v>43465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49">
        <f t="shared" si="41"/>
        <v>43465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49">
        <f t="shared" si="41"/>
        <v>43465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49">
        <f t="shared" si="41"/>
        <v>43465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49">
        <f t="shared" si="41"/>
        <v>43465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49">
        <f t="shared" si="41"/>
        <v>43465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49">
        <f t="shared" si="41"/>
        <v>43465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49">
        <f t="shared" si="41"/>
        <v>43465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49">
        <f t="shared" si="41"/>
        <v>43465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49">
        <f t="shared" si="41"/>
        <v>43465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49">
        <f t="shared" si="41"/>
        <v>43465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49">
        <f t="shared" si="41"/>
        <v>43465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49">
        <f t="shared" si="41"/>
        <v>43465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49">
        <f t="shared" si="41"/>
        <v>43465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49">
        <f t="shared" si="41"/>
        <v>43465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49">
        <f t="shared" si="41"/>
        <v>43465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49">
        <f t="shared" si="41"/>
        <v>43465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49">
        <f t="shared" si="41"/>
        <v>43465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49">
        <f t="shared" si="41"/>
        <v>43465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49">
        <f t="shared" si="41"/>
        <v>43465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49">
        <f t="shared" si="41"/>
        <v>43465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49">
        <f t="shared" si="41"/>
        <v>43465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49">
        <f t="shared" si="41"/>
        <v>43465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49">
        <f t="shared" si="41"/>
        <v>43465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49">
        <f t="shared" si="41"/>
        <v>43465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49">
        <f t="shared" si="41"/>
        <v>43465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49">
        <f t="shared" si="41"/>
        <v>43465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49">
        <f t="shared" si="41"/>
        <v>43465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49">
        <f t="shared" si="41"/>
        <v>43465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49">
        <f t="shared" si="41"/>
        <v>43465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49">
        <f t="shared" si="41"/>
        <v>43465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49">
        <f t="shared" si="41"/>
        <v>43465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49">
        <f t="shared" si="41"/>
        <v>43465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49">
        <f t="shared" si="41"/>
        <v>43465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49">
        <f t="shared" si="41"/>
        <v>43465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49">
        <f t="shared" si="41"/>
        <v>43465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49">
        <f t="shared" si="41"/>
        <v>43465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49">
        <f t="shared" si="41"/>
        <v>43465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49">
        <f t="shared" si="41"/>
        <v>43465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49">
        <f t="shared" si="41"/>
        <v>43465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49">
        <f t="shared" si="41"/>
        <v>43465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49">
        <f t="shared" si="41"/>
        <v>43465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49">
        <f t="shared" si="41"/>
        <v>43465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49">
        <f t="shared" si="41"/>
        <v>43465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49">
        <f t="shared" si="41"/>
        <v>43465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49">
        <f t="shared" si="41"/>
        <v>43465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49">
        <f t="shared" si="41"/>
        <v>43465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49">
        <f t="shared" si="41"/>
        <v>43465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49">
        <f t="shared" si="41"/>
        <v>43465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49">
        <f t="shared" si="41"/>
        <v>43465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49">
        <f t="shared" si="41"/>
        <v>43465</v>
      </c>
      <c r="D641" s="99" t="s">
        <v>523</v>
      </c>
      <c r="E641" s="481">
        <v>7</v>
      </c>
      <c r="F641" s="99" t="s">
        <v>522</v>
      </c>
      <c r="H641" s="99">
        <f>'Справка 6'!J11</f>
        <v>52690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49">
        <f t="shared" si="41"/>
        <v>43465</v>
      </c>
      <c r="D642" s="99" t="s">
        <v>526</v>
      </c>
      <c r="E642" s="481">
        <v>7</v>
      </c>
      <c r="F642" s="99" t="s">
        <v>525</v>
      </c>
      <c r="H642" s="99">
        <f>'Справка 6'!J12</f>
        <v>100686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49">
        <f t="shared" si="41"/>
        <v>43465</v>
      </c>
      <c r="D643" s="99" t="s">
        <v>529</v>
      </c>
      <c r="E643" s="481">
        <v>7</v>
      </c>
      <c r="F643" s="99" t="s">
        <v>528</v>
      </c>
      <c r="H643" s="99">
        <f>'Справка 6'!J13</f>
        <v>70748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49">
        <f t="shared" si="41"/>
        <v>43465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49">
        <f t="shared" si="41"/>
        <v>43465</v>
      </c>
      <c r="D645" s="99" t="s">
        <v>535</v>
      </c>
      <c r="E645" s="481">
        <v>7</v>
      </c>
      <c r="F645" s="99" t="s">
        <v>534</v>
      </c>
      <c r="H645" s="99">
        <f>'Справка 6'!J15</f>
        <v>1655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49">
        <f t="shared" si="41"/>
        <v>43465</v>
      </c>
      <c r="D646" s="99" t="s">
        <v>537</v>
      </c>
      <c r="E646" s="481">
        <v>7</v>
      </c>
      <c r="F646" s="99" t="s">
        <v>536</v>
      </c>
      <c r="H646" s="99">
        <f>'Справка 6'!J16</f>
        <v>13312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49">
        <f t="shared" si="41"/>
        <v>43465</v>
      </c>
      <c r="D647" s="99" t="s">
        <v>540</v>
      </c>
      <c r="E647" s="481">
        <v>7</v>
      </c>
      <c r="F647" s="99" t="s">
        <v>539</v>
      </c>
      <c r="H647" s="99">
        <f>'Справка 6'!J17</f>
        <v>32890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49">
        <f t="shared" si="41"/>
        <v>43465</v>
      </c>
      <c r="D648" s="99" t="s">
        <v>543</v>
      </c>
      <c r="E648" s="481">
        <v>7</v>
      </c>
      <c r="F648" s="99" t="s">
        <v>542</v>
      </c>
      <c r="H648" s="99">
        <f>'Справка 6'!J18</f>
        <v>937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49">
        <f t="shared" si="41"/>
        <v>43465</v>
      </c>
      <c r="D649" s="99" t="s">
        <v>545</v>
      </c>
      <c r="E649" s="481">
        <v>7</v>
      </c>
      <c r="F649" s="99" t="s">
        <v>804</v>
      </c>
      <c r="H649" s="99">
        <f>'Справка 6'!J19</f>
        <v>272918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49">
        <f t="shared" si="41"/>
        <v>43465</v>
      </c>
      <c r="D650" s="99" t="s">
        <v>547</v>
      </c>
      <c r="E650" s="481">
        <v>7</v>
      </c>
      <c r="F650" s="99" t="s">
        <v>546</v>
      </c>
      <c r="H650" s="99">
        <f>'Справка 6'!J20</f>
        <v>25079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49">
        <f t="shared" si="41"/>
        <v>43465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49">
        <f t="shared" si="41"/>
        <v>43465</v>
      </c>
      <c r="D652" s="99" t="s">
        <v>553</v>
      </c>
      <c r="E652" s="481">
        <v>7</v>
      </c>
      <c r="F652" s="99" t="s">
        <v>552</v>
      </c>
      <c r="H652" s="99">
        <f>'Справка 6'!J23</f>
        <v>14005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49">
        <f aca="true" t="shared" si="44" ref="C653:C716">endDate</f>
        <v>43465</v>
      </c>
      <c r="D653" s="99" t="s">
        <v>555</v>
      </c>
      <c r="E653" s="481">
        <v>7</v>
      </c>
      <c r="F653" s="99" t="s">
        <v>554</v>
      </c>
      <c r="H653" s="99">
        <f>'Справка 6'!J24</f>
        <v>1447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49">
        <f t="shared" si="44"/>
        <v>43465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49">
        <f t="shared" si="44"/>
        <v>43465</v>
      </c>
      <c r="D655" s="99" t="s">
        <v>558</v>
      </c>
      <c r="E655" s="481">
        <v>7</v>
      </c>
      <c r="F655" s="99" t="s">
        <v>542</v>
      </c>
      <c r="H655" s="99">
        <f>'Справка 6'!J26</f>
        <v>8786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49">
        <f t="shared" si="44"/>
        <v>43465</v>
      </c>
      <c r="D656" s="99" t="s">
        <v>560</v>
      </c>
      <c r="E656" s="481">
        <v>7</v>
      </c>
      <c r="F656" s="99" t="s">
        <v>838</v>
      </c>
      <c r="H656" s="99">
        <f>'Справка 6'!J27</f>
        <v>24238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49">
        <f t="shared" si="44"/>
        <v>43465</v>
      </c>
      <c r="D657" s="99" t="s">
        <v>562</v>
      </c>
      <c r="E657" s="481">
        <v>7</v>
      </c>
      <c r="F657" s="99" t="s">
        <v>561</v>
      </c>
      <c r="H657" s="99">
        <f>'Справка 6'!J29</f>
        <v>43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49">
        <f t="shared" si="44"/>
        <v>43465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49">
        <f t="shared" si="44"/>
        <v>43465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49">
        <f t="shared" si="44"/>
        <v>43465</v>
      </c>
      <c r="D660" s="99" t="s">
        <v>565</v>
      </c>
      <c r="E660" s="481">
        <v>7</v>
      </c>
      <c r="F660" s="99" t="s">
        <v>113</v>
      </c>
      <c r="H660" s="99">
        <f>'Справка 6'!J32</f>
        <v>43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49">
        <f t="shared" si="44"/>
        <v>43465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49">
        <f t="shared" si="44"/>
        <v>43465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49">
        <f t="shared" si="44"/>
        <v>43465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49">
        <f t="shared" si="44"/>
        <v>43465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49">
        <f t="shared" si="44"/>
        <v>43465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49">
        <f t="shared" si="44"/>
        <v>43465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49">
        <f t="shared" si="44"/>
        <v>43465</v>
      </c>
      <c r="D667" s="99" t="s">
        <v>576</v>
      </c>
      <c r="E667" s="481">
        <v>7</v>
      </c>
      <c r="F667" s="99" t="s">
        <v>542</v>
      </c>
      <c r="H667" s="99">
        <f>'Справка 6'!J39</f>
        <v>1946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49">
        <f t="shared" si="44"/>
        <v>43465</v>
      </c>
      <c r="D668" s="99" t="s">
        <v>578</v>
      </c>
      <c r="E668" s="481">
        <v>7</v>
      </c>
      <c r="F668" s="99" t="s">
        <v>803</v>
      </c>
      <c r="H668" s="99">
        <f>'Справка 6'!J40</f>
        <v>1989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49">
        <f t="shared" si="44"/>
        <v>43465</v>
      </c>
      <c r="D669" s="99" t="s">
        <v>581</v>
      </c>
      <c r="E669" s="481">
        <v>7</v>
      </c>
      <c r="F669" s="99" t="s">
        <v>580</v>
      </c>
      <c r="H669" s="99">
        <f>'Справка 6'!J41</f>
        <v>42050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49">
        <f t="shared" si="44"/>
        <v>43465</v>
      </c>
      <c r="D670" s="99" t="s">
        <v>583</v>
      </c>
      <c r="E670" s="481">
        <v>7</v>
      </c>
      <c r="F670" s="99" t="s">
        <v>582</v>
      </c>
      <c r="H670" s="99">
        <f>'Справка 6'!J42</f>
        <v>366274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49">
        <f t="shared" si="44"/>
        <v>43465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49">
        <f t="shared" si="44"/>
        <v>43465</v>
      </c>
      <c r="D672" s="99" t="s">
        <v>526</v>
      </c>
      <c r="E672" s="481">
        <v>8</v>
      </c>
      <c r="F672" s="99" t="s">
        <v>525</v>
      </c>
      <c r="H672" s="99">
        <f>'Справка 6'!K12</f>
        <v>7536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49">
        <f t="shared" si="44"/>
        <v>43465</v>
      </c>
      <c r="D673" s="99" t="s">
        <v>529</v>
      </c>
      <c r="E673" s="481">
        <v>8</v>
      </c>
      <c r="F673" s="99" t="s">
        <v>528</v>
      </c>
      <c r="H673" s="99">
        <f>'Справка 6'!K13</f>
        <v>18293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49">
        <f t="shared" si="44"/>
        <v>43465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49">
        <f t="shared" si="44"/>
        <v>43465</v>
      </c>
      <c r="D675" s="99" t="s">
        <v>535</v>
      </c>
      <c r="E675" s="481">
        <v>8</v>
      </c>
      <c r="F675" s="99" t="s">
        <v>534</v>
      </c>
      <c r="H675" s="99">
        <f>'Справка 6'!K15</f>
        <v>893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49">
        <f t="shared" si="44"/>
        <v>43465</v>
      </c>
      <c r="D676" s="99" t="s">
        <v>537</v>
      </c>
      <c r="E676" s="481">
        <v>8</v>
      </c>
      <c r="F676" s="99" t="s">
        <v>536</v>
      </c>
      <c r="H676" s="99">
        <f>'Справка 6'!K16</f>
        <v>4882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49">
        <f t="shared" si="44"/>
        <v>43465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49">
        <f t="shared" si="44"/>
        <v>43465</v>
      </c>
      <c r="D678" s="99" t="s">
        <v>543</v>
      </c>
      <c r="E678" s="481">
        <v>8</v>
      </c>
      <c r="F678" s="99" t="s">
        <v>542</v>
      </c>
      <c r="H678" s="99">
        <f>'Справка 6'!K18</f>
        <v>528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49">
        <f t="shared" si="44"/>
        <v>43465</v>
      </c>
      <c r="D679" s="99" t="s">
        <v>545</v>
      </c>
      <c r="E679" s="481">
        <v>8</v>
      </c>
      <c r="F679" s="99" t="s">
        <v>804</v>
      </c>
      <c r="H679" s="99">
        <f>'Справка 6'!K19</f>
        <v>32132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49">
        <f t="shared" si="44"/>
        <v>43465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49">
        <f t="shared" si="44"/>
        <v>43465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49">
        <f t="shared" si="44"/>
        <v>43465</v>
      </c>
      <c r="D682" s="99" t="s">
        <v>553</v>
      </c>
      <c r="E682" s="481">
        <v>8</v>
      </c>
      <c r="F682" s="99" t="s">
        <v>552</v>
      </c>
      <c r="H682" s="99">
        <f>'Справка 6'!K23</f>
        <v>87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49">
        <f t="shared" si="44"/>
        <v>43465</v>
      </c>
      <c r="D683" s="99" t="s">
        <v>555</v>
      </c>
      <c r="E683" s="481">
        <v>8</v>
      </c>
      <c r="F683" s="99" t="s">
        <v>554</v>
      </c>
      <c r="H683" s="99">
        <f>'Справка 6'!K24</f>
        <v>1111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49">
        <f t="shared" si="44"/>
        <v>43465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49">
        <f t="shared" si="44"/>
        <v>43465</v>
      </c>
      <c r="D685" s="99" t="s">
        <v>558</v>
      </c>
      <c r="E685" s="481">
        <v>8</v>
      </c>
      <c r="F685" s="99" t="s">
        <v>542</v>
      </c>
      <c r="H685" s="99">
        <f>'Справка 6'!K26</f>
        <v>3707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49">
        <f t="shared" si="44"/>
        <v>43465</v>
      </c>
      <c r="D686" s="99" t="s">
        <v>560</v>
      </c>
      <c r="E686" s="481">
        <v>8</v>
      </c>
      <c r="F686" s="99" t="s">
        <v>838</v>
      </c>
      <c r="H686" s="99">
        <f>'Справка 6'!K27</f>
        <v>4905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49">
        <f t="shared" si="44"/>
        <v>43465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49">
        <f t="shared" si="44"/>
        <v>43465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49">
        <f t="shared" si="44"/>
        <v>43465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49">
        <f t="shared" si="44"/>
        <v>43465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49">
        <f t="shared" si="44"/>
        <v>43465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49">
        <f t="shared" si="44"/>
        <v>43465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49">
        <f t="shared" si="44"/>
        <v>43465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49">
        <f t="shared" si="44"/>
        <v>43465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49">
        <f t="shared" si="44"/>
        <v>43465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49">
        <f t="shared" si="44"/>
        <v>43465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49">
        <f t="shared" si="44"/>
        <v>43465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49">
        <f t="shared" si="44"/>
        <v>43465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49">
        <f t="shared" si="44"/>
        <v>43465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49">
        <f t="shared" si="44"/>
        <v>43465</v>
      </c>
      <c r="D700" s="99" t="s">
        <v>583</v>
      </c>
      <c r="E700" s="481">
        <v>8</v>
      </c>
      <c r="F700" s="99" t="s">
        <v>582</v>
      </c>
      <c r="H700" s="99">
        <f>'Справка 6'!K42</f>
        <v>37037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49">
        <f t="shared" si="44"/>
        <v>43465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49">
        <f t="shared" si="44"/>
        <v>43465</v>
      </c>
      <c r="D702" s="99" t="s">
        <v>526</v>
      </c>
      <c r="E702" s="481">
        <v>9</v>
      </c>
      <c r="F702" s="99" t="s">
        <v>525</v>
      </c>
      <c r="H702" s="99">
        <f>'Справка 6'!L12</f>
        <v>1306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49">
        <f t="shared" si="44"/>
        <v>43465</v>
      </c>
      <c r="D703" s="99" t="s">
        <v>529</v>
      </c>
      <c r="E703" s="481">
        <v>9</v>
      </c>
      <c r="F703" s="99" t="s">
        <v>528</v>
      </c>
      <c r="H703" s="99">
        <f>'Справка 6'!L13</f>
        <v>11506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49">
        <f t="shared" si="44"/>
        <v>43465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49">
        <f t="shared" si="44"/>
        <v>43465</v>
      </c>
      <c r="D705" s="99" t="s">
        <v>535</v>
      </c>
      <c r="E705" s="481">
        <v>9</v>
      </c>
      <c r="F705" s="99" t="s">
        <v>534</v>
      </c>
      <c r="H705" s="99">
        <f>'Справка 6'!L15</f>
        <v>438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49">
        <f t="shared" si="44"/>
        <v>43465</v>
      </c>
      <c r="D706" s="99" t="s">
        <v>537</v>
      </c>
      <c r="E706" s="481">
        <v>9</v>
      </c>
      <c r="F706" s="99" t="s">
        <v>536</v>
      </c>
      <c r="H706" s="99">
        <f>'Справка 6'!L16</f>
        <v>933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49">
        <f t="shared" si="44"/>
        <v>43465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49">
        <f t="shared" si="44"/>
        <v>43465</v>
      </c>
      <c r="D708" s="99" t="s">
        <v>543</v>
      </c>
      <c r="E708" s="481">
        <v>9</v>
      </c>
      <c r="F708" s="99" t="s">
        <v>542</v>
      </c>
      <c r="H708" s="99">
        <f>'Справка 6'!L18</f>
        <v>129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49">
        <f t="shared" si="44"/>
        <v>43465</v>
      </c>
      <c r="D709" s="99" t="s">
        <v>545</v>
      </c>
      <c r="E709" s="481">
        <v>9</v>
      </c>
      <c r="F709" s="99" t="s">
        <v>804</v>
      </c>
      <c r="H709" s="99">
        <f>'Справка 6'!L19</f>
        <v>14312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49">
        <f t="shared" si="44"/>
        <v>43465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49">
        <f t="shared" si="44"/>
        <v>43465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49">
        <f t="shared" si="44"/>
        <v>43465</v>
      </c>
      <c r="D712" s="99" t="s">
        <v>553</v>
      </c>
      <c r="E712" s="481">
        <v>9</v>
      </c>
      <c r="F712" s="99" t="s">
        <v>552</v>
      </c>
      <c r="H712" s="99">
        <f>'Справка 6'!L23</f>
        <v>375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49">
        <f t="shared" si="44"/>
        <v>43465</v>
      </c>
      <c r="D713" s="99" t="s">
        <v>555</v>
      </c>
      <c r="E713" s="481">
        <v>9</v>
      </c>
      <c r="F713" s="99" t="s">
        <v>554</v>
      </c>
      <c r="H713" s="99">
        <f>'Справка 6'!L24</f>
        <v>166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49">
        <f t="shared" si="44"/>
        <v>43465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49">
        <f t="shared" si="44"/>
        <v>43465</v>
      </c>
      <c r="D715" s="99" t="s">
        <v>558</v>
      </c>
      <c r="E715" s="481">
        <v>9</v>
      </c>
      <c r="F715" s="99" t="s">
        <v>542</v>
      </c>
      <c r="H715" s="99">
        <f>'Справка 6'!L26</f>
        <v>442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49">
        <f t="shared" si="44"/>
        <v>43465</v>
      </c>
      <c r="D716" s="99" t="s">
        <v>560</v>
      </c>
      <c r="E716" s="481">
        <v>9</v>
      </c>
      <c r="F716" s="99" t="s">
        <v>838</v>
      </c>
      <c r="H716" s="99">
        <f>'Справка 6'!L27</f>
        <v>983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49">
        <f aca="true" t="shared" si="47" ref="C717:C780">endDate</f>
        <v>43465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49">
        <f t="shared" si="47"/>
        <v>43465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49">
        <f t="shared" si="47"/>
        <v>43465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49">
        <f t="shared" si="47"/>
        <v>43465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49">
        <f t="shared" si="47"/>
        <v>43465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49">
        <f t="shared" si="47"/>
        <v>43465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49">
        <f t="shared" si="47"/>
        <v>43465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49">
        <f t="shared" si="47"/>
        <v>43465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49">
        <f t="shared" si="47"/>
        <v>43465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49">
        <f t="shared" si="47"/>
        <v>43465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49">
        <f t="shared" si="47"/>
        <v>43465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49">
        <f t="shared" si="47"/>
        <v>43465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49">
        <f t="shared" si="47"/>
        <v>43465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49">
        <f t="shared" si="47"/>
        <v>43465</v>
      </c>
      <c r="D730" s="99" t="s">
        <v>583</v>
      </c>
      <c r="E730" s="481">
        <v>9</v>
      </c>
      <c r="F730" s="99" t="s">
        <v>582</v>
      </c>
      <c r="H730" s="99">
        <f>'Справка 6'!L42</f>
        <v>15295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49">
        <f t="shared" si="47"/>
        <v>43465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49">
        <f t="shared" si="47"/>
        <v>43465</v>
      </c>
      <c r="D732" s="99" t="s">
        <v>526</v>
      </c>
      <c r="E732" s="481">
        <v>10</v>
      </c>
      <c r="F732" s="99" t="s">
        <v>525</v>
      </c>
      <c r="H732" s="99">
        <f>'Справка 6'!M12</f>
        <v>65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49">
        <f t="shared" si="47"/>
        <v>43465</v>
      </c>
      <c r="D733" s="99" t="s">
        <v>529</v>
      </c>
      <c r="E733" s="481">
        <v>10</v>
      </c>
      <c r="F733" s="99" t="s">
        <v>528</v>
      </c>
      <c r="H733" s="99">
        <f>'Справка 6'!M13</f>
        <v>400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49">
        <f t="shared" si="47"/>
        <v>43465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49">
        <f t="shared" si="47"/>
        <v>43465</v>
      </c>
      <c r="D735" s="99" t="s">
        <v>535</v>
      </c>
      <c r="E735" s="481">
        <v>10</v>
      </c>
      <c r="F735" s="99" t="s">
        <v>534</v>
      </c>
      <c r="H735" s="99">
        <f>'Справка 6'!M15</f>
        <v>61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49">
        <f t="shared" si="47"/>
        <v>43465</v>
      </c>
      <c r="D736" s="99" t="s">
        <v>537</v>
      </c>
      <c r="E736" s="481">
        <v>10</v>
      </c>
      <c r="F736" s="99" t="s">
        <v>536</v>
      </c>
      <c r="H736" s="99">
        <f>'Справка 6'!M16</f>
        <v>61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49">
        <f t="shared" si="47"/>
        <v>43465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49">
        <f t="shared" si="47"/>
        <v>43465</v>
      </c>
      <c r="D738" s="99" t="s">
        <v>543</v>
      </c>
      <c r="E738" s="481">
        <v>10</v>
      </c>
      <c r="F738" s="99" t="s">
        <v>542</v>
      </c>
      <c r="H738" s="99">
        <f>'Справка 6'!M18</f>
        <v>1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49">
        <f t="shared" si="47"/>
        <v>43465</v>
      </c>
      <c r="D739" s="99" t="s">
        <v>545</v>
      </c>
      <c r="E739" s="481">
        <v>10</v>
      </c>
      <c r="F739" s="99" t="s">
        <v>804</v>
      </c>
      <c r="H739" s="99">
        <f>'Справка 6'!M19</f>
        <v>588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49">
        <f t="shared" si="47"/>
        <v>43465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49">
        <f t="shared" si="47"/>
        <v>43465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49">
        <f t="shared" si="47"/>
        <v>43465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49">
        <f t="shared" si="47"/>
        <v>43465</v>
      </c>
      <c r="D743" s="99" t="s">
        <v>555</v>
      </c>
      <c r="E743" s="481">
        <v>10</v>
      </c>
      <c r="F743" s="99" t="s">
        <v>554</v>
      </c>
      <c r="H743" s="99">
        <f>'Справка 6'!M24</f>
        <v>25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49">
        <f t="shared" si="47"/>
        <v>43465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49">
        <f t="shared" si="47"/>
        <v>43465</v>
      </c>
      <c r="D745" s="99" t="s">
        <v>558</v>
      </c>
      <c r="E745" s="481">
        <v>10</v>
      </c>
      <c r="F745" s="99" t="s">
        <v>542</v>
      </c>
      <c r="H745" s="99">
        <f>'Справка 6'!M26</f>
        <v>299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49">
        <f t="shared" si="47"/>
        <v>43465</v>
      </c>
      <c r="D746" s="99" t="s">
        <v>560</v>
      </c>
      <c r="E746" s="481">
        <v>10</v>
      </c>
      <c r="F746" s="99" t="s">
        <v>838</v>
      </c>
      <c r="H746" s="99">
        <f>'Справка 6'!M27</f>
        <v>324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49">
        <f t="shared" si="47"/>
        <v>43465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49">
        <f t="shared" si="47"/>
        <v>43465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49">
        <f t="shared" si="47"/>
        <v>43465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49">
        <f t="shared" si="47"/>
        <v>43465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49">
        <f t="shared" si="47"/>
        <v>43465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49">
        <f t="shared" si="47"/>
        <v>43465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49">
        <f t="shared" si="47"/>
        <v>43465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49">
        <f t="shared" si="47"/>
        <v>43465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49">
        <f t="shared" si="47"/>
        <v>43465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49">
        <f t="shared" si="47"/>
        <v>43465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49">
        <f t="shared" si="47"/>
        <v>43465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49">
        <f t="shared" si="47"/>
        <v>43465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49">
        <f t="shared" si="47"/>
        <v>43465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49">
        <f t="shared" si="47"/>
        <v>43465</v>
      </c>
      <c r="D760" s="99" t="s">
        <v>583</v>
      </c>
      <c r="E760" s="481">
        <v>10</v>
      </c>
      <c r="F760" s="99" t="s">
        <v>582</v>
      </c>
      <c r="H760" s="99">
        <f>'Справка 6'!M42</f>
        <v>912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49">
        <f t="shared" si="47"/>
        <v>43465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49">
        <f t="shared" si="47"/>
        <v>43465</v>
      </c>
      <c r="D762" s="99" t="s">
        <v>526</v>
      </c>
      <c r="E762" s="481">
        <v>11</v>
      </c>
      <c r="F762" s="99" t="s">
        <v>525</v>
      </c>
      <c r="H762" s="99">
        <f>'Справка 6'!N12</f>
        <v>8777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49">
        <f t="shared" si="47"/>
        <v>43465</v>
      </c>
      <c r="D763" s="99" t="s">
        <v>529</v>
      </c>
      <c r="E763" s="481">
        <v>11</v>
      </c>
      <c r="F763" s="99" t="s">
        <v>528</v>
      </c>
      <c r="H763" s="99">
        <f>'Справка 6'!N13</f>
        <v>29399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49">
        <f t="shared" si="47"/>
        <v>43465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49">
        <f t="shared" si="47"/>
        <v>43465</v>
      </c>
      <c r="D765" s="99" t="s">
        <v>535</v>
      </c>
      <c r="E765" s="481">
        <v>11</v>
      </c>
      <c r="F765" s="99" t="s">
        <v>534</v>
      </c>
      <c r="H765" s="99">
        <f>'Справка 6'!N15</f>
        <v>1270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49">
        <f t="shared" si="47"/>
        <v>43465</v>
      </c>
      <c r="D766" s="99" t="s">
        <v>537</v>
      </c>
      <c r="E766" s="481">
        <v>11</v>
      </c>
      <c r="F766" s="99" t="s">
        <v>536</v>
      </c>
      <c r="H766" s="99">
        <f>'Справка 6'!N16</f>
        <v>5754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49">
        <f t="shared" si="47"/>
        <v>43465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49">
        <f t="shared" si="47"/>
        <v>43465</v>
      </c>
      <c r="D768" s="99" t="s">
        <v>543</v>
      </c>
      <c r="E768" s="481">
        <v>11</v>
      </c>
      <c r="F768" s="99" t="s">
        <v>542</v>
      </c>
      <c r="H768" s="99">
        <f>'Справка 6'!N18</f>
        <v>656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49">
        <f t="shared" si="47"/>
        <v>43465</v>
      </c>
      <c r="D769" s="99" t="s">
        <v>545</v>
      </c>
      <c r="E769" s="481">
        <v>11</v>
      </c>
      <c r="F769" s="99" t="s">
        <v>804</v>
      </c>
      <c r="H769" s="99">
        <f>'Справка 6'!N19</f>
        <v>45856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49">
        <f t="shared" si="47"/>
        <v>43465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49">
        <f t="shared" si="47"/>
        <v>43465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49">
        <f t="shared" si="47"/>
        <v>43465</v>
      </c>
      <c r="D772" s="99" t="s">
        <v>553</v>
      </c>
      <c r="E772" s="481">
        <v>11</v>
      </c>
      <c r="F772" s="99" t="s">
        <v>552</v>
      </c>
      <c r="H772" s="99">
        <f>'Справка 6'!N23</f>
        <v>462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49">
        <f t="shared" si="47"/>
        <v>43465</v>
      </c>
      <c r="D773" s="99" t="s">
        <v>555</v>
      </c>
      <c r="E773" s="481">
        <v>11</v>
      </c>
      <c r="F773" s="99" t="s">
        <v>554</v>
      </c>
      <c r="H773" s="99">
        <f>'Справка 6'!N24</f>
        <v>1252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49">
        <f t="shared" si="47"/>
        <v>43465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49">
        <f t="shared" si="47"/>
        <v>43465</v>
      </c>
      <c r="D775" s="99" t="s">
        <v>558</v>
      </c>
      <c r="E775" s="481">
        <v>11</v>
      </c>
      <c r="F775" s="99" t="s">
        <v>542</v>
      </c>
      <c r="H775" s="99">
        <f>'Справка 6'!N26</f>
        <v>3850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49">
        <f t="shared" si="47"/>
        <v>43465</v>
      </c>
      <c r="D776" s="99" t="s">
        <v>560</v>
      </c>
      <c r="E776" s="481">
        <v>11</v>
      </c>
      <c r="F776" s="99" t="s">
        <v>838</v>
      </c>
      <c r="H776" s="99">
        <f>'Справка 6'!N27</f>
        <v>5564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49">
        <f t="shared" si="47"/>
        <v>43465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49">
        <f t="shared" si="47"/>
        <v>43465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49">
        <f t="shared" si="47"/>
        <v>43465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49">
        <f t="shared" si="47"/>
        <v>43465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49">
        <f aca="true" t="shared" si="50" ref="C781:C844">endDate</f>
        <v>43465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49">
        <f t="shared" si="50"/>
        <v>43465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49">
        <f t="shared" si="50"/>
        <v>43465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49">
        <f t="shared" si="50"/>
        <v>43465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49">
        <f t="shared" si="50"/>
        <v>43465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49">
        <f t="shared" si="50"/>
        <v>43465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49">
        <f t="shared" si="50"/>
        <v>43465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49">
        <f t="shared" si="50"/>
        <v>43465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49">
        <f t="shared" si="50"/>
        <v>43465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49">
        <f t="shared" si="50"/>
        <v>43465</v>
      </c>
      <c r="D790" s="99" t="s">
        <v>583</v>
      </c>
      <c r="E790" s="481">
        <v>11</v>
      </c>
      <c r="F790" s="99" t="s">
        <v>582</v>
      </c>
      <c r="H790" s="99">
        <f>'Справка 6'!N42</f>
        <v>51420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49">
        <f t="shared" si="50"/>
        <v>43465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49">
        <f t="shared" si="50"/>
        <v>43465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49">
        <f t="shared" si="50"/>
        <v>43465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49">
        <f t="shared" si="50"/>
        <v>43465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49">
        <f t="shared" si="50"/>
        <v>43465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49">
        <f t="shared" si="50"/>
        <v>43465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49">
        <f t="shared" si="50"/>
        <v>43465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49">
        <f t="shared" si="50"/>
        <v>43465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49">
        <f t="shared" si="50"/>
        <v>43465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49">
        <f t="shared" si="50"/>
        <v>43465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49">
        <f t="shared" si="50"/>
        <v>43465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49">
        <f t="shared" si="50"/>
        <v>43465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49">
        <f t="shared" si="50"/>
        <v>43465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49">
        <f t="shared" si="50"/>
        <v>43465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49">
        <f t="shared" si="50"/>
        <v>43465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49">
        <f t="shared" si="50"/>
        <v>43465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49">
        <f t="shared" si="50"/>
        <v>43465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49">
        <f t="shared" si="50"/>
        <v>43465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49">
        <f t="shared" si="50"/>
        <v>43465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49">
        <f t="shared" si="50"/>
        <v>43465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49">
        <f t="shared" si="50"/>
        <v>43465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49">
        <f t="shared" si="50"/>
        <v>43465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49">
        <f t="shared" si="50"/>
        <v>43465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49">
        <f t="shared" si="50"/>
        <v>43465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49">
        <f t="shared" si="50"/>
        <v>43465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49">
        <f t="shared" si="50"/>
        <v>43465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49">
        <f t="shared" si="50"/>
        <v>43465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49">
        <f t="shared" si="50"/>
        <v>43465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49">
        <f t="shared" si="50"/>
        <v>43465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49">
        <f t="shared" si="50"/>
        <v>43465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49">
        <f t="shared" si="50"/>
        <v>43465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49">
        <f t="shared" si="50"/>
        <v>43465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49">
        <f t="shared" si="50"/>
        <v>43465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49">
        <f t="shared" si="50"/>
        <v>43465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49">
        <f t="shared" si="50"/>
        <v>43465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49">
        <f t="shared" si="50"/>
        <v>43465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49">
        <f t="shared" si="50"/>
        <v>43465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49">
        <f t="shared" si="50"/>
        <v>43465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49">
        <f t="shared" si="50"/>
        <v>43465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49">
        <f t="shared" si="50"/>
        <v>43465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49">
        <f t="shared" si="50"/>
        <v>43465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49">
        <f t="shared" si="50"/>
        <v>43465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49">
        <f t="shared" si="50"/>
        <v>43465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49">
        <f t="shared" si="50"/>
        <v>43465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49">
        <f t="shared" si="50"/>
        <v>43465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49">
        <f t="shared" si="50"/>
        <v>43465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49">
        <f t="shared" si="50"/>
        <v>43465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49">
        <f t="shared" si="50"/>
        <v>43465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49">
        <f t="shared" si="50"/>
        <v>43465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49">
        <f t="shared" si="50"/>
        <v>43465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49">
        <f t="shared" si="50"/>
        <v>43465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49">
        <f t="shared" si="50"/>
        <v>43465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49">
        <f t="shared" si="50"/>
        <v>43465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49">
        <f t="shared" si="50"/>
        <v>43465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49">
        <f aca="true" t="shared" si="53" ref="C845:C910">endDate</f>
        <v>43465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49">
        <f t="shared" si="53"/>
        <v>43465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49">
        <f t="shared" si="53"/>
        <v>43465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49">
        <f t="shared" si="53"/>
        <v>43465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49">
        <f t="shared" si="53"/>
        <v>43465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49">
        <f t="shared" si="53"/>
        <v>43465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49">
        <f t="shared" si="53"/>
        <v>43465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49">
        <f t="shared" si="53"/>
        <v>43465</v>
      </c>
      <c r="D852" s="99" t="s">
        <v>526</v>
      </c>
      <c r="E852" s="481">
        <v>14</v>
      </c>
      <c r="F852" s="99" t="s">
        <v>525</v>
      </c>
      <c r="H852" s="99">
        <f>'Справка 6'!Q12</f>
        <v>8777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49">
        <f t="shared" si="53"/>
        <v>43465</v>
      </c>
      <c r="D853" s="99" t="s">
        <v>529</v>
      </c>
      <c r="E853" s="481">
        <v>14</v>
      </c>
      <c r="F853" s="99" t="s">
        <v>528</v>
      </c>
      <c r="H853" s="99">
        <f>'Справка 6'!Q13</f>
        <v>29399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49">
        <f t="shared" si="53"/>
        <v>43465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49">
        <f t="shared" si="53"/>
        <v>43465</v>
      </c>
      <c r="D855" s="99" t="s">
        <v>535</v>
      </c>
      <c r="E855" s="481">
        <v>14</v>
      </c>
      <c r="F855" s="99" t="s">
        <v>534</v>
      </c>
      <c r="H855" s="99">
        <f>'Справка 6'!Q15</f>
        <v>1270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49">
        <f t="shared" si="53"/>
        <v>43465</v>
      </c>
      <c r="D856" s="99" t="s">
        <v>537</v>
      </c>
      <c r="E856" s="481">
        <v>14</v>
      </c>
      <c r="F856" s="99" t="s">
        <v>536</v>
      </c>
      <c r="H856" s="99">
        <f>'Справка 6'!Q16</f>
        <v>5754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49">
        <f t="shared" si="53"/>
        <v>43465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49">
        <f t="shared" si="53"/>
        <v>43465</v>
      </c>
      <c r="D858" s="99" t="s">
        <v>543</v>
      </c>
      <c r="E858" s="481">
        <v>14</v>
      </c>
      <c r="F858" s="99" t="s">
        <v>542</v>
      </c>
      <c r="H858" s="99">
        <f>'Справка 6'!Q18</f>
        <v>656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49">
        <f t="shared" si="53"/>
        <v>43465</v>
      </c>
      <c r="D859" s="99" t="s">
        <v>545</v>
      </c>
      <c r="E859" s="481">
        <v>14</v>
      </c>
      <c r="F859" s="99" t="s">
        <v>804</v>
      </c>
      <c r="H859" s="99">
        <f>'Справка 6'!Q19</f>
        <v>45856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49">
        <f t="shared" si="53"/>
        <v>43465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49">
        <f t="shared" si="53"/>
        <v>43465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49">
        <f t="shared" si="53"/>
        <v>43465</v>
      </c>
      <c r="D862" s="99" t="s">
        <v>553</v>
      </c>
      <c r="E862" s="481">
        <v>14</v>
      </c>
      <c r="F862" s="99" t="s">
        <v>552</v>
      </c>
      <c r="H862" s="99">
        <f>'Справка 6'!Q23</f>
        <v>462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49">
        <f t="shared" si="53"/>
        <v>43465</v>
      </c>
      <c r="D863" s="99" t="s">
        <v>555</v>
      </c>
      <c r="E863" s="481">
        <v>14</v>
      </c>
      <c r="F863" s="99" t="s">
        <v>554</v>
      </c>
      <c r="H863" s="99">
        <f>'Справка 6'!Q24</f>
        <v>1252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49">
        <f t="shared" si="53"/>
        <v>43465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49">
        <f t="shared" si="53"/>
        <v>43465</v>
      </c>
      <c r="D865" s="99" t="s">
        <v>558</v>
      </c>
      <c r="E865" s="481">
        <v>14</v>
      </c>
      <c r="F865" s="99" t="s">
        <v>542</v>
      </c>
      <c r="H865" s="99">
        <f>'Справка 6'!Q26</f>
        <v>3850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49">
        <f t="shared" si="53"/>
        <v>43465</v>
      </c>
      <c r="D866" s="99" t="s">
        <v>560</v>
      </c>
      <c r="E866" s="481">
        <v>14</v>
      </c>
      <c r="F866" s="99" t="s">
        <v>838</v>
      </c>
      <c r="H866" s="99">
        <f>'Справка 6'!Q27</f>
        <v>5564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49">
        <f t="shared" si="53"/>
        <v>43465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49">
        <f t="shared" si="53"/>
        <v>43465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49">
        <f t="shared" si="53"/>
        <v>43465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49">
        <f t="shared" si="53"/>
        <v>43465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49">
        <f t="shared" si="53"/>
        <v>43465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49">
        <f t="shared" si="53"/>
        <v>43465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49">
        <f t="shared" si="53"/>
        <v>43465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49">
        <f t="shared" si="53"/>
        <v>43465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49">
        <f t="shared" si="53"/>
        <v>43465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49">
        <f t="shared" si="53"/>
        <v>43465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49">
        <f t="shared" si="53"/>
        <v>43465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49">
        <f t="shared" si="53"/>
        <v>43465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49">
        <f t="shared" si="53"/>
        <v>43465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49">
        <f t="shared" si="53"/>
        <v>43465</v>
      </c>
      <c r="D880" s="99" t="s">
        <v>583</v>
      </c>
      <c r="E880" s="481">
        <v>14</v>
      </c>
      <c r="F880" s="99" t="s">
        <v>582</v>
      </c>
      <c r="H880" s="99">
        <f>'Справка 6'!Q42</f>
        <v>51420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49">
        <f t="shared" si="53"/>
        <v>43465</v>
      </c>
      <c r="D881" s="99" t="s">
        <v>523</v>
      </c>
      <c r="E881" s="481">
        <v>15</v>
      </c>
      <c r="F881" s="99" t="s">
        <v>522</v>
      </c>
      <c r="H881" s="99">
        <f>'Справка 6'!R11</f>
        <v>52690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49">
        <f t="shared" si="53"/>
        <v>43465</v>
      </c>
      <c r="D882" s="99" t="s">
        <v>526</v>
      </c>
      <c r="E882" s="481">
        <v>15</v>
      </c>
      <c r="F882" s="99" t="s">
        <v>525</v>
      </c>
      <c r="H882" s="99">
        <f>'Справка 6'!R12</f>
        <v>91909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49">
        <f t="shared" si="53"/>
        <v>43465</v>
      </c>
      <c r="D883" s="99" t="s">
        <v>529</v>
      </c>
      <c r="E883" s="481">
        <v>15</v>
      </c>
      <c r="F883" s="99" t="s">
        <v>528</v>
      </c>
      <c r="H883" s="99">
        <f>'Справка 6'!R13</f>
        <v>41349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49">
        <f t="shared" si="53"/>
        <v>43465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49">
        <f t="shared" si="53"/>
        <v>43465</v>
      </c>
      <c r="D885" s="99" t="s">
        <v>535</v>
      </c>
      <c r="E885" s="481">
        <v>15</v>
      </c>
      <c r="F885" s="99" t="s">
        <v>534</v>
      </c>
      <c r="H885" s="99">
        <f>'Справка 6'!R15</f>
        <v>385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49">
        <f t="shared" si="53"/>
        <v>43465</v>
      </c>
      <c r="D886" s="99" t="s">
        <v>537</v>
      </c>
      <c r="E886" s="481">
        <v>15</v>
      </c>
      <c r="F886" s="99" t="s">
        <v>536</v>
      </c>
      <c r="H886" s="99">
        <f>'Справка 6'!R16</f>
        <v>7558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49">
        <f t="shared" si="53"/>
        <v>43465</v>
      </c>
      <c r="D887" s="99" t="s">
        <v>540</v>
      </c>
      <c r="E887" s="481">
        <v>15</v>
      </c>
      <c r="F887" s="99" t="s">
        <v>539</v>
      </c>
      <c r="H887" s="99">
        <f>'Справка 6'!R17</f>
        <v>32890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49">
        <f t="shared" si="53"/>
        <v>43465</v>
      </c>
      <c r="D888" s="99" t="s">
        <v>543</v>
      </c>
      <c r="E888" s="481">
        <v>15</v>
      </c>
      <c r="F888" s="99" t="s">
        <v>542</v>
      </c>
      <c r="H888" s="99">
        <f>'Справка 6'!R18</f>
        <v>281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49">
        <f t="shared" si="53"/>
        <v>43465</v>
      </c>
      <c r="D889" s="99" t="s">
        <v>545</v>
      </c>
      <c r="E889" s="481">
        <v>15</v>
      </c>
      <c r="F889" s="99" t="s">
        <v>804</v>
      </c>
      <c r="H889" s="99">
        <f>'Справка 6'!R19</f>
        <v>227062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49">
        <f t="shared" si="53"/>
        <v>43465</v>
      </c>
      <c r="D890" s="99" t="s">
        <v>547</v>
      </c>
      <c r="E890" s="481">
        <v>15</v>
      </c>
      <c r="F890" s="99" t="s">
        <v>546</v>
      </c>
      <c r="H890" s="99">
        <f>'Справка 6'!R20</f>
        <v>25079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49">
        <f t="shared" si="53"/>
        <v>43465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49">
        <f t="shared" si="53"/>
        <v>43465</v>
      </c>
      <c r="D892" s="99" t="s">
        <v>553</v>
      </c>
      <c r="E892" s="481">
        <v>15</v>
      </c>
      <c r="F892" s="99" t="s">
        <v>552</v>
      </c>
      <c r="H892" s="99">
        <f>'Справка 6'!R23</f>
        <v>13543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49">
        <f t="shared" si="53"/>
        <v>43465</v>
      </c>
      <c r="D893" s="99" t="s">
        <v>555</v>
      </c>
      <c r="E893" s="481">
        <v>15</v>
      </c>
      <c r="F893" s="99" t="s">
        <v>554</v>
      </c>
      <c r="H893" s="99">
        <f>'Справка 6'!R24</f>
        <v>195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49">
        <f t="shared" si="53"/>
        <v>43465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49">
        <f t="shared" si="53"/>
        <v>43465</v>
      </c>
      <c r="D895" s="99" t="s">
        <v>558</v>
      </c>
      <c r="E895" s="481">
        <v>15</v>
      </c>
      <c r="F895" s="99" t="s">
        <v>542</v>
      </c>
      <c r="H895" s="99">
        <f>'Справка 6'!R26</f>
        <v>4936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49">
        <f t="shared" si="53"/>
        <v>43465</v>
      </c>
      <c r="D896" s="99" t="s">
        <v>560</v>
      </c>
      <c r="E896" s="481">
        <v>15</v>
      </c>
      <c r="F896" s="99" t="s">
        <v>838</v>
      </c>
      <c r="H896" s="99">
        <f>'Справка 6'!R27</f>
        <v>18674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49">
        <f t="shared" si="53"/>
        <v>43465</v>
      </c>
      <c r="D897" s="99" t="s">
        <v>562</v>
      </c>
      <c r="E897" s="481">
        <v>15</v>
      </c>
      <c r="F897" s="99" t="s">
        <v>561</v>
      </c>
      <c r="H897" s="99">
        <f>'Справка 6'!R29</f>
        <v>43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49">
        <f t="shared" si="53"/>
        <v>43465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49">
        <f t="shared" si="53"/>
        <v>43465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49">
        <f t="shared" si="53"/>
        <v>43465</v>
      </c>
      <c r="D900" s="99" t="s">
        <v>565</v>
      </c>
      <c r="E900" s="481">
        <v>15</v>
      </c>
      <c r="F900" s="99" t="s">
        <v>113</v>
      </c>
      <c r="H900" s="99">
        <f>'Справка 6'!R32</f>
        <v>43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49">
        <f t="shared" si="53"/>
        <v>43465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49">
        <f t="shared" si="53"/>
        <v>43465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49">
        <f t="shared" si="53"/>
        <v>43465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49">
        <f t="shared" si="53"/>
        <v>43465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49">
        <f t="shared" si="53"/>
        <v>43465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49">
        <f t="shared" si="53"/>
        <v>43465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49">
        <f t="shared" si="53"/>
        <v>43465</v>
      </c>
      <c r="D907" s="99" t="s">
        <v>576</v>
      </c>
      <c r="E907" s="481">
        <v>15</v>
      </c>
      <c r="F907" s="99" t="s">
        <v>542</v>
      </c>
      <c r="H907" s="99">
        <f>'Справка 6'!R39</f>
        <v>1946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49">
        <f t="shared" si="53"/>
        <v>43465</v>
      </c>
      <c r="D908" s="99" t="s">
        <v>578</v>
      </c>
      <c r="E908" s="481">
        <v>15</v>
      </c>
      <c r="F908" s="99" t="s">
        <v>803</v>
      </c>
      <c r="H908" s="99">
        <f>'Справка 6'!R40</f>
        <v>1989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49">
        <f t="shared" si="53"/>
        <v>43465</v>
      </c>
      <c r="D909" s="99" t="s">
        <v>581</v>
      </c>
      <c r="E909" s="481">
        <v>15</v>
      </c>
      <c r="F909" s="99" t="s">
        <v>580</v>
      </c>
      <c r="H909" s="99">
        <f>'Справка 6'!R41</f>
        <v>42050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49">
        <f t="shared" si="53"/>
        <v>43465</v>
      </c>
      <c r="D910" s="99" t="s">
        <v>583</v>
      </c>
      <c r="E910" s="481">
        <v>15</v>
      </c>
      <c r="F910" s="99" t="s">
        <v>582</v>
      </c>
      <c r="H910" s="99">
        <f>'Справка 6'!R42</f>
        <v>314854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49">
        <f aca="true" t="shared" si="56" ref="C912:C975">endDate</f>
        <v>43465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49">
        <f t="shared" si="56"/>
        <v>43465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49">
        <f t="shared" si="56"/>
        <v>43465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49">
        <f t="shared" si="56"/>
        <v>43465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49">
        <f t="shared" si="56"/>
        <v>43465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49">
        <f t="shared" si="56"/>
        <v>43465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49">
        <f t="shared" si="56"/>
        <v>43465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49">
        <f t="shared" si="56"/>
        <v>43465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49">
        <f t="shared" si="56"/>
        <v>43465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49">
        <f t="shared" si="56"/>
        <v>43465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49">
        <f t="shared" si="56"/>
        <v>43465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916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49">
        <f t="shared" si="56"/>
        <v>43465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199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49">
        <f t="shared" si="56"/>
        <v>43465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199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49">
        <f t="shared" si="56"/>
        <v>43465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49">
        <f t="shared" si="56"/>
        <v>43465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49">
        <f t="shared" si="56"/>
        <v>43465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35346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49">
        <f t="shared" si="56"/>
        <v>43465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5918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49">
        <f t="shared" si="56"/>
        <v>43465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42979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49">
        <f t="shared" si="56"/>
        <v>43465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538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49">
        <f t="shared" si="56"/>
        <v>43465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49">
        <f t="shared" si="56"/>
        <v>43465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1439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49">
        <f t="shared" si="56"/>
        <v>43465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49">
        <f t="shared" si="56"/>
        <v>43465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1399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49">
        <f t="shared" si="56"/>
        <v>43465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49">
        <f t="shared" si="56"/>
        <v>43465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40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49">
        <f t="shared" si="56"/>
        <v>43465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229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49">
        <f t="shared" si="56"/>
        <v>43465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49">
        <f t="shared" si="56"/>
        <v>43465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49">
        <f t="shared" si="56"/>
        <v>43465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49">
        <f t="shared" si="56"/>
        <v>43465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229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49">
        <f t="shared" si="56"/>
        <v>43465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86648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49">
        <f t="shared" si="56"/>
        <v>43465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87564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49">
        <f t="shared" si="56"/>
        <v>43465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49">
        <f t="shared" si="56"/>
        <v>43465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49">
        <f t="shared" si="56"/>
        <v>43465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49">
        <f t="shared" si="56"/>
        <v>43465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49">
        <f t="shared" si="56"/>
        <v>43465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49">
        <f t="shared" si="56"/>
        <v>43465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49">
        <f t="shared" si="56"/>
        <v>43465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49">
        <f t="shared" si="56"/>
        <v>43465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49">
        <f t="shared" si="56"/>
        <v>43465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49">
        <f t="shared" si="56"/>
        <v>43465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49">
        <f t="shared" si="56"/>
        <v>43465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49">
        <f t="shared" si="56"/>
        <v>43465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199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49">
        <f t="shared" si="56"/>
        <v>43465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199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49">
        <f t="shared" si="56"/>
        <v>43465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49">
        <f t="shared" si="56"/>
        <v>43465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49">
        <f t="shared" si="56"/>
        <v>43465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35346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49">
        <f t="shared" si="56"/>
        <v>43465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5918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49">
        <f t="shared" si="56"/>
        <v>43465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42979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49">
        <f t="shared" si="56"/>
        <v>43465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538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49">
        <f t="shared" si="56"/>
        <v>43465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49">
        <f t="shared" si="56"/>
        <v>43465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1439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49">
        <f t="shared" si="56"/>
        <v>43465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49">
        <f t="shared" si="56"/>
        <v>43465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1399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49">
        <f t="shared" si="56"/>
        <v>43465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49">
        <f t="shared" si="56"/>
        <v>43465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40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49">
        <f t="shared" si="56"/>
        <v>43465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229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49">
        <f t="shared" si="56"/>
        <v>43465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49">
        <f t="shared" si="56"/>
        <v>43465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49">
        <f t="shared" si="56"/>
        <v>43465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49">
        <f t="shared" si="56"/>
        <v>43465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229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49">
        <f t="shared" si="56"/>
        <v>43465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86648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49">
        <f t="shared" si="56"/>
        <v>43465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86648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49">
        <f aca="true" t="shared" si="59" ref="C976:C1039">endDate</f>
        <v>43465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49">
        <f t="shared" si="59"/>
        <v>43465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49">
        <f t="shared" si="59"/>
        <v>43465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49">
        <f t="shared" si="59"/>
        <v>43465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49">
        <f t="shared" si="59"/>
        <v>43465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49">
        <f t="shared" si="59"/>
        <v>43465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49">
        <f t="shared" si="59"/>
        <v>43465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49">
        <f t="shared" si="59"/>
        <v>43465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49">
        <f t="shared" si="59"/>
        <v>43465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49">
        <f t="shared" si="59"/>
        <v>43465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49">
        <f t="shared" si="59"/>
        <v>43465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916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49">
        <f t="shared" si="59"/>
        <v>43465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49">
        <f t="shared" si="59"/>
        <v>43465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49">
        <f t="shared" si="59"/>
        <v>43465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49">
        <f t="shared" si="59"/>
        <v>43465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49">
        <f t="shared" si="59"/>
        <v>43465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49">
        <f t="shared" si="59"/>
        <v>43465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49">
        <f t="shared" si="59"/>
        <v>43465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49">
        <f t="shared" si="59"/>
        <v>43465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49">
        <f t="shared" si="59"/>
        <v>43465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49">
        <f t="shared" si="59"/>
        <v>43465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49">
        <f t="shared" si="59"/>
        <v>43465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49">
        <f t="shared" si="59"/>
        <v>43465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49">
        <f t="shared" si="59"/>
        <v>43465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49">
        <f t="shared" si="59"/>
        <v>43465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49">
        <f t="shared" si="59"/>
        <v>43465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49">
        <f t="shared" si="59"/>
        <v>43465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49">
        <f t="shared" si="59"/>
        <v>43465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49">
        <f t="shared" si="59"/>
        <v>43465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49">
        <f t="shared" si="59"/>
        <v>43465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49">
        <f t="shared" si="59"/>
        <v>43465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49">
        <f t="shared" si="59"/>
        <v>43465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916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49">
        <f t="shared" si="59"/>
        <v>43465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49">
        <f t="shared" si="59"/>
        <v>43465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49">
        <f t="shared" si="59"/>
        <v>43465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49">
        <f t="shared" si="59"/>
        <v>43465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49">
        <f t="shared" si="59"/>
        <v>43465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95606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49">
        <f t="shared" si="59"/>
        <v>43465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95606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49">
        <f t="shared" si="59"/>
        <v>43465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49">
        <f t="shared" si="59"/>
        <v>43465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49">
        <f t="shared" si="59"/>
        <v>43465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49">
        <f t="shared" si="59"/>
        <v>43465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49">
        <f t="shared" si="59"/>
        <v>43465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778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49">
        <f t="shared" si="59"/>
        <v>43465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48442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49">
        <f t="shared" si="59"/>
        <v>43465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49">
        <f t="shared" si="59"/>
        <v>43465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404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49">
        <f t="shared" si="59"/>
        <v>43465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144826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49">
        <f t="shared" si="59"/>
        <v>43465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1280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49">
        <f t="shared" si="59"/>
        <v>43465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125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49">
        <f t="shared" si="59"/>
        <v>43465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125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49">
        <f t="shared" si="59"/>
        <v>43465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49">
        <f t="shared" si="59"/>
        <v>43465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49">
        <f t="shared" si="59"/>
        <v>43465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35098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49">
        <f t="shared" si="59"/>
        <v>43465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34650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49">
        <f t="shared" si="59"/>
        <v>43465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49">
        <f t="shared" si="59"/>
        <v>43465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448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49">
        <f t="shared" si="59"/>
        <v>43465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49">
        <f t="shared" si="59"/>
        <v>43465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8617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49">
        <f t="shared" si="59"/>
        <v>43465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49">
        <f t="shared" si="59"/>
        <v>43465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8617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49">
        <f t="shared" si="59"/>
        <v>43465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49">
        <f t="shared" si="59"/>
        <v>43465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49">
        <f t="shared" si="59"/>
        <v>43465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43036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49">
        <f t="shared" si="59"/>
        <v>43465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8739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49">
        <f aca="true" t="shared" si="62" ref="C1040:C1103">endDate</f>
        <v>43465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29573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49">
        <f t="shared" si="62"/>
        <v>43465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49">
        <f t="shared" si="62"/>
        <v>43465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3093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49">
        <f t="shared" si="62"/>
        <v>43465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1631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49">
        <f t="shared" si="62"/>
        <v>43465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49">
        <f t="shared" si="62"/>
        <v>43465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1286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49">
        <f t="shared" si="62"/>
        <v>43465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345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49">
        <f t="shared" si="62"/>
        <v>43465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49">
        <f t="shared" si="62"/>
        <v>43465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49">
        <f t="shared" si="62"/>
        <v>43465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86876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49">
        <f t="shared" si="62"/>
        <v>43465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232982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49">
        <f t="shared" si="62"/>
        <v>43465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49">
        <f t="shared" si="62"/>
        <v>43465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49">
        <f t="shared" si="62"/>
        <v>43465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49">
        <f t="shared" si="62"/>
        <v>43465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49">
        <f t="shared" si="62"/>
        <v>43465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49">
        <f t="shared" si="62"/>
        <v>43465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49">
        <f t="shared" si="62"/>
        <v>43465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49">
        <f t="shared" si="62"/>
        <v>43465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49">
        <f t="shared" si="62"/>
        <v>43465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49">
        <f t="shared" si="62"/>
        <v>43465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49">
        <f t="shared" si="62"/>
        <v>43465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49">
        <f t="shared" si="62"/>
        <v>43465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49">
        <f t="shared" si="62"/>
        <v>43465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49">
        <f t="shared" si="62"/>
        <v>43465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49">
        <f t="shared" si="62"/>
        <v>43465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49">
        <f t="shared" si="62"/>
        <v>43465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49">
        <f t="shared" si="62"/>
        <v>43465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125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49">
        <f t="shared" si="62"/>
        <v>43465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125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49">
        <f t="shared" si="62"/>
        <v>43465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49">
        <f t="shared" si="62"/>
        <v>43465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49">
        <f t="shared" si="62"/>
        <v>43465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35098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49">
        <f t="shared" si="62"/>
        <v>43465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34650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49">
        <f t="shared" si="62"/>
        <v>43465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49">
        <f t="shared" si="62"/>
        <v>43465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448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49">
        <f t="shared" si="62"/>
        <v>43465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49">
        <f t="shared" si="62"/>
        <v>43465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8617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49">
        <f t="shared" si="62"/>
        <v>43465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49">
        <f t="shared" si="62"/>
        <v>43465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8617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49">
        <f t="shared" si="62"/>
        <v>43465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49">
        <f t="shared" si="62"/>
        <v>43465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49">
        <f t="shared" si="62"/>
        <v>43465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43036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49">
        <f t="shared" si="62"/>
        <v>43465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8739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49">
        <f t="shared" si="62"/>
        <v>43465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29573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49">
        <f t="shared" si="62"/>
        <v>43465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49">
        <f t="shared" si="62"/>
        <v>43465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3093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49">
        <f t="shared" si="62"/>
        <v>43465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1631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49">
        <f t="shared" si="62"/>
        <v>43465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49">
        <f t="shared" si="62"/>
        <v>43465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1286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49">
        <f t="shared" si="62"/>
        <v>43465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345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49">
        <f t="shared" si="62"/>
        <v>43465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49">
        <f t="shared" si="62"/>
        <v>43465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49">
        <f t="shared" si="62"/>
        <v>43465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86876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49">
        <f t="shared" si="62"/>
        <v>43465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86876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49">
        <f t="shared" si="62"/>
        <v>43465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49">
        <f t="shared" si="62"/>
        <v>43465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49">
        <f t="shared" si="62"/>
        <v>43465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49">
        <f t="shared" si="62"/>
        <v>43465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49">
        <f t="shared" si="62"/>
        <v>43465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95606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49">
        <f t="shared" si="62"/>
        <v>43465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95606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49">
        <f t="shared" si="62"/>
        <v>43465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49">
        <f t="shared" si="62"/>
        <v>43465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49">
        <f t="shared" si="62"/>
        <v>43465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49">
        <f t="shared" si="62"/>
        <v>43465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49">
        <f aca="true" t="shared" si="65" ref="C1104:C1167">endDate</f>
        <v>43465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778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49">
        <f t="shared" si="65"/>
        <v>43465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48442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49">
        <f t="shared" si="65"/>
        <v>43465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49">
        <f t="shared" si="65"/>
        <v>43465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404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49">
        <f t="shared" si="65"/>
        <v>43465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144826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49">
        <f t="shared" si="65"/>
        <v>43465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1280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49">
        <f t="shared" si="65"/>
        <v>43465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49">
        <f t="shared" si="65"/>
        <v>43465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49">
        <f t="shared" si="65"/>
        <v>43465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49">
        <f t="shared" si="65"/>
        <v>43465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49">
        <f t="shared" si="65"/>
        <v>43465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49">
        <f t="shared" si="65"/>
        <v>43465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49">
        <f t="shared" si="65"/>
        <v>43465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49">
        <f t="shared" si="65"/>
        <v>43465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49">
        <f t="shared" si="65"/>
        <v>43465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49">
        <f t="shared" si="65"/>
        <v>43465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49">
        <f t="shared" si="65"/>
        <v>43465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49">
        <f t="shared" si="65"/>
        <v>43465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49">
        <f t="shared" si="65"/>
        <v>43465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49">
        <f t="shared" si="65"/>
        <v>43465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49">
        <f t="shared" si="65"/>
        <v>43465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49">
        <f t="shared" si="65"/>
        <v>43465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49">
        <f t="shared" si="65"/>
        <v>43465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49">
        <f t="shared" si="65"/>
        <v>43465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49">
        <f t="shared" si="65"/>
        <v>43465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49">
        <f t="shared" si="65"/>
        <v>43465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49">
        <f t="shared" si="65"/>
        <v>43465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49">
        <f t="shared" si="65"/>
        <v>43465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49">
        <f t="shared" si="65"/>
        <v>43465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49">
        <f t="shared" si="65"/>
        <v>43465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49">
        <f t="shared" si="65"/>
        <v>43465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49">
        <f t="shared" si="65"/>
        <v>43465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49">
        <f t="shared" si="65"/>
        <v>43465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146106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49">
        <f t="shared" si="65"/>
        <v>43465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49">
        <f t="shared" si="65"/>
        <v>43465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49">
        <f t="shared" si="65"/>
        <v>43465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49">
        <f t="shared" si="65"/>
        <v>43465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49">
        <f t="shared" si="65"/>
        <v>43465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49">
        <f t="shared" si="65"/>
        <v>43465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49">
        <f t="shared" si="65"/>
        <v>43465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49">
        <f t="shared" si="65"/>
        <v>43465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49">
        <f t="shared" si="65"/>
        <v>43465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49">
        <f t="shared" si="65"/>
        <v>43465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49">
        <f t="shared" si="65"/>
        <v>43465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49">
        <f t="shared" si="65"/>
        <v>43465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49">
        <f t="shared" si="65"/>
        <v>43465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49">
        <f t="shared" si="65"/>
        <v>43465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49">
        <f t="shared" si="65"/>
        <v>43465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49">
        <f t="shared" si="65"/>
        <v>43465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49">
        <f t="shared" si="65"/>
        <v>43465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49">
        <f t="shared" si="65"/>
        <v>43465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49">
        <f t="shared" si="65"/>
        <v>43465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49">
        <f t="shared" si="65"/>
        <v>43465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49">
        <f t="shared" si="65"/>
        <v>43465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49">
        <f t="shared" si="65"/>
        <v>43465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49">
        <f t="shared" si="65"/>
        <v>43465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49">
        <f t="shared" si="65"/>
        <v>43465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49">
        <f t="shared" si="65"/>
        <v>43465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49">
        <f t="shared" si="65"/>
        <v>43465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49">
        <f t="shared" si="65"/>
        <v>43465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49">
        <f t="shared" si="65"/>
        <v>43465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49">
        <f t="shared" si="65"/>
        <v>43465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49">
        <f t="shared" si="65"/>
        <v>43465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49">
        <f t="shared" si="65"/>
        <v>43465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49">
        <f aca="true" t="shared" si="68" ref="C1168:C1195">endDate</f>
        <v>43465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49">
        <f t="shared" si="68"/>
        <v>43465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49">
        <f t="shared" si="68"/>
        <v>43465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49">
        <f t="shared" si="68"/>
        <v>43465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49">
        <f t="shared" si="68"/>
        <v>43465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49">
        <f t="shared" si="68"/>
        <v>43465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49">
        <f t="shared" si="68"/>
        <v>43465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49">
        <f t="shared" si="68"/>
        <v>43465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49">
        <f t="shared" si="68"/>
        <v>43465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49">
        <f t="shared" si="68"/>
        <v>43465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49">
        <f t="shared" si="68"/>
        <v>43465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49">
        <f t="shared" si="68"/>
        <v>43465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49">
        <f t="shared" si="68"/>
        <v>43465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49">
        <f t="shared" si="68"/>
        <v>43465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49">
        <f t="shared" si="68"/>
        <v>43465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49">
        <f t="shared" si="68"/>
        <v>43465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49">
        <f t="shared" si="68"/>
        <v>43465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49">
        <f t="shared" si="68"/>
        <v>43465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49">
        <f t="shared" si="68"/>
        <v>43465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49">
        <f t="shared" si="68"/>
        <v>43465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49">
        <f t="shared" si="68"/>
        <v>43465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49">
        <f t="shared" si="68"/>
        <v>43465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49">
        <f t="shared" si="68"/>
        <v>43465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49">
        <f t="shared" si="68"/>
        <v>43465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49">
        <f t="shared" si="68"/>
        <v>43465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49">
        <f t="shared" si="68"/>
        <v>43465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49">
        <f t="shared" si="68"/>
        <v>43465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49">
        <f t="shared" si="68"/>
        <v>43465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49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49">
        <f t="shared" si="71"/>
        <v>43465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49">
        <f t="shared" si="71"/>
        <v>43465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49">
        <f t="shared" si="71"/>
        <v>43465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49">
        <f t="shared" si="71"/>
        <v>43465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49">
        <f t="shared" si="71"/>
        <v>43465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49">
        <f t="shared" si="71"/>
        <v>43465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49">
        <f t="shared" si="71"/>
        <v>43465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49">
        <f t="shared" si="71"/>
        <v>43465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49">
        <f t="shared" si="71"/>
        <v>43465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49">
        <f t="shared" si="71"/>
        <v>43465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49">
        <f t="shared" si="71"/>
        <v>43465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49">
        <f t="shared" si="71"/>
        <v>43465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49">
        <f t="shared" si="71"/>
        <v>43465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49">
        <f t="shared" si="71"/>
        <v>43465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49">
        <f t="shared" si="71"/>
        <v>43465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49">
        <f t="shared" si="71"/>
        <v>43465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49">
        <f t="shared" si="71"/>
        <v>43465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49">
        <f t="shared" si="71"/>
        <v>43465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49">
        <f t="shared" si="71"/>
        <v>43465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49">
        <f t="shared" si="71"/>
        <v>43465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49">
        <f t="shared" si="71"/>
        <v>43465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49">
        <f t="shared" si="71"/>
        <v>43465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49">
        <f t="shared" si="71"/>
        <v>43465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49">
        <f t="shared" si="71"/>
        <v>43465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49">
        <f t="shared" si="71"/>
        <v>43465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49">
        <f t="shared" si="71"/>
        <v>43465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49">
        <f t="shared" si="71"/>
        <v>43465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49">
        <f t="shared" si="71"/>
        <v>43465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49">
        <f t="shared" si="71"/>
        <v>43465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49">
        <f t="shared" si="71"/>
        <v>43465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49">
        <f t="shared" si="71"/>
        <v>43465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49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49">
        <f t="shared" si="74"/>
        <v>43465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49">
        <f t="shared" si="74"/>
        <v>43465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49">
        <f t="shared" si="74"/>
        <v>43465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49">
        <f t="shared" si="74"/>
        <v>43465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49">
        <f t="shared" si="74"/>
        <v>43465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49">
        <f t="shared" si="74"/>
        <v>43465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49">
        <f t="shared" si="74"/>
        <v>43465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49">
        <f t="shared" si="74"/>
        <v>43465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49">
        <f t="shared" si="74"/>
        <v>43465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49">
        <f t="shared" si="74"/>
        <v>43465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49">
        <f t="shared" si="74"/>
        <v>43465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49">
        <f t="shared" si="74"/>
        <v>43465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49">
        <f t="shared" si="74"/>
        <v>43465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49">
        <f t="shared" si="74"/>
        <v>43465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49">
        <f t="shared" si="74"/>
        <v>43465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49">
        <f t="shared" si="74"/>
        <v>43465</v>
      </c>
      <c r="D1245" s="99" t="s">
        <v>772</v>
      </c>
      <c r="E1245" s="99">
        <v>4</v>
      </c>
      <c r="F1245" s="99" t="s">
        <v>762</v>
      </c>
      <c r="H1245" s="483">
        <f>'Справка 8'!F20</f>
        <v>8160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49">
        <f t="shared" si="74"/>
        <v>43465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49">
        <f t="shared" si="74"/>
        <v>43465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49">
        <f t="shared" si="74"/>
        <v>43465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49">
        <f t="shared" si="74"/>
        <v>43465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49">
        <f t="shared" si="74"/>
        <v>43465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49">
        <f t="shared" si="74"/>
        <v>43465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49">
        <f t="shared" si="74"/>
        <v>43465</v>
      </c>
      <c r="D1252" s="99" t="s">
        <v>786</v>
      </c>
      <c r="E1252" s="99">
        <v>4</v>
      </c>
      <c r="F1252" s="99" t="s">
        <v>771</v>
      </c>
      <c r="H1252" s="483">
        <f>'Справка 8'!F27</f>
        <v>8160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49">
        <f t="shared" si="74"/>
        <v>43465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49">
        <f t="shared" si="74"/>
        <v>43465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49">
        <f t="shared" si="74"/>
        <v>43465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49">
        <f t="shared" si="74"/>
        <v>43465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49">
        <f t="shared" si="74"/>
        <v>43465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49">
        <f t="shared" si="74"/>
        <v>43465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49">
        <f t="shared" si="74"/>
        <v>43465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49">
        <f t="shared" si="74"/>
        <v>43465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49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49">
        <f t="shared" si="77"/>
        <v>43465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49">
        <f t="shared" si="77"/>
        <v>43465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49">
        <f t="shared" si="77"/>
        <v>43465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49">
        <f t="shared" si="77"/>
        <v>43465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49">
        <f t="shared" si="77"/>
        <v>43465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49">
        <f t="shared" si="77"/>
        <v>43465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49">
        <f t="shared" si="77"/>
        <v>43465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49">
        <f t="shared" si="77"/>
        <v>43465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49">
        <f t="shared" si="77"/>
        <v>43465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49">
        <f t="shared" si="77"/>
        <v>43465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49">
        <f t="shared" si="77"/>
        <v>43465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49">
        <f t="shared" si="77"/>
        <v>43465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49">
        <f t="shared" si="77"/>
        <v>43465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49">
        <f t="shared" si="77"/>
        <v>43465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49">
        <f t="shared" si="77"/>
        <v>43465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49">
        <f t="shared" si="77"/>
        <v>43465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49">
        <f t="shared" si="77"/>
        <v>43465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49">
        <f t="shared" si="77"/>
        <v>43465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49">
        <f t="shared" si="77"/>
        <v>43465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49">
        <f t="shared" si="77"/>
        <v>43465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49">
        <f t="shared" si="77"/>
        <v>43465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49">
        <f t="shared" si="77"/>
        <v>43465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49">
        <f t="shared" si="77"/>
        <v>43465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49">
        <f t="shared" si="77"/>
        <v>43465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49">
        <f t="shared" si="77"/>
        <v>43465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49">
        <f t="shared" si="77"/>
        <v>43465</v>
      </c>
      <c r="D1287" s="99" t="s">
        <v>772</v>
      </c>
      <c r="E1287" s="99">
        <v>7</v>
      </c>
      <c r="F1287" s="99" t="s">
        <v>762</v>
      </c>
      <c r="H1287" s="483">
        <f>'Справка 8'!I20</f>
        <v>8160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49">
        <f t="shared" si="77"/>
        <v>43465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49">
        <f t="shared" si="77"/>
        <v>43465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49">
        <f t="shared" si="77"/>
        <v>43465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49">
        <f t="shared" si="77"/>
        <v>43465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49">
        <f t="shared" si="77"/>
        <v>43465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49">
        <f t="shared" si="77"/>
        <v>43465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49">
        <f t="shared" si="77"/>
        <v>43465</v>
      </c>
      <c r="D1294" s="99" t="s">
        <v>786</v>
      </c>
      <c r="E1294" s="99">
        <v>7</v>
      </c>
      <c r="F1294" s="99" t="s">
        <v>771</v>
      </c>
      <c r="H1294" s="483">
        <f>'Справка 8'!I27</f>
        <v>8160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90" zoomScaleNormal="90" zoomScaleSheetLayoutView="100" zoomScalePageLayoutView="0" workbookViewId="0" topLeftCell="A1">
      <selection activeCell="G79" sqref="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'Справка 6'!R11</f>
        <v>52690</v>
      </c>
      <c r="D12" s="187">
        <v>52883</v>
      </c>
      <c r="E12" s="84" t="s">
        <v>25</v>
      </c>
      <c r="F12" s="87" t="s">
        <v>26</v>
      </c>
      <c r="G12" s="188">
        <f>'4-Отчет за собствения капитал'!C34</f>
        <v>5236</v>
      </c>
      <c r="H12" s="187">
        <v>5236</v>
      </c>
    </row>
    <row r="13" spans="1:8" ht="15.75">
      <c r="A13" s="84" t="s">
        <v>27</v>
      </c>
      <c r="B13" s="86" t="s">
        <v>28</v>
      </c>
      <c r="C13" s="188">
        <f>'Справка 6'!R12</f>
        <v>91909</v>
      </c>
      <c r="D13" s="187">
        <v>68825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'Справка 6'!R13</f>
        <v>41349</v>
      </c>
      <c r="D14" s="187">
        <v>41447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385</v>
      </c>
      <c r="D16" s="187">
        <v>525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7558</v>
      </c>
      <c r="D17" s="187">
        <v>4736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32890</v>
      </c>
      <c r="D18" s="187">
        <v>38358</v>
      </c>
      <c r="E18" s="467" t="s">
        <v>47</v>
      </c>
      <c r="F18" s="466" t="s">
        <v>48</v>
      </c>
      <c r="G18" s="576">
        <f>G12+G15+G16+G17</f>
        <v>5236</v>
      </c>
      <c r="H18" s="577">
        <f>H12+H15+H16+H17</f>
        <v>5236</v>
      </c>
    </row>
    <row r="19" spans="1:8" ht="15.75">
      <c r="A19" s="84" t="s">
        <v>49</v>
      </c>
      <c r="B19" s="86" t="s">
        <v>50</v>
      </c>
      <c r="C19" s="188">
        <f>'Справка 6'!R18</f>
        <v>281</v>
      </c>
      <c r="D19" s="187">
        <v>297</v>
      </c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227062</v>
      </c>
      <c r="D20" s="565">
        <f>SUM(D12:D19)</f>
        <v>207071</v>
      </c>
      <c r="E20" s="84" t="s">
        <v>54</v>
      </c>
      <c r="F20" s="87" t="s">
        <v>55</v>
      </c>
      <c r="G20" s="188">
        <f>'4-Отчет за собствения капитал'!D34</f>
        <v>121807</v>
      </c>
      <c r="H20" s="187">
        <v>113243</v>
      </c>
    </row>
    <row r="21" spans="1:8" ht="15.75">
      <c r="A21" s="94" t="s">
        <v>56</v>
      </c>
      <c r="B21" s="90" t="s">
        <v>57</v>
      </c>
      <c r="C21" s="462">
        <f>'Справка 6'!R20</f>
        <v>25079</v>
      </c>
      <c r="D21" s="463">
        <v>32410</v>
      </c>
      <c r="E21" s="84" t="s">
        <v>58</v>
      </c>
      <c r="F21" s="87" t="s">
        <v>59</v>
      </c>
      <c r="G21" s="188">
        <f>'4-Отчет за собствения капитал'!E34</f>
        <v>6134</v>
      </c>
      <c r="H21" s="187">
        <v>6134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1454</v>
      </c>
      <c r="H22" s="581">
        <f>SUM(H23:H25)</f>
        <v>2003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f>'4-Отчет за собствения капитал'!F34</f>
        <v>209</v>
      </c>
      <c r="H23" s="187">
        <v>758</v>
      </c>
    </row>
    <row r="24" spans="1:13" ht="15.75">
      <c r="A24" s="84" t="s">
        <v>67</v>
      </c>
      <c r="B24" s="86" t="s">
        <v>68</v>
      </c>
      <c r="C24" s="188">
        <f>'Справка 6'!R23</f>
        <v>13543</v>
      </c>
      <c r="D24" s="187">
        <v>12549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195</v>
      </c>
      <c r="D25" s="187">
        <v>302</v>
      </c>
      <c r="E25" s="84" t="s">
        <v>73</v>
      </c>
      <c r="F25" s="87" t="s">
        <v>74</v>
      </c>
      <c r="G25" s="188">
        <f>'4-Отчет за собствения капитал'!H34</f>
        <v>1245</v>
      </c>
      <c r="H25" s="187">
        <v>1245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129395</v>
      </c>
      <c r="H26" s="565">
        <f>H20+H21+H22</f>
        <v>121380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4936</v>
      </c>
      <c r="D27" s="187">
        <v>5625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18674</v>
      </c>
      <c r="D28" s="565">
        <f>SUM(D24:D27)</f>
        <v>18476</v>
      </c>
      <c r="E28" s="193" t="s">
        <v>84</v>
      </c>
      <c r="F28" s="87" t="s">
        <v>85</v>
      </c>
      <c r="G28" s="562">
        <f>SUM(G29:G31)</f>
        <v>25776</v>
      </c>
      <c r="H28" s="563">
        <f>SUM(H29:H31)</f>
        <v>32490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25776</v>
      </c>
      <c r="H29" s="187">
        <v>32490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f>'Справка 6'!R41</f>
        <v>42050</v>
      </c>
      <c r="D31" s="187">
        <v>35107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-2359</v>
      </c>
      <c r="H32" s="187">
        <v>1254</v>
      </c>
      <c r="M32" s="92"/>
    </row>
    <row r="33" spans="1:8" ht="15.75">
      <c r="A33" s="468" t="s">
        <v>99</v>
      </c>
      <c r="B33" s="91" t="s">
        <v>100</v>
      </c>
      <c r="C33" s="564">
        <f>C31+C32</f>
        <v>42050</v>
      </c>
      <c r="D33" s="565">
        <f>D31+D32</f>
        <v>35107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23417</v>
      </c>
      <c r="H34" s="565">
        <f>H28+H32+H33</f>
        <v>33744</v>
      </c>
    </row>
    <row r="35" spans="1:8" ht="15.75">
      <c r="A35" s="84" t="s">
        <v>106</v>
      </c>
      <c r="B35" s="88" t="s">
        <v>107</v>
      </c>
      <c r="C35" s="562">
        <f>SUM(C36:C39)</f>
        <v>43</v>
      </c>
      <c r="D35" s="563">
        <f>SUM(D36:D39)</f>
        <v>45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158048</v>
      </c>
      <c r="H37" s="567">
        <f>H26+H18+H34</f>
        <v>160360</v>
      </c>
    </row>
    <row r="38" spans="1:13" ht="15.75">
      <c r="A38" s="84" t="s">
        <v>113</v>
      </c>
      <c r="B38" s="86" t="s">
        <v>114</v>
      </c>
      <c r="C38" s="188">
        <v>43</v>
      </c>
      <c r="D38" s="187">
        <v>45</v>
      </c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f>'4-Отчет за собствения капитал'!M34</f>
        <v>29956</v>
      </c>
      <c r="H40" s="667">
        <v>30943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1946</v>
      </c>
      <c r="D45" s="187"/>
      <c r="E45" s="197" t="s">
        <v>135</v>
      </c>
      <c r="F45" s="87" t="s">
        <v>136</v>
      </c>
      <c r="G45" s="188">
        <f>'Справка 7'!E67+'Справка 7'!E59</f>
        <v>96010</v>
      </c>
      <c r="H45" s="187">
        <v>86152</v>
      </c>
    </row>
    <row r="46" spans="1:13" ht="15.75">
      <c r="A46" s="459" t="s">
        <v>137</v>
      </c>
      <c r="B46" s="90" t="s">
        <v>138</v>
      </c>
      <c r="C46" s="564">
        <f>C35+C40+C45</f>
        <v>1989</v>
      </c>
      <c r="D46" s="565">
        <f>D35+D40+D45</f>
        <v>45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f>'Справка 7'!C64</f>
        <v>778</v>
      </c>
      <c r="H47" s="187">
        <v>1439</v>
      </c>
    </row>
    <row r="48" spans="1:13" ht="15.75">
      <c r="A48" s="84" t="s">
        <v>144</v>
      </c>
      <c r="B48" s="86" t="s">
        <v>145</v>
      </c>
      <c r="C48" s="188">
        <v>3</v>
      </c>
      <c r="D48" s="187"/>
      <c r="E48" s="192" t="s">
        <v>146</v>
      </c>
      <c r="F48" s="87" t="s">
        <v>147</v>
      </c>
      <c r="G48" s="188">
        <f>'Справка 7'!E65</f>
        <v>48442</v>
      </c>
      <c r="H48" s="187">
        <v>53330</v>
      </c>
      <c r="M48" s="92"/>
    </row>
    <row r="49" spans="1:8" ht="15.75">
      <c r="A49" s="84" t="s">
        <v>148</v>
      </c>
      <c r="B49" s="88" t="s">
        <v>149</v>
      </c>
      <c r="C49" s="188">
        <v>404</v>
      </c>
      <c r="D49" s="187">
        <v>8934</v>
      </c>
      <c r="E49" s="84" t="s">
        <v>150</v>
      </c>
      <c r="F49" s="87" t="s">
        <v>151</v>
      </c>
      <c r="G49" s="188">
        <v>2550</v>
      </c>
      <c r="H49" s="187">
        <v>3402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147780</v>
      </c>
      <c r="H50" s="563">
        <f>SUM(H44:H49)</f>
        <v>144323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407</v>
      </c>
      <c r="D52" s="565">
        <f>SUM(D48:D51)</f>
        <v>8934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f>'Справка 7'!E70</f>
        <v>1280</v>
      </c>
      <c r="H54" s="187">
        <v>1325</v>
      </c>
    </row>
    <row r="55" spans="1:8" ht="15.75">
      <c r="A55" s="94" t="s">
        <v>166</v>
      </c>
      <c r="B55" s="90" t="s">
        <v>167</v>
      </c>
      <c r="C55" s="464">
        <v>916</v>
      </c>
      <c r="D55" s="465">
        <v>710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316177</v>
      </c>
      <c r="D56" s="569">
        <f>D20+D21+D22+D28+D33+D46+D52+D54+D55</f>
        <v>302753</v>
      </c>
      <c r="E56" s="94" t="s">
        <v>825</v>
      </c>
      <c r="F56" s="93" t="s">
        <v>172</v>
      </c>
      <c r="G56" s="566">
        <f>G50+G52+G53+G54+G55</f>
        <v>149060</v>
      </c>
      <c r="H56" s="567">
        <f>H50+H52+H53+H54+H55</f>
        <v>145648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1681</v>
      </c>
      <c r="D59" s="187">
        <v>977</v>
      </c>
      <c r="E59" s="192" t="s">
        <v>180</v>
      </c>
      <c r="F59" s="472" t="s">
        <v>181</v>
      </c>
      <c r="G59" s="188">
        <f>'Справка 7'!D77+'Справка 7'!D67</f>
        <v>35098</v>
      </c>
      <c r="H59" s="187">
        <v>53887</v>
      </c>
    </row>
    <row r="60" spans="1:13" ht="15.75">
      <c r="A60" s="84" t="s">
        <v>178</v>
      </c>
      <c r="B60" s="86" t="s">
        <v>179</v>
      </c>
      <c r="C60" s="188">
        <v>789</v>
      </c>
      <c r="D60" s="187">
        <v>997</v>
      </c>
      <c r="E60" s="84" t="s">
        <v>184</v>
      </c>
      <c r="F60" s="87" t="s">
        <v>185</v>
      </c>
      <c r="G60" s="188">
        <f>'Справка 7'!D82</f>
        <v>8617</v>
      </c>
      <c r="H60" s="187">
        <v>4691</v>
      </c>
      <c r="M60" s="92"/>
    </row>
    <row r="61" spans="1:8" ht="15.75">
      <c r="A61" s="84" t="s">
        <v>182</v>
      </c>
      <c r="B61" s="86" t="s">
        <v>183</v>
      </c>
      <c r="C61" s="188">
        <f>266-39</f>
        <v>227</v>
      </c>
      <c r="D61" s="187">
        <v>179</v>
      </c>
      <c r="E61" s="191" t="s">
        <v>188</v>
      </c>
      <c r="F61" s="87" t="s">
        <v>189</v>
      </c>
      <c r="G61" s="562">
        <f>SUM(G62:G68)</f>
        <v>43161</v>
      </c>
      <c r="H61" s="563">
        <f>SUM(H62:H68)</f>
        <v>35041</v>
      </c>
    </row>
    <row r="62" spans="1:13" ht="15.75">
      <c r="A62" s="84" t="s">
        <v>186</v>
      </c>
      <c r="B62" s="88" t="s">
        <v>187</v>
      </c>
      <c r="C62" s="188">
        <v>164</v>
      </c>
      <c r="D62" s="187">
        <v>237</v>
      </c>
      <c r="E62" s="191" t="s">
        <v>192</v>
      </c>
      <c r="F62" s="87" t="s">
        <v>193</v>
      </c>
      <c r="G62" s="188">
        <f>'Справка 7'!D73</f>
        <v>125</v>
      </c>
      <c r="H62" s="187">
        <v>129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'Справка 7'!D88</f>
        <v>8739</v>
      </c>
      <c r="H63" s="187">
        <v>2272</v>
      </c>
    </row>
    <row r="64" spans="1:13" ht="15.75">
      <c r="A64" s="84" t="s">
        <v>194</v>
      </c>
      <c r="B64" s="86" t="s">
        <v>195</v>
      </c>
      <c r="C64" s="188">
        <v>3810</v>
      </c>
      <c r="D64" s="187"/>
      <c r="E64" s="84" t="s">
        <v>199</v>
      </c>
      <c r="F64" s="87" t="s">
        <v>200</v>
      </c>
      <c r="G64" s="188">
        <f>'Справка 7'!D89+'Справка 7'!D90</f>
        <v>29573</v>
      </c>
      <c r="H64" s="187">
        <v>30083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6671</v>
      </c>
      <c r="D65" s="565">
        <f>SUM(D59:D64)</f>
        <v>2390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f>'Справка 7'!D91</f>
        <v>3093</v>
      </c>
      <c r="H66" s="187">
        <v>2360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f>'Справка 7'!C26</f>
        <v>199</v>
      </c>
      <c r="D68" s="187">
        <v>255</v>
      </c>
      <c r="E68" s="84" t="s">
        <v>212</v>
      </c>
      <c r="F68" s="87" t="s">
        <v>213</v>
      </c>
      <c r="G68" s="188">
        <f>'Справка 7'!D92</f>
        <v>1631</v>
      </c>
      <c r="H68" s="187">
        <v>197</v>
      </c>
    </row>
    <row r="69" spans="1:8" ht="15.75">
      <c r="A69" s="84" t="s">
        <v>210</v>
      </c>
      <c r="B69" s="86" t="s">
        <v>211</v>
      </c>
      <c r="C69" s="188">
        <f>'Справка 7'!D30+'Справка 7'!C31+'Справка 7'!C44</f>
        <v>41493</v>
      </c>
      <c r="D69" s="187">
        <v>50072</v>
      </c>
      <c r="E69" s="192" t="s">
        <v>79</v>
      </c>
      <c r="F69" s="87" t="s">
        <v>216</v>
      </c>
      <c r="G69" s="188">
        <f>'Справка 7'!D97</f>
        <v>0</v>
      </c>
      <c r="H69" s="187">
        <v>452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'Справка 7'!C32</f>
        <v>42979</v>
      </c>
      <c r="D71" s="187">
        <v>48075</v>
      </c>
      <c r="E71" s="460" t="s">
        <v>47</v>
      </c>
      <c r="F71" s="89" t="s">
        <v>223</v>
      </c>
      <c r="G71" s="564">
        <f>G59+G60+G61+G69+G70</f>
        <v>86876</v>
      </c>
      <c r="H71" s="565">
        <f>H59+H60+H61+H69+H70</f>
        <v>94071</v>
      </c>
    </row>
    <row r="72" spans="1:8" ht="15.75">
      <c r="A72" s="84" t="s">
        <v>221</v>
      </c>
      <c r="B72" s="86" t="s">
        <v>222</v>
      </c>
      <c r="C72" s="188">
        <f>'Справка 7'!D33</f>
        <v>538</v>
      </c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f>'Справка 7'!D35</f>
        <v>1439</v>
      </c>
      <c r="D73" s="187">
        <v>43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86648</v>
      </c>
      <c r="D76" s="565">
        <f>SUM(D68:D75)</f>
        <v>98445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86876</v>
      </c>
      <c r="H79" s="567">
        <f>H71+H73+H75+H77</f>
        <v>94071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f>'Справка 8'!F27</f>
        <v>8160</v>
      </c>
      <c r="D83" s="187">
        <v>17186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8160</v>
      </c>
      <c r="D85" s="565">
        <f>D84+D83+D79</f>
        <v>17186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6284</v>
      </c>
      <c r="D88" s="187">
        <v>10248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6284</v>
      </c>
      <c r="D92" s="565">
        <f>SUM(D88:D91)</f>
        <v>10248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/>
      <c r="D93" s="465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107763</v>
      </c>
      <c r="D94" s="569">
        <f>D65+D76+D85+D92+D93</f>
        <v>128269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423940</v>
      </c>
      <c r="D95" s="571">
        <f>D94+D56</f>
        <v>431022</v>
      </c>
      <c r="E95" s="220" t="s">
        <v>916</v>
      </c>
      <c r="F95" s="475" t="s">
        <v>268</v>
      </c>
      <c r="G95" s="570">
        <f>G37+G40+G56+G79</f>
        <v>423940</v>
      </c>
      <c r="H95" s="571">
        <f>H37+H40+H56+H79</f>
        <v>431022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43524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Ирина Р.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972</v>
      </c>
      <c r="C103" s="668"/>
      <c r="D103" s="668"/>
      <c r="E103" s="668"/>
      <c r="M103" s="92"/>
    </row>
    <row r="104" spans="1:5" ht="21.75" customHeight="1">
      <c r="A104" s="661"/>
      <c r="B104" s="668" t="s">
        <v>973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">
      <selection activeCell="H40" sqref="H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11536</v>
      </c>
      <c r="D12" s="306">
        <v>8566</v>
      </c>
      <c r="E12" s="185" t="s">
        <v>277</v>
      </c>
      <c r="F12" s="231" t="s">
        <v>278</v>
      </c>
      <c r="G12" s="306">
        <v>259</v>
      </c>
      <c r="H12" s="306">
        <v>0</v>
      </c>
    </row>
    <row r="13" spans="1:8" ht="15.75">
      <c r="A13" s="185" t="s">
        <v>279</v>
      </c>
      <c r="B13" s="181" t="s">
        <v>280</v>
      </c>
      <c r="C13" s="306">
        <v>21496</v>
      </c>
      <c r="D13" s="306">
        <v>20078</v>
      </c>
      <c r="E13" s="185" t="s">
        <v>281</v>
      </c>
      <c r="F13" s="231" t="s">
        <v>282</v>
      </c>
      <c r="G13" s="306">
        <v>5453</v>
      </c>
      <c r="H13" s="306">
        <v>4686</v>
      </c>
    </row>
    <row r="14" spans="1:8" ht="15.75">
      <c r="A14" s="185" t="s">
        <v>283</v>
      </c>
      <c r="B14" s="181" t="s">
        <v>284</v>
      </c>
      <c r="C14" s="306">
        <v>6132</v>
      </c>
      <c r="D14" s="306">
        <v>5837</v>
      </c>
      <c r="E14" s="236" t="s">
        <v>285</v>
      </c>
      <c r="F14" s="231" t="s">
        <v>286</v>
      </c>
      <c r="G14" s="306">
        <v>60660</v>
      </c>
      <c r="H14" s="306">
        <v>56059</v>
      </c>
    </row>
    <row r="15" spans="1:8" ht="15.75">
      <c r="A15" s="185" t="s">
        <v>287</v>
      </c>
      <c r="B15" s="181" t="s">
        <v>288</v>
      </c>
      <c r="C15" s="306">
        <f>25256-3628</f>
        <v>21628</v>
      </c>
      <c r="D15" s="306">
        <v>19979</v>
      </c>
      <c r="E15" s="236" t="s">
        <v>79</v>
      </c>
      <c r="F15" s="231" t="s">
        <v>289</v>
      </c>
      <c r="G15" s="306">
        <f>1635+1364+8195+5</f>
        <v>11199</v>
      </c>
      <c r="H15" s="306">
        <v>2850</v>
      </c>
    </row>
    <row r="16" spans="1:8" ht="15.75">
      <c r="A16" s="185" t="s">
        <v>290</v>
      </c>
      <c r="B16" s="181" t="s">
        <v>291</v>
      </c>
      <c r="C16" s="306">
        <v>3628</v>
      </c>
      <c r="D16" s="306"/>
      <c r="E16" s="227" t="s">
        <v>52</v>
      </c>
      <c r="F16" s="255" t="s">
        <v>292</v>
      </c>
      <c r="G16" s="595">
        <f>SUM(G12:G15)</f>
        <v>77571</v>
      </c>
      <c r="H16" s="596">
        <f>SUM(H12:H15)</f>
        <v>63595</v>
      </c>
    </row>
    <row r="17" spans="1:8" ht="31.5">
      <c r="A17" s="185" t="s">
        <v>293</v>
      </c>
      <c r="B17" s="181" t="s">
        <v>294</v>
      </c>
      <c r="C17" s="306">
        <v>2479</v>
      </c>
      <c r="D17" s="306">
        <v>1897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280</v>
      </c>
      <c r="D18" s="306">
        <v>2034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5220</v>
      </c>
      <c r="D19" s="306">
        <v>2775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72399</v>
      </c>
      <c r="D22" s="596">
        <f>SUM(D12:D18)+D19</f>
        <v>61166</v>
      </c>
      <c r="E22" s="185" t="s">
        <v>309</v>
      </c>
      <c r="F22" s="228" t="s">
        <v>310</v>
      </c>
      <c r="G22" s="306">
        <v>2151</v>
      </c>
      <c r="H22" s="306">
        <v>1368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407</v>
      </c>
      <c r="H24" s="306">
        <v>3285</v>
      </c>
    </row>
    <row r="25" spans="1:8" ht="31.5">
      <c r="A25" s="185" t="s">
        <v>316</v>
      </c>
      <c r="B25" s="228" t="s">
        <v>317</v>
      </c>
      <c r="C25" s="306">
        <f>7938-164</f>
        <v>7774</v>
      </c>
      <c r="D25" s="306">
        <v>6785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50</v>
      </c>
      <c r="D26" s="306"/>
      <c r="E26" s="185" t="s">
        <v>322</v>
      </c>
      <c r="F26" s="228" t="s">
        <v>323</v>
      </c>
      <c r="G26" s="306"/>
      <c r="H26" s="306">
        <v>1975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2558</v>
      </c>
      <c r="H27" s="596">
        <f>SUM(H22:H26)</f>
        <v>6628</v>
      </c>
    </row>
    <row r="28" spans="1:8" ht="15.75">
      <c r="A28" s="185" t="s">
        <v>79</v>
      </c>
      <c r="B28" s="228" t="s">
        <v>327</v>
      </c>
      <c r="C28" s="306">
        <f>164+4162-50+407</f>
        <v>4683</v>
      </c>
      <c r="D28" s="306">
        <v>36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12507</v>
      </c>
      <c r="D29" s="596">
        <f>SUM(D25:D28)</f>
        <v>6821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84906</v>
      </c>
      <c r="D31" s="602">
        <f>D29+D22</f>
        <v>67987</v>
      </c>
      <c r="E31" s="242" t="s">
        <v>800</v>
      </c>
      <c r="F31" s="257" t="s">
        <v>331</v>
      </c>
      <c r="G31" s="244">
        <f>G16+G18+G27</f>
        <v>80129</v>
      </c>
      <c r="H31" s="245">
        <f>H16+H18+H27</f>
        <v>70223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2236</v>
      </c>
      <c r="E33" s="224" t="s">
        <v>334</v>
      </c>
      <c r="F33" s="229" t="s">
        <v>335</v>
      </c>
      <c r="G33" s="595">
        <f>IF((C31-G31)&gt;0,C31-G31,0)</f>
        <v>4777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84906</v>
      </c>
      <c r="D36" s="604">
        <f>D31-D34+D35</f>
        <v>67987</v>
      </c>
      <c r="E36" s="253" t="s">
        <v>346</v>
      </c>
      <c r="F36" s="247" t="s">
        <v>347</v>
      </c>
      <c r="G36" s="258">
        <f>G35-G34+G31</f>
        <v>80129</v>
      </c>
      <c r="H36" s="259">
        <f>H35-H34+H31</f>
        <v>70223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2236</v>
      </c>
      <c r="E37" s="252" t="s">
        <v>350</v>
      </c>
      <c r="F37" s="257" t="s">
        <v>351</v>
      </c>
      <c r="G37" s="244">
        <f>IF((C36-G36)&gt;0,C36-G36,0)</f>
        <v>4777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370</v>
      </c>
      <c r="D38" s="596">
        <f>D39+D40+D41</f>
        <v>1366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370</v>
      </c>
      <c r="D39" s="306">
        <v>1366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870</v>
      </c>
      <c r="E42" s="238" t="s">
        <v>362</v>
      </c>
      <c r="F42" s="186" t="s">
        <v>363</v>
      </c>
      <c r="G42" s="232">
        <f>IF(G37&gt;0,IF(C38+G37&lt;0,0,C38+G37),IF(C37-C38&lt;0,C38-C37,0))</f>
        <v>5147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>
        <v>0</v>
      </c>
      <c r="E43" s="224" t="s">
        <v>364</v>
      </c>
      <c r="F43" s="186" t="s">
        <v>366</v>
      </c>
      <c r="G43" s="552"/>
      <c r="H43" s="605">
        <v>384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1254</v>
      </c>
      <c r="E44" s="253" t="s">
        <v>369</v>
      </c>
      <c r="F44" s="260" t="s">
        <v>370</v>
      </c>
      <c r="G44" s="258">
        <f>IF(C42=0,IF(G42-G43&gt;0,G42-G43+C43,0),IF(C42-C43&lt;0,C43-C42+G43,0))</f>
        <v>5147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85276</v>
      </c>
      <c r="D45" s="598">
        <f>D36+D38+D42</f>
        <v>70223</v>
      </c>
      <c r="E45" s="261" t="s">
        <v>373</v>
      </c>
      <c r="F45" s="263" t="s">
        <v>374</v>
      </c>
      <c r="G45" s="597">
        <f>G42+G36</f>
        <v>85276</v>
      </c>
      <c r="H45" s="598">
        <f>H42+H36</f>
        <v>70223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43524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Ирина Р.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972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973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110" zoomScaleSheetLayoutView="80" zoomScalePageLayoutView="0" workbookViewId="0" topLeftCell="A1">
      <selection activeCell="C32" sqref="C3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84174</v>
      </c>
      <c r="D11" s="188">
        <v>66430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-37078</v>
      </c>
      <c r="D12" s="188">
        <v>-39857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-23001</v>
      </c>
      <c r="D14" s="188">
        <v>-19291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-3476</v>
      </c>
      <c r="D15" s="188">
        <v>-6941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-309</v>
      </c>
      <c r="D20" s="188">
        <v>-445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20310</v>
      </c>
      <c r="D21" s="626">
        <f>SUM(D11:D20)</f>
        <v>-104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-34811-702+2481</f>
        <v>-33032</v>
      </c>
      <c r="D23" s="188">
        <v>-19649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-928</v>
      </c>
      <c r="D24" s="188">
        <v>13613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-12946</v>
      </c>
      <c r="D25" s="188">
        <v>-47924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6633</v>
      </c>
      <c r="D26" s="188">
        <v>50814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1045</v>
      </c>
      <c r="D27" s="188">
        <v>1083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-17043</v>
      </c>
      <c r="D28" s="188">
        <v>-29762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27384+7588</f>
        <v>34972</v>
      </c>
      <c r="D29" s="188">
        <v>30260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22</v>
      </c>
      <c r="D30" s="188">
        <v>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-9</v>
      </c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112</v>
      </c>
      <c r="D32" s="188">
        <v>-1142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-21174</v>
      </c>
      <c r="D33" s="626">
        <f>SUM(D23:D32)</f>
        <v>-2704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73155</v>
      </c>
      <c r="D37" s="188">
        <v>101946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-69319</v>
      </c>
      <c r="D38" s="188">
        <v>-98476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-382</v>
      </c>
      <c r="D39" s="188">
        <v>-512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-6600</v>
      </c>
      <c r="D40" s="188">
        <v>-8024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46</v>
      </c>
      <c r="D42" s="188">
        <v>7876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-3100</v>
      </c>
      <c r="D43" s="628">
        <f>SUM(D35:D42)</f>
        <v>2810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-3964</v>
      </c>
      <c r="D44" s="298">
        <f>D43+D33+D21</f>
        <v>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10248</v>
      </c>
      <c r="D45" s="188">
        <v>10246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6284</v>
      </c>
      <c r="D46" s="301">
        <f>D45+D44</f>
        <v>10248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9">
        <f>pdeReportingDate</f>
        <v>43524</v>
      </c>
      <c r="C54" s="669"/>
      <c r="D54" s="669"/>
      <c r="E54" s="669"/>
      <c r="F54" s="662"/>
      <c r="G54" s="662"/>
      <c r="H54" s="662"/>
      <c r="M54" s="92"/>
    </row>
    <row r="55" spans="1:13" s="41" customFormat="1" ht="15.7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0" t="s">
        <v>8</v>
      </c>
      <c r="B56" s="670" t="str">
        <f>authorName</f>
        <v>Ирина Р.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 customHeight="1">
      <c r="A59" s="661"/>
      <c r="B59" s="668" t="s">
        <v>972</v>
      </c>
      <c r="C59" s="668"/>
      <c r="D59" s="668"/>
      <c r="E59" s="668"/>
      <c r="F59" s="542"/>
      <c r="G59" s="44"/>
      <c r="H59" s="41"/>
    </row>
    <row r="60" spans="1:8" ht="15.75" customHeight="1">
      <c r="A60" s="661"/>
      <c r="B60" s="668" t="s">
        <v>973</v>
      </c>
      <c r="C60" s="668"/>
      <c r="D60" s="668"/>
      <c r="E60" s="668"/>
      <c r="F60" s="542"/>
      <c r="G60" s="44"/>
      <c r="H60" s="41"/>
    </row>
    <row r="61" spans="1:8" ht="15.7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1"/>
      <c r="B63" s="668"/>
      <c r="C63" s="668"/>
      <c r="D63" s="668"/>
      <c r="E63" s="668"/>
      <c r="F63" s="542"/>
      <c r="G63" s="44"/>
      <c r="H63" s="41"/>
    </row>
    <row r="64" spans="1:8" ht="15.75">
      <c r="A64" s="661"/>
      <c r="B64" s="668"/>
      <c r="C64" s="668"/>
      <c r="D64" s="668"/>
      <c r="E64" s="668"/>
      <c r="F64" s="542"/>
      <c r="G64" s="44"/>
      <c r="H64" s="41"/>
    </row>
    <row r="65" spans="1:8" ht="15.75">
      <c r="A65" s="661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4">
      <pane xSplit="2" ySplit="8" topLeftCell="C27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D34" sqref="D34:H3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5236</v>
      </c>
      <c r="D13" s="551">
        <f>'1-Баланс'!H20</f>
        <v>113243</v>
      </c>
      <c r="E13" s="551">
        <f>'1-Баланс'!H21</f>
        <v>6134</v>
      </c>
      <c r="F13" s="551">
        <f>'1-Баланс'!H23</f>
        <v>758</v>
      </c>
      <c r="G13" s="551">
        <f>'1-Баланс'!H24</f>
        <v>0</v>
      </c>
      <c r="H13" s="552">
        <v>1245</v>
      </c>
      <c r="I13" s="551">
        <f>'1-Баланс'!H29+'1-Баланс'!H32</f>
        <v>33744</v>
      </c>
      <c r="J13" s="551">
        <f>'1-Баланс'!H30+'1-Баланс'!H33</f>
        <v>0</v>
      </c>
      <c r="K13" s="552"/>
      <c r="L13" s="551">
        <f>SUM(C13:K13)</f>
        <v>160360</v>
      </c>
      <c r="M13" s="553">
        <f>'1-Баланс'!H40</f>
        <v>30943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5236</v>
      </c>
      <c r="D17" s="620">
        <f aca="true" t="shared" si="2" ref="D17:M17">D13+D14</f>
        <v>113243</v>
      </c>
      <c r="E17" s="620">
        <f t="shared" si="2"/>
        <v>6134</v>
      </c>
      <c r="F17" s="620">
        <f t="shared" si="2"/>
        <v>758</v>
      </c>
      <c r="G17" s="620">
        <f t="shared" si="2"/>
        <v>0</v>
      </c>
      <c r="H17" s="620">
        <f t="shared" si="2"/>
        <v>1245</v>
      </c>
      <c r="I17" s="620">
        <f t="shared" si="2"/>
        <v>33744</v>
      </c>
      <c r="J17" s="620">
        <f t="shared" si="2"/>
        <v>0</v>
      </c>
      <c r="K17" s="620">
        <f t="shared" si="2"/>
        <v>0</v>
      </c>
      <c r="L17" s="551">
        <f t="shared" si="1"/>
        <v>160360</v>
      </c>
      <c r="M17" s="621">
        <f t="shared" si="2"/>
        <v>30943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-2359</v>
      </c>
      <c r="J18" s="551">
        <f>+'1-Баланс'!G33</f>
        <v>0</v>
      </c>
      <c r="K18" s="552"/>
      <c r="L18" s="551">
        <f t="shared" si="1"/>
        <v>-2359</v>
      </c>
      <c r="M18" s="605">
        <v>-2788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8535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-5578</v>
      </c>
      <c r="J19" s="159">
        <f>J20+J21</f>
        <v>0</v>
      </c>
      <c r="K19" s="159">
        <f t="shared" si="3"/>
        <v>0</v>
      </c>
      <c r="L19" s="551">
        <f t="shared" si="1"/>
        <v>2957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>
        <v>8535</v>
      </c>
      <c r="E21" s="306"/>
      <c r="F21" s="306"/>
      <c r="G21" s="306"/>
      <c r="H21" s="306"/>
      <c r="I21" s="306">
        <v>-5578</v>
      </c>
      <c r="J21" s="306"/>
      <c r="K21" s="306"/>
      <c r="L21" s="551">
        <f t="shared" si="1"/>
        <v>2957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>
        <v>0</v>
      </c>
      <c r="E22" s="306"/>
      <c r="F22" s="306"/>
      <c r="G22" s="306"/>
      <c r="H22" s="306"/>
      <c r="I22" s="306">
        <v>0</v>
      </c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-7129</v>
      </c>
      <c r="J26" s="159">
        <f t="shared" si="5"/>
        <v>0</v>
      </c>
      <c r="K26" s="159">
        <f t="shared" si="5"/>
        <v>0</v>
      </c>
      <c r="L26" s="551">
        <f t="shared" si="1"/>
        <v>-7129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>
        <v>7129</v>
      </c>
      <c r="J28" s="306"/>
      <c r="K28" s="306"/>
      <c r="L28" s="551">
        <f t="shared" si="1"/>
        <v>7129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>
        <v>29</v>
      </c>
      <c r="E30" s="306"/>
      <c r="F30" s="306">
        <v>-549</v>
      </c>
      <c r="G30" s="306"/>
      <c r="H30" s="306"/>
      <c r="I30" s="306">
        <f>-2854+7588+5</f>
        <v>4739</v>
      </c>
      <c r="J30" s="306"/>
      <c r="K30" s="306"/>
      <c r="L30" s="551">
        <f t="shared" si="1"/>
        <v>4219</v>
      </c>
      <c r="M30" s="307">
        <v>1801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5236</v>
      </c>
      <c r="D31" s="620">
        <f aca="true" t="shared" si="6" ref="D31:M31">D19+D22+D23+D26+D30+D29+D17+D18</f>
        <v>121807</v>
      </c>
      <c r="E31" s="620">
        <f t="shared" si="6"/>
        <v>6134</v>
      </c>
      <c r="F31" s="620">
        <f t="shared" si="6"/>
        <v>209</v>
      </c>
      <c r="G31" s="620">
        <f t="shared" si="6"/>
        <v>0</v>
      </c>
      <c r="H31" s="620">
        <f t="shared" si="6"/>
        <v>1245</v>
      </c>
      <c r="I31" s="620">
        <f t="shared" si="6"/>
        <v>23417</v>
      </c>
      <c r="J31" s="620">
        <f t="shared" si="6"/>
        <v>0</v>
      </c>
      <c r="K31" s="620">
        <f t="shared" si="6"/>
        <v>0</v>
      </c>
      <c r="L31" s="551">
        <f t="shared" si="1"/>
        <v>158048</v>
      </c>
      <c r="M31" s="621">
        <f t="shared" si="6"/>
        <v>29956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5236</v>
      </c>
      <c r="D34" s="554">
        <f t="shared" si="7"/>
        <v>121807</v>
      </c>
      <c r="E34" s="554">
        <f t="shared" si="7"/>
        <v>6134</v>
      </c>
      <c r="F34" s="554">
        <f t="shared" si="7"/>
        <v>209</v>
      </c>
      <c r="G34" s="554">
        <f t="shared" si="7"/>
        <v>0</v>
      </c>
      <c r="H34" s="554">
        <f t="shared" si="7"/>
        <v>1245</v>
      </c>
      <c r="I34" s="554">
        <f t="shared" si="7"/>
        <v>23417</v>
      </c>
      <c r="J34" s="554">
        <f t="shared" si="7"/>
        <v>0</v>
      </c>
      <c r="K34" s="554">
        <f t="shared" si="7"/>
        <v>0</v>
      </c>
      <c r="L34" s="618">
        <f t="shared" si="1"/>
        <v>158048</v>
      </c>
      <c r="M34" s="555">
        <f>M31+M32+M33</f>
        <v>29956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9">
        <f>pdeReportingDate</f>
        <v>43524</v>
      </c>
      <c r="C38" s="669"/>
      <c r="D38" s="669"/>
      <c r="E38" s="669"/>
      <c r="F38" s="669"/>
      <c r="G38" s="669"/>
      <c r="H38" s="669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0" t="str">
        <f>authorName</f>
        <v>Ирина Р.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 customHeight="1">
      <c r="A43" s="661"/>
      <c r="B43" s="668" t="s">
        <v>972</v>
      </c>
      <c r="C43" s="668"/>
      <c r="D43" s="668"/>
      <c r="E43" s="668"/>
      <c r="F43" s="542"/>
      <c r="G43" s="44"/>
      <c r="H43" s="41"/>
      <c r="M43" s="160"/>
    </row>
    <row r="44" spans="1:13" ht="15.75" customHeight="1">
      <c r="A44" s="661"/>
      <c r="B44" s="668" t="s">
        <v>973</v>
      </c>
      <c r="C44" s="668"/>
      <c r="D44" s="668"/>
      <c r="E44" s="668"/>
      <c r="F44" s="542"/>
      <c r="G44" s="44"/>
      <c r="H44" s="41"/>
      <c r="M44" s="160"/>
    </row>
    <row r="45" spans="1:13" ht="15.7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1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90" zoomScaleNormal="90" zoomScaleSheetLayoutView="70" zoomScalePageLayoutView="0" workbookViewId="0" topLeftCell="C4">
      <selection activeCell="F33" sqref="F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52883</v>
      </c>
      <c r="E11" s="318">
        <v>4064</v>
      </c>
      <c r="F11" s="318">
        <v>4257</v>
      </c>
      <c r="G11" s="666">
        <f>D11+E11-F11</f>
        <v>52690</v>
      </c>
      <c r="H11" s="318"/>
      <c r="I11" s="318"/>
      <c r="J11" s="319">
        <f>G11+H11-I11</f>
        <v>52690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52690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76361</v>
      </c>
      <c r="E12" s="318">
        <v>29070</v>
      </c>
      <c r="F12" s="318">
        <v>4745</v>
      </c>
      <c r="G12" s="666">
        <f aca="true" t="shared" si="2" ref="G12:G18">D12+E12-F12</f>
        <v>100686</v>
      </c>
      <c r="H12" s="318"/>
      <c r="I12" s="318"/>
      <c r="J12" s="319">
        <f aca="true" t="shared" si="3" ref="J12:J41">G12+H12-I12</f>
        <v>100686</v>
      </c>
      <c r="K12" s="318">
        <v>7536</v>
      </c>
      <c r="L12" s="318">
        <v>1306</v>
      </c>
      <c r="M12" s="318">
        <v>65</v>
      </c>
      <c r="N12" s="319">
        <f aca="true" t="shared" si="4" ref="N12:N41">K12+L12-M12</f>
        <v>8777</v>
      </c>
      <c r="O12" s="318"/>
      <c r="P12" s="318"/>
      <c r="Q12" s="319">
        <f t="shared" si="0"/>
        <v>8777</v>
      </c>
      <c r="R12" s="330">
        <f t="shared" si="1"/>
        <v>91909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59740</v>
      </c>
      <c r="E13" s="318">
        <v>12701</v>
      </c>
      <c r="F13" s="318">
        <v>1693</v>
      </c>
      <c r="G13" s="666">
        <f t="shared" si="2"/>
        <v>70748</v>
      </c>
      <c r="H13" s="318"/>
      <c r="I13" s="318"/>
      <c r="J13" s="319">
        <f t="shared" si="3"/>
        <v>70748</v>
      </c>
      <c r="K13" s="318">
        <v>18293</v>
      </c>
      <c r="L13" s="318">
        <v>11506</v>
      </c>
      <c r="M13" s="318">
        <v>400</v>
      </c>
      <c r="N13" s="319">
        <f t="shared" si="4"/>
        <v>29399</v>
      </c>
      <c r="O13" s="318"/>
      <c r="P13" s="318"/>
      <c r="Q13" s="319">
        <f t="shared" si="0"/>
        <v>29399</v>
      </c>
      <c r="R13" s="330">
        <f t="shared" si="1"/>
        <v>41349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666"/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1391</v>
      </c>
      <c r="E15" s="318">
        <v>316</v>
      </c>
      <c r="F15" s="318">
        <v>52</v>
      </c>
      <c r="G15" s="666">
        <f>D15+E15-F15</f>
        <v>1655</v>
      </c>
      <c r="H15" s="318"/>
      <c r="I15" s="318"/>
      <c r="J15" s="319">
        <f t="shared" si="3"/>
        <v>1655</v>
      </c>
      <c r="K15" s="318">
        <v>893</v>
      </c>
      <c r="L15" s="318">
        <v>438</v>
      </c>
      <c r="M15" s="318">
        <v>61</v>
      </c>
      <c r="N15" s="319">
        <f t="shared" si="4"/>
        <v>1270</v>
      </c>
      <c r="O15" s="318"/>
      <c r="P15" s="318"/>
      <c r="Q15" s="319">
        <f t="shared" si="0"/>
        <v>1270</v>
      </c>
      <c r="R15" s="330">
        <f t="shared" si="1"/>
        <v>385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9645</v>
      </c>
      <c r="E16" s="318">
        <v>3948</v>
      </c>
      <c r="F16" s="318">
        <v>281</v>
      </c>
      <c r="G16" s="666">
        <f t="shared" si="2"/>
        <v>13312</v>
      </c>
      <c r="H16" s="318"/>
      <c r="I16" s="318"/>
      <c r="J16" s="319">
        <f t="shared" si="3"/>
        <v>13312</v>
      </c>
      <c r="K16" s="318">
        <v>4882</v>
      </c>
      <c r="L16" s="318">
        <v>933</v>
      </c>
      <c r="M16" s="318">
        <v>61</v>
      </c>
      <c r="N16" s="319">
        <f t="shared" si="4"/>
        <v>5754</v>
      </c>
      <c r="O16" s="318"/>
      <c r="P16" s="318"/>
      <c r="Q16" s="319">
        <f t="shared" si="0"/>
        <v>5754</v>
      </c>
      <c r="R16" s="330">
        <f t="shared" si="1"/>
        <v>7558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38358</v>
      </c>
      <c r="E17" s="318">
        <v>30349</v>
      </c>
      <c r="F17" s="318">
        <v>35817</v>
      </c>
      <c r="G17" s="666">
        <f t="shared" si="2"/>
        <v>32890</v>
      </c>
      <c r="H17" s="318"/>
      <c r="I17" s="318"/>
      <c r="J17" s="319">
        <f t="shared" si="3"/>
        <v>32890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32890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825</v>
      </c>
      <c r="E18" s="318">
        <v>113</v>
      </c>
      <c r="F18" s="318">
        <v>1</v>
      </c>
      <c r="G18" s="666">
        <f t="shared" si="2"/>
        <v>937</v>
      </c>
      <c r="H18" s="318"/>
      <c r="I18" s="318"/>
      <c r="J18" s="319">
        <f t="shared" si="3"/>
        <v>937</v>
      </c>
      <c r="K18" s="318">
        <v>528</v>
      </c>
      <c r="L18" s="318">
        <v>129</v>
      </c>
      <c r="M18" s="318">
        <v>1</v>
      </c>
      <c r="N18" s="319">
        <f t="shared" si="4"/>
        <v>656</v>
      </c>
      <c r="O18" s="318"/>
      <c r="P18" s="318"/>
      <c r="Q18" s="319">
        <f t="shared" si="0"/>
        <v>656</v>
      </c>
      <c r="R18" s="330">
        <f t="shared" si="1"/>
        <v>281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239203</v>
      </c>
      <c r="E19" s="320">
        <f>SUM(E11:E18)</f>
        <v>80561</v>
      </c>
      <c r="F19" s="320">
        <f>SUM(F11:F18)</f>
        <v>46846</v>
      </c>
      <c r="G19" s="319">
        <f aca="true" t="shared" si="5" ref="G19:G41">D19+E19-F19</f>
        <v>272918</v>
      </c>
      <c r="H19" s="320">
        <f>SUM(H11:H18)</f>
        <v>0</v>
      </c>
      <c r="I19" s="320">
        <f>SUM(I11:I18)</f>
        <v>0</v>
      </c>
      <c r="J19" s="319">
        <f t="shared" si="3"/>
        <v>272918</v>
      </c>
      <c r="K19" s="320">
        <f>SUM(K11:K18)</f>
        <v>32132</v>
      </c>
      <c r="L19" s="320">
        <f>SUM(L11:L18)</f>
        <v>14312</v>
      </c>
      <c r="M19" s="320">
        <f>SUM(M11:M18)</f>
        <v>588</v>
      </c>
      <c r="N19" s="319">
        <f t="shared" si="4"/>
        <v>45856</v>
      </c>
      <c r="O19" s="320">
        <f>SUM(O11:O18)</f>
        <v>0</v>
      </c>
      <c r="P19" s="320">
        <f>SUM(P11:P18)</f>
        <v>0</v>
      </c>
      <c r="Q19" s="319">
        <f t="shared" si="0"/>
        <v>45856</v>
      </c>
      <c r="R19" s="330">
        <f t="shared" si="1"/>
        <v>227062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32410</v>
      </c>
      <c r="E20" s="318"/>
      <c r="F20" s="318">
        <v>7331</v>
      </c>
      <c r="G20" s="319">
        <f t="shared" si="5"/>
        <v>25079</v>
      </c>
      <c r="H20" s="318"/>
      <c r="I20" s="318"/>
      <c r="J20" s="319">
        <f t="shared" si="3"/>
        <v>25079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25079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5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5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12636</v>
      </c>
      <c r="E23" s="318">
        <v>1369</v>
      </c>
      <c r="F23" s="318"/>
      <c r="G23" s="319">
        <f t="shared" si="5"/>
        <v>14005</v>
      </c>
      <c r="H23" s="318"/>
      <c r="I23" s="318"/>
      <c r="J23" s="319">
        <f t="shared" si="3"/>
        <v>14005</v>
      </c>
      <c r="K23" s="318">
        <v>87</v>
      </c>
      <c r="L23" s="318">
        <v>375</v>
      </c>
      <c r="M23" s="318">
        <v>0</v>
      </c>
      <c r="N23" s="319">
        <f t="shared" si="4"/>
        <v>462</v>
      </c>
      <c r="O23" s="318">
        <v>0</v>
      </c>
      <c r="P23" s="318"/>
      <c r="Q23" s="319">
        <f t="shared" si="0"/>
        <v>462</v>
      </c>
      <c r="R23" s="330">
        <f t="shared" si="1"/>
        <v>13543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1413</v>
      </c>
      <c r="E24" s="318">
        <v>132</v>
      </c>
      <c r="F24" s="318">
        <v>98</v>
      </c>
      <c r="G24" s="319">
        <f t="shared" si="5"/>
        <v>1447</v>
      </c>
      <c r="H24" s="318"/>
      <c r="I24" s="318"/>
      <c r="J24" s="319">
        <f t="shared" si="3"/>
        <v>1447</v>
      </c>
      <c r="K24" s="318">
        <v>1111</v>
      </c>
      <c r="L24" s="318">
        <v>166</v>
      </c>
      <c r="M24" s="318">
        <v>25</v>
      </c>
      <c r="N24" s="319">
        <f t="shared" si="4"/>
        <v>1252</v>
      </c>
      <c r="O24" s="318">
        <v>0</v>
      </c>
      <c r="P24" s="318"/>
      <c r="Q24" s="319">
        <f t="shared" si="0"/>
        <v>1252</v>
      </c>
      <c r="R24" s="330">
        <f t="shared" si="1"/>
        <v>195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5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9332</v>
      </c>
      <c r="E26" s="318">
        <v>61</v>
      </c>
      <c r="F26" s="318">
        <v>607</v>
      </c>
      <c r="G26" s="319">
        <f t="shared" si="5"/>
        <v>8786</v>
      </c>
      <c r="H26" s="318"/>
      <c r="I26" s="318"/>
      <c r="J26" s="319">
        <f t="shared" si="3"/>
        <v>8786</v>
      </c>
      <c r="K26" s="318">
        <v>3707</v>
      </c>
      <c r="L26" s="318">
        <v>442</v>
      </c>
      <c r="M26" s="318">
        <v>299</v>
      </c>
      <c r="N26" s="319">
        <f t="shared" si="4"/>
        <v>3850</v>
      </c>
      <c r="O26" s="318"/>
      <c r="P26" s="318">
        <v>0</v>
      </c>
      <c r="Q26" s="319">
        <f t="shared" si="0"/>
        <v>3850</v>
      </c>
      <c r="R26" s="330">
        <f t="shared" si="1"/>
        <v>4936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23381</v>
      </c>
      <c r="E27" s="322">
        <f aca="true" t="shared" si="6" ref="E27:P27">SUM(E23:E26)</f>
        <v>1562</v>
      </c>
      <c r="F27" s="322">
        <f t="shared" si="6"/>
        <v>705</v>
      </c>
      <c r="G27" s="323">
        <f t="shared" si="5"/>
        <v>24238</v>
      </c>
      <c r="H27" s="322">
        <f t="shared" si="6"/>
        <v>0</v>
      </c>
      <c r="I27" s="322">
        <f t="shared" si="6"/>
        <v>0</v>
      </c>
      <c r="J27" s="323">
        <f t="shared" si="3"/>
        <v>24238</v>
      </c>
      <c r="K27" s="322">
        <f t="shared" si="6"/>
        <v>4905</v>
      </c>
      <c r="L27" s="322">
        <f t="shared" si="6"/>
        <v>983</v>
      </c>
      <c r="M27" s="322">
        <f t="shared" si="6"/>
        <v>324</v>
      </c>
      <c r="N27" s="323">
        <f t="shared" si="4"/>
        <v>5564</v>
      </c>
      <c r="O27" s="322">
        <f t="shared" si="6"/>
        <v>0</v>
      </c>
      <c r="P27" s="322">
        <f t="shared" si="6"/>
        <v>0</v>
      </c>
      <c r="Q27" s="323">
        <f t="shared" si="0"/>
        <v>5564</v>
      </c>
      <c r="R27" s="333">
        <f t="shared" si="1"/>
        <v>18674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45</v>
      </c>
      <c r="E29" s="325">
        <f aca="true" t="shared" si="7" ref="E29:P29">SUM(E30:E33)</f>
        <v>0</v>
      </c>
      <c r="F29" s="325">
        <f t="shared" si="7"/>
        <v>2</v>
      </c>
      <c r="G29" s="326">
        <f t="shared" si="5"/>
        <v>43</v>
      </c>
      <c r="H29" s="325">
        <f t="shared" si="7"/>
        <v>0</v>
      </c>
      <c r="I29" s="325">
        <f t="shared" si="7"/>
        <v>0</v>
      </c>
      <c r="J29" s="326">
        <f t="shared" si="3"/>
        <v>43</v>
      </c>
      <c r="K29" s="325">
        <f t="shared" si="7"/>
        <v>0</v>
      </c>
      <c r="L29" s="325">
        <f t="shared" si="7"/>
        <v>0</v>
      </c>
      <c r="M29" s="325">
        <f t="shared" si="7"/>
        <v>0</v>
      </c>
      <c r="N29" s="326">
        <f t="shared" si="4"/>
        <v>0</v>
      </c>
      <c r="O29" s="325">
        <f t="shared" si="7"/>
        <v>0</v>
      </c>
      <c r="P29" s="325">
        <f t="shared" si="7"/>
        <v>0</v>
      </c>
      <c r="Q29" s="326">
        <f>N29+O29-P29</f>
        <v>0</v>
      </c>
      <c r="R29" s="335">
        <f>J29-Q29</f>
        <v>43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5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8" ref="Q30:Q41">N30+O30-P30</f>
        <v>0</v>
      </c>
      <c r="R30" s="330">
        <f aca="true" t="shared" si="9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5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8"/>
        <v>0</v>
      </c>
      <c r="R31" s="330">
        <f t="shared" si="9"/>
        <v>0</v>
      </c>
    </row>
    <row r="32" spans="1:18" ht="15.75">
      <c r="A32" s="329"/>
      <c r="B32" s="311" t="s">
        <v>113</v>
      </c>
      <c r="C32" s="143" t="s">
        <v>565</v>
      </c>
      <c r="D32" s="318">
        <v>45</v>
      </c>
      <c r="E32" s="318"/>
      <c r="F32" s="318">
        <v>2</v>
      </c>
      <c r="G32" s="319">
        <f t="shared" si="5"/>
        <v>43</v>
      </c>
      <c r="H32" s="318"/>
      <c r="I32" s="318"/>
      <c r="J32" s="319">
        <f t="shared" si="3"/>
        <v>43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8"/>
        <v>0</v>
      </c>
      <c r="R32" s="330">
        <f t="shared" si="9"/>
        <v>43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5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8"/>
        <v>0</v>
      </c>
      <c r="R33" s="330">
        <f t="shared" si="9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10" ref="E34:P34">SUM(E35:E38)</f>
        <v>0</v>
      </c>
      <c r="F34" s="314">
        <f t="shared" si="10"/>
        <v>0</v>
      </c>
      <c r="G34" s="319">
        <f t="shared" si="5"/>
        <v>0</v>
      </c>
      <c r="H34" s="314">
        <f t="shared" si="10"/>
        <v>0</v>
      </c>
      <c r="I34" s="314">
        <f t="shared" si="10"/>
        <v>0</v>
      </c>
      <c r="J34" s="319">
        <f t="shared" si="3"/>
        <v>0</v>
      </c>
      <c r="K34" s="314">
        <f t="shared" si="10"/>
        <v>0</v>
      </c>
      <c r="L34" s="314">
        <f t="shared" si="10"/>
        <v>0</v>
      </c>
      <c r="M34" s="314">
        <f t="shared" si="10"/>
        <v>0</v>
      </c>
      <c r="N34" s="319">
        <f t="shared" si="4"/>
        <v>0</v>
      </c>
      <c r="O34" s="314">
        <f t="shared" si="10"/>
        <v>0</v>
      </c>
      <c r="P34" s="314">
        <f t="shared" si="10"/>
        <v>0</v>
      </c>
      <c r="Q34" s="319">
        <f t="shared" si="8"/>
        <v>0</v>
      </c>
      <c r="R34" s="330">
        <f t="shared" si="9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5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8"/>
        <v>0</v>
      </c>
      <c r="R35" s="330">
        <f t="shared" si="9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5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8"/>
        <v>0</v>
      </c>
      <c r="R36" s="330">
        <f t="shared" si="9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5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8"/>
        <v>0</v>
      </c>
      <c r="R37" s="330">
        <f t="shared" si="9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5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8"/>
        <v>0</v>
      </c>
      <c r="R38" s="330">
        <f t="shared" si="9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>
        <v>293</v>
      </c>
      <c r="E39" s="318">
        <v>1653</v>
      </c>
      <c r="F39" s="318"/>
      <c r="G39" s="319">
        <f t="shared" si="5"/>
        <v>1946</v>
      </c>
      <c r="H39" s="318"/>
      <c r="I39" s="318"/>
      <c r="J39" s="319">
        <f t="shared" si="3"/>
        <v>1946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8"/>
        <v>0</v>
      </c>
      <c r="R39" s="330">
        <f t="shared" si="9"/>
        <v>1946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338</v>
      </c>
      <c r="E40" s="320">
        <f aca="true" t="shared" si="11" ref="E40:P40">E29+E34+E39</f>
        <v>1653</v>
      </c>
      <c r="F40" s="320">
        <f t="shared" si="11"/>
        <v>2</v>
      </c>
      <c r="G40" s="319">
        <f t="shared" si="5"/>
        <v>1989</v>
      </c>
      <c r="H40" s="320">
        <f t="shared" si="11"/>
        <v>0</v>
      </c>
      <c r="I40" s="320">
        <f t="shared" si="11"/>
        <v>0</v>
      </c>
      <c r="J40" s="319">
        <f t="shared" si="3"/>
        <v>1989</v>
      </c>
      <c r="K40" s="320">
        <f t="shared" si="11"/>
        <v>0</v>
      </c>
      <c r="L40" s="320">
        <f t="shared" si="11"/>
        <v>0</v>
      </c>
      <c r="M40" s="320">
        <f t="shared" si="11"/>
        <v>0</v>
      </c>
      <c r="N40" s="319">
        <f t="shared" si="4"/>
        <v>0</v>
      </c>
      <c r="O40" s="320">
        <f t="shared" si="11"/>
        <v>0</v>
      </c>
      <c r="P40" s="320">
        <f t="shared" si="11"/>
        <v>0</v>
      </c>
      <c r="Q40" s="319">
        <f t="shared" si="8"/>
        <v>0</v>
      </c>
      <c r="R40" s="330">
        <f t="shared" si="9"/>
        <v>1989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35107</v>
      </c>
      <c r="E41" s="318">
        <v>6943</v>
      </c>
      <c r="F41" s="318">
        <v>0</v>
      </c>
      <c r="G41" s="319">
        <f t="shared" si="5"/>
        <v>42050</v>
      </c>
      <c r="H41" s="318"/>
      <c r="I41" s="318"/>
      <c r="J41" s="319">
        <f t="shared" si="3"/>
        <v>42050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8"/>
        <v>0</v>
      </c>
      <c r="R41" s="330">
        <f t="shared" si="9"/>
        <v>42050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330439</v>
      </c>
      <c r="E42" s="339">
        <f>E19+E20+E21+E27+E40+E41</f>
        <v>90719</v>
      </c>
      <c r="F42" s="339">
        <f aca="true" t="shared" si="12" ref="F42:R42">F19+F20+F21+F27+F40+F41</f>
        <v>54884</v>
      </c>
      <c r="G42" s="339">
        <f t="shared" si="12"/>
        <v>366274</v>
      </c>
      <c r="H42" s="339">
        <f t="shared" si="12"/>
        <v>0</v>
      </c>
      <c r="I42" s="339">
        <f t="shared" si="12"/>
        <v>0</v>
      </c>
      <c r="J42" s="339">
        <f t="shared" si="12"/>
        <v>366274</v>
      </c>
      <c r="K42" s="339">
        <f t="shared" si="12"/>
        <v>37037</v>
      </c>
      <c r="L42" s="339">
        <f t="shared" si="12"/>
        <v>15295</v>
      </c>
      <c r="M42" s="339">
        <f t="shared" si="12"/>
        <v>912</v>
      </c>
      <c r="N42" s="339">
        <f t="shared" si="12"/>
        <v>51420</v>
      </c>
      <c r="O42" s="339">
        <f t="shared" si="12"/>
        <v>0</v>
      </c>
      <c r="P42" s="339">
        <f t="shared" si="12"/>
        <v>0</v>
      </c>
      <c r="Q42" s="339">
        <f t="shared" si="12"/>
        <v>51420</v>
      </c>
      <c r="R42" s="340">
        <f t="shared" si="12"/>
        <v>314854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43524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Ирина Р. Маркова-Гюрова</v>
      </c>
      <c r="D47" s="670"/>
      <c r="E47" s="670"/>
      <c r="F47" s="670"/>
      <c r="G47" s="670"/>
      <c r="H47" s="670"/>
      <c r="I47" s="670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1"/>
      <c r="C50" s="668" t="s">
        <v>972</v>
      </c>
      <c r="D50" s="668"/>
      <c r="E50" s="668"/>
      <c r="F50" s="668"/>
      <c r="G50" s="542"/>
      <c r="H50" s="44"/>
      <c r="I50" s="41"/>
    </row>
    <row r="51" spans="2:9" ht="15.75" customHeight="1">
      <c r="B51" s="661"/>
      <c r="C51" s="668" t="s">
        <v>973</v>
      </c>
      <c r="D51" s="668"/>
      <c r="E51" s="668"/>
      <c r="F51" s="668"/>
      <c r="G51" s="542"/>
      <c r="H51" s="44"/>
      <c r="I51" s="41"/>
    </row>
    <row r="52" spans="2:9" ht="15.7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1"/>
      <c r="C54" s="668"/>
      <c r="D54" s="668"/>
      <c r="E54" s="668"/>
      <c r="F54" s="668"/>
      <c r="G54" s="542"/>
      <c r="H54" s="44"/>
      <c r="I54" s="41"/>
    </row>
    <row r="55" spans="2:9" ht="15.75">
      <c r="B55" s="661"/>
      <c r="C55" s="668"/>
      <c r="D55" s="668"/>
      <c r="E55" s="668"/>
      <c r="F55" s="668"/>
      <c r="G55" s="542"/>
      <c r="H55" s="44"/>
      <c r="I55" s="41"/>
    </row>
    <row r="56" spans="2:9" ht="15.75">
      <c r="B56" s="661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D27:F27 P27 L27" emptyCellReference="1"/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49">
      <selection activeCell="D67" sqref="D6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f>'1-Баланс'!C51</f>
        <v>0</v>
      </c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916</v>
      </c>
      <c r="D23" s="433"/>
      <c r="E23" s="432">
        <f t="shared" si="0"/>
        <v>916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199</v>
      </c>
      <c r="D26" s="352">
        <f>SUM(D27:D29)</f>
        <v>199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>
        <v>199</v>
      </c>
      <c r="D27" s="358">
        <v>199</v>
      </c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>
        <v>0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28391+10354-3399</f>
        <v>35346</v>
      </c>
      <c r="D30" s="358">
        <f>28391+10354-3399</f>
        <v>35346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>3517+913+1488</f>
        <v>5918</v>
      </c>
      <c r="D31" s="358">
        <f>3517+913+1488</f>
        <v>5918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f>51139-8160</f>
        <v>42979</v>
      </c>
      <c r="D32" s="358">
        <f>51139-8160</f>
        <v>42979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>
        <v>538</v>
      </c>
      <c r="D33" s="358">
        <v>538</v>
      </c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1439</v>
      </c>
      <c r="D35" s="352">
        <f>SUM(D36:D39)</f>
        <v>1439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>
        <f>C36</f>
        <v>0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1399</v>
      </c>
      <c r="D37" s="358">
        <v>1399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>
        <f>C38</f>
        <v>0</v>
      </c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40</v>
      </c>
      <c r="D39" s="358">
        <v>40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229</v>
      </c>
      <c r="D40" s="352">
        <f>SUM(D41:D44)</f>
        <v>229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49+180</f>
        <v>229</v>
      </c>
      <c r="D44" s="358">
        <f>49+180</f>
        <v>229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86648</v>
      </c>
      <c r="D45" s="428">
        <f>D26+D30+D31+D33+D32+D34+D35+D40</f>
        <v>86648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87564</v>
      </c>
      <c r="D46" s="434">
        <f>D45+D23+D21+D11</f>
        <v>86648</v>
      </c>
      <c r="E46" s="435">
        <f>E45+E23+E21+E11</f>
        <v>916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95606</v>
      </c>
      <c r="D58" s="129">
        <f>D59+D61</f>
        <v>0</v>
      </c>
      <c r="E58" s="127">
        <f t="shared" si="1"/>
        <v>95606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95606</v>
      </c>
      <c r="D59" s="188"/>
      <c r="E59" s="127">
        <f t="shared" si="1"/>
        <v>95606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>
        <v>778</v>
      </c>
      <c r="D64" s="188"/>
      <c r="E64" s="127">
        <f t="shared" si="1"/>
        <v>778</v>
      </c>
      <c r="F64" s="187"/>
    </row>
    <row r="65" spans="1:6" ht="15.75">
      <c r="A65" s="360" t="s">
        <v>680</v>
      </c>
      <c r="B65" s="126" t="s">
        <v>681</v>
      </c>
      <c r="C65" s="188">
        <v>48442</v>
      </c>
      <c r="D65" s="188"/>
      <c r="E65" s="127">
        <f t="shared" si="1"/>
        <v>48442</v>
      </c>
      <c r="F65" s="187"/>
    </row>
    <row r="66" spans="1:6" ht="15.75">
      <c r="A66" s="360" t="s">
        <v>682</v>
      </c>
      <c r="B66" s="126" t="s">
        <v>683</v>
      </c>
      <c r="C66" s="188">
        <v>0</v>
      </c>
      <c r="D66" s="188">
        <v>0</v>
      </c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>
        <v>404</v>
      </c>
      <c r="D67" s="188">
        <v>0</v>
      </c>
      <c r="E67" s="127">
        <f t="shared" si="1"/>
        <v>404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144826</v>
      </c>
      <c r="D68" s="425">
        <f>D54+D58+D63+D64+D65+D66</f>
        <v>0</v>
      </c>
      <c r="E68" s="426">
        <f t="shared" si="1"/>
        <v>144826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1280</v>
      </c>
      <c r="D70" s="188"/>
      <c r="E70" s="127">
        <f t="shared" si="1"/>
        <v>1280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125</v>
      </c>
      <c r="D73" s="128">
        <f>SUM(D74:D76)</f>
        <v>125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v>125</v>
      </c>
      <c r="D74" s="188">
        <v>125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0</v>
      </c>
      <c r="D76" s="188">
        <v>0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35098</v>
      </c>
      <c r="D77" s="129">
        <f>D78+D80</f>
        <v>35098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34650</v>
      </c>
      <c r="D78" s="188">
        <v>34650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>
        <v>448</v>
      </c>
      <c r="D80" s="188">
        <v>448</v>
      </c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8617</v>
      </c>
      <c r="D82" s="129">
        <f>SUM(D83:D86)</f>
        <v>8617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8617</v>
      </c>
      <c r="D84" s="188">
        <v>8617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43036</v>
      </c>
      <c r="D87" s="125">
        <f>SUM(D88:D92)+D96</f>
        <v>43036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7062+446+1231</f>
        <v>8739</v>
      </c>
      <c r="D88" s="188">
        <f>7508+1231</f>
        <v>8739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30859-1286</f>
        <v>29573</v>
      </c>
      <c r="D89" s="188">
        <v>29573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3093</v>
      </c>
      <c r="D91" s="188">
        <v>3093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1631</v>
      </c>
      <c r="D92" s="129">
        <f>SUM(D93:D95)</f>
        <v>1631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1286</v>
      </c>
      <c r="D94" s="188">
        <v>1286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345</v>
      </c>
      <c r="D95" s="188">
        <v>345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86876</v>
      </c>
      <c r="D98" s="423">
        <f>D87+D82+D77+D73+D97</f>
        <v>86876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232982</v>
      </c>
      <c r="D99" s="417">
        <f>D98+D70+D68</f>
        <v>86876</v>
      </c>
      <c r="E99" s="417">
        <f>E98+E70+E68</f>
        <v>146106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9">
        <f>pdeReportingDate</f>
        <v>43524</v>
      </c>
      <c r="C111" s="669"/>
      <c r="D111" s="669"/>
      <c r="E111" s="669"/>
      <c r="F111" s="669"/>
      <c r="G111" s="51"/>
      <c r="H111" s="51"/>
    </row>
    <row r="112" spans="1:8" ht="15.75">
      <c r="A112" s="659"/>
      <c r="B112" s="669"/>
      <c r="C112" s="669"/>
      <c r="D112" s="669"/>
      <c r="E112" s="669"/>
      <c r="F112" s="669"/>
      <c r="G112" s="51"/>
      <c r="H112" s="51"/>
    </row>
    <row r="113" spans="1:8" ht="15.75">
      <c r="A113" s="660" t="s">
        <v>8</v>
      </c>
      <c r="B113" s="670" t="str">
        <f>authorName</f>
        <v>Ирина Р.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0"/>
      <c r="B114" s="670"/>
      <c r="C114" s="670"/>
      <c r="D114" s="670"/>
      <c r="E114" s="670"/>
      <c r="F114" s="670"/>
      <c r="G114" s="75"/>
      <c r="H114" s="75"/>
    </row>
    <row r="115" spans="1:8" ht="15.7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972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974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15.75">
      <c r="A120" s="661"/>
      <c r="B120" s="668"/>
      <c r="C120" s="668"/>
      <c r="D120" s="668"/>
      <c r="E120" s="668"/>
      <c r="F120" s="668"/>
      <c r="G120" s="661"/>
      <c r="H120" s="661"/>
    </row>
    <row r="121" spans="1:8" ht="15.75">
      <c r="A121" s="661"/>
      <c r="B121" s="668"/>
      <c r="C121" s="668"/>
      <c r="D121" s="668"/>
      <c r="E121" s="668"/>
      <c r="F121" s="668"/>
      <c r="G121" s="661"/>
      <c r="H121" s="661"/>
    </row>
    <row r="122" spans="1:8" ht="15.7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90" zoomScaleNormal="85" zoomScaleSheetLayoutView="90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>
        <v>8160</v>
      </c>
      <c r="G20" s="439"/>
      <c r="H20" s="439"/>
      <c r="I20" s="440">
        <f t="shared" si="0"/>
        <v>8160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8160</v>
      </c>
      <c r="G27" s="446">
        <f t="shared" si="2"/>
        <v>0</v>
      </c>
      <c r="H27" s="446">
        <f t="shared" si="2"/>
        <v>0</v>
      </c>
      <c r="I27" s="447">
        <f t="shared" si="0"/>
        <v>8160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43524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Ирина Р.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0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1"/>
      <c r="B36" s="668" t="s">
        <v>972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973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31.12.2018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423940</v>
      </c>
      <c r="D6" s="642">
        <f aca="true" t="shared" si="0" ref="D6:D15">C6-E6</f>
        <v>0</v>
      </c>
      <c r="E6" s="641">
        <f>'1-Баланс'!G95</f>
        <v>423940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158048</v>
      </c>
      <c r="D7" s="642">
        <f t="shared" si="0"/>
        <v>152812</v>
      </c>
      <c r="E7" s="641">
        <f>'1-Баланс'!G18</f>
        <v>5236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2359</v>
      </c>
      <c r="D8" s="642">
        <f t="shared" si="0"/>
        <v>7506</v>
      </c>
      <c r="E8" s="641">
        <f>ABS('2-Отчет за доходите'!C44)-ABS('2-Отчет за доходите'!G44)</f>
        <v>-5147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10248</v>
      </c>
      <c r="D9" s="642">
        <f t="shared" si="0"/>
        <v>0</v>
      </c>
      <c r="E9" s="641">
        <f>'3-Отчет за паричния поток'!C45</f>
        <v>10248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6284</v>
      </c>
      <c r="D10" s="642">
        <f t="shared" si="0"/>
        <v>0</v>
      </c>
      <c r="E10" s="641">
        <f>'3-Отчет за паричния поток'!C46</f>
        <v>6284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158048</v>
      </c>
      <c r="D11" s="642">
        <f t="shared" si="0"/>
        <v>0</v>
      </c>
      <c r="E11" s="641">
        <f>'4-Отчет за собствения капитал'!L34</f>
        <v>158048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43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2019-03-01T12:02:31Z</cp:lastPrinted>
  <dcterms:created xsi:type="dcterms:W3CDTF">2006-09-16T00:00:00Z</dcterms:created>
  <dcterms:modified xsi:type="dcterms:W3CDTF">2019-03-01T12:02:33Z</dcterms:modified>
  <cp:category/>
  <cp:version/>
  <cp:contentType/>
  <cp:contentStatus/>
</cp:coreProperties>
</file>