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35" windowHeight="117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<sst xmlns="http://schemas.openxmlformats.org/spreadsheetml/2006/main" count="4335" uniqueCount="1016">
  <si>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</si>
  <si>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</si>
  <si>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</si>
  <si>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</si>
  <si>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</si>
  <si>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</si>
  <si>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</si>
  <si>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</si>
  <si>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</si>
  <si>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</si>
  <si>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</si>
  <si>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</si>
  <si>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</si>
  <si>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</si>
  <si>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</si>
  <si>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</si>
  <si>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</si>
  <si>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</si>
  <si>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</si>
  <si>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</si>
  <si>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</si>
  <si>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</si>
  <si>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</si>
  <si>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</si>
  <si>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</si>
  <si>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</si>
  <si>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</si>
  <si>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</si>
  <si>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</si>
  <si>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</si>
  <si>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</si>
  <si>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</si>
  <si>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</si>
  <si>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</si>
  <si>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</si>
  <si>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</si>
  <si>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</si>
  <si>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</si>
  <si>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</si>
  <si>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</si>
  <si>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</si>
  <si>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</si>
  <si>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</si>
  <si>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</si>
  <si>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</si>
  <si>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</si>
  <si>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</si>
  <si>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</si>
  <si>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</si>
  <si>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</si>
  <si>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</si>
  <si>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</si>
  <si>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</si>
  <si>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</si>
  <si>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</si>
  <si>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</si>
  <si>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</si>
  <si>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</si>
  <si>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</si>
  <si>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</si>
  <si>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</si>
  <si>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</si>
  <si>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</si>
  <si>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</si>
  <si>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</si>
  <si>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</si>
  <si>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</si>
  <si>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</si>
  <si>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</si>
  <si>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</si>
  <si>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</si>
  <si>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</si>
  <si>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</si>
  <si>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</si>
  <si>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</si>
  <si>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</si>
  <si>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</si>
  <si>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</si>
  <si>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</si>
  <si>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</si>
  <si>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</si>
  <si>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</si>
  <si>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</si>
  <si>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</si>
  <si>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</si>
  <si>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</si>
  <si>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</si>
  <si>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</si>
  <si>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</si>
  <si>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</si>
  <si>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</si>
  <si>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</si>
  <si>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</si>
  <si>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</si>
  <si>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</si>
  <si>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</si>
  <si>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</si>
  <si>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</si>
  <si>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</si>
  <si>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</si>
  <si>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</si>
  <si>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</si>
  <si>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</si>
  <si>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</si>
  <si>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</si>
  <si>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</si>
  <si>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</si>
  <si>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</si>
  <si>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</si>
  <si>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</si>
  <si>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</si>
  <si>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</si>
  <si>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</si>
  <si>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</si>
  <si>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</si>
  <si>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</si>
  <si>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</si>
  <si>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</si>
  <si>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</si>
  <si>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</si>
  <si>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</si>
  <si>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</si>
  <si>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</si>
  <si>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</si>
  <si>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</si>
  <si>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</si>
  <si>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</si>
  <si>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</si>
  <si>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</si>
  <si>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</si>
  <si>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</si>
  <si>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</si>
  <si>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</si>
  <si>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</si>
  <si>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</si>
  <si>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</si>
  <si>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</si>
  <si>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</si>
  <si>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</si>
  <si>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</si>
  <si>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</si>
  <si>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</si>
  <si>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</si>
  <si>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</si>
  <si>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</si>
  <si>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</si>
  <si>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</si>
  <si>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</si>
  <si>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</si>
  <si>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</si>
  <si>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</si>
  <si>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</si>
  <si>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</si>
  <si>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</si>
  <si>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</si>
  <si>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</si>
  <si>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</si>
  <si>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</si>
  <si>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</si>
  <si>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</si>
  <si>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</si>
  <si>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</si>
  <si>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</si>
  <si>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</si>
  <si>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</si>
  <si>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</si>
  <si>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</si>
  <si>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</si>
  <si>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</si>
  <si>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</si>
  <si>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</si>
  <si>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</si>
  <si>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</si>
  <si>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</si>
  <si>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</si>
  <si>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</si>
  <si>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</si>
  <si>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</si>
  <si>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</si>
  <si>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</si>
  <si>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</si>
  <si>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</si>
  <si>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</si>
  <si>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</si>
  <si>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</si>
  <si>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</si>
  <si>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</si>
  <si>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</si>
  <si>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</si>
  <si>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</si>
  <si>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</si>
  <si>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</si>
  <si>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</si>
  <si>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</si>
  <si>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</si>
  <si>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</si>
  <si>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</si>
  <si>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</si>
  <si>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</si>
  <si>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</si>
  <si>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</si>
  <si>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</si>
  <si>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</si>
  <si>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</si>
  <si>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</si>
  <si>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</si>
  <si>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</si>
  <si>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</si>
  <si>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</si>
  <si>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</si>
  <si>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</si>
  <si>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</si>
  <si>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</si>
  <si>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</si>
  <si>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</si>
  <si>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</si>
  <si>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</si>
  <si>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</si>
  <si>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</si>
  <si>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</si>
  <si>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</si>
  <si>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</si>
  <si>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</si>
  <si>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</si>
  <si>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</si>
  <si>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</si>
  <si>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</si>
  <si>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</si>
  <si>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</si>
  <si>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</si>
  <si>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</si>
  <si>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</si>
  <si>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</si>
  <si>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</si>
  <si>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</si>
  <si>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</si>
  <si>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</si>
  <si>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</si>
  <si>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</si>
  <si>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</si>
  <si>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</si>
  <si>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</si>
  <si>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</si>
  <si>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</si>
  <si>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</si>
  <si>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</si>
  <si>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</si>
  <si>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</si>
  <si>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</si>
  <si>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</si>
  <si>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</si>
  <si>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</si>
  <si>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</si>
  <si>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</si>
  <si>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</si>
  <si>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</si>
  <si>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</si>
  <si>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</si>
  <si>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</si>
  <si>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</si>
  <si>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</si>
  <si>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</si>
  <si>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</si>
  <si>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</si>
  <si>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</si>
  <si>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</si>
  <si>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</si>
  <si>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</si>
  <si>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</si>
  <si>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</si>
  <si>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</si>
  <si>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</si>
  <si>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</si>
  <si>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</si>
  <si>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</si>
  <si>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</si>
  <si>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</si>
  <si>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</si>
  <si>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</si>
  <si>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</si>
  <si>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</si>
  <si>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</si>
  <si>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</si>
  <si>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</si>
  <si>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</si>
  <si>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</si>
  <si>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</si>
  <si>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</si>
  <si>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</si>
  <si>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</si>
  <si>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</si>
  <si>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</si>
  <si>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</si>
  <si>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</si>
  <si>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</si>
  <si>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</si>
  <si>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</si>
  <si>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</si>
  <si>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</si>
  <si>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</si>
  <si>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</si>
  <si>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</si>
  <si>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</si>
  <si>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</si>
  <si>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</si>
  <si>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</si>
  <si>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</si>
  <si>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</si>
  <si>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</si>
  <si>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</si>
  <si>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</si>
  <si>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</si>
  <si>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</si>
  <si>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</si>
  <si>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</si>
  <si>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</si>
  <si>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</si>
  <si>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</si>
  <si>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</si>
  <si>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</si>
  <si>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</si>
  <si>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</si>
  <si>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</si>
  <si>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</si>
  <si>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</si>
  <si>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</si>
  <si>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</si>
  <si>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</si>
  <si>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</si>
  <si>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</si>
  <si>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</si>
  <si>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</si>
  <si>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</si>
  <si>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</si>
  <si>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</si>
  <si>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</si>
  <si>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</si>
  <si>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</si>
  <si>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</si>
  <si>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</si>
  <si>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</si>
  <si>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</si>
  <si>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</si>
  <si>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</si>
  <si>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</si>
  <si>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</si>
  <si>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</si>
  <si>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</si>
  <si>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</si>
  <si>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</si>
  <si>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</si>
  <si>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</si>
  <si>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</si>
  <si>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</si>
  <si>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</si>
  <si>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</si>
  <si>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</si>
  <si>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</si>
  <si>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</si>
  <si>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</si>
  <si>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</si>
  <si>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</si>
  <si>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</si>
  <si>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</si>
  <si>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</si>
  <si>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</si>
  <si>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</si>
  <si>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</si>
  <si>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</si>
  <si>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</si>
  <si>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</si>
  <si>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</si>
  <si>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</si>
  <si>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</si>
  <si>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</si>
  <si>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</si>
  <si>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</si>
  <si>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</si>
  <si>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</si>
  <si>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</si>
  <si>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</si>
  <si>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</si>
  <si>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</si>
  <si>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</si>
  <si>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</si>
  <si>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</si>
  <si>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</si>
  <si>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</si>
  <si>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</si>
  <si>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</si>
  <si>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</si>
  <si>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</si>
  <si>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</si>
  <si>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</si>
  <si>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</si>
  <si>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</si>
  <si>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</si>
  <si>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</si>
  <si>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</si>
  <si>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</si>
  <si>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</si>
  <si>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</si>
  <si>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</si>
  <si>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</si>
  <si>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</si>
  <si>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</si>
  <si>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</si>
  <si>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</si>
  <si>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</si>
  <si>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</si>
  <si>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</si>
  <si>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</si>
  <si>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</si>
  <si>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</si>
  <si>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</si>
  <si>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</si>
  <si>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</si>
  <si>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</si>
  <si>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</si>
  <si>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</si>
  <si>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</si>
  <si>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</si>
  <si>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</si>
  <si>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</si>
  <si>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</si>
  <si>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</si>
  <si>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</si>
  <si>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</si>
  <si>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</si>
  <si>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</si>
  <si>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</si>
  <si>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</si>
  <si>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</si>
  <si>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</si>
  <si>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</si>
  <si>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</si>
  <si>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</si>
  <si>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</si>
  <si>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</si>
  <si>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</si>
  <si>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</si>
  <si>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</si>
  <si>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</si>
  <si>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</si>
  <si>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</si>
  <si>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</si>
  <si>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</si>
  <si>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</si>
  <si>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</si>
  <si>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</si>
  <si>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</si>
  <si>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</si>
  <si>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</si>
  <si>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</si>
  <si>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</si>
  <si>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</si>
  <si>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</si>
  <si>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</si>
  <si>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</si>
  <si>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</si>
  <si>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</si>
  <si>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</si>
  <si>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</si>
  <si>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</si>
  <si>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</si>
  <si>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</si>
  <si>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</si>
  <si>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</si>
  <si>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</si>
  <si>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</si>
  <si>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</si>
  <si>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</si>
  <si>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</si>
  <si>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</si>
  <si>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</si>
  <si>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</si>
  <si>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</si>
  <si>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</si>
  <si>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</si>
  <si>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</si>
  <si>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</si>
  <si>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</si>
  <si>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</si>
  <si>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</si>
  <si>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</si>
  <si>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</si>
  <si>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</si>
  <si>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</si>
  <si>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</si>
  <si>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</si>
  <si>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</si>
  <si>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</si>
  <si>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</si>
  <si>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</si>
  <si>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</si>
  <si>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</si>
  <si>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</si>
  <si>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</si>
  <si>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</si>
  <si>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</si>
  <si>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</si>
  <si>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</si>
  <si>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</si>
  <si>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</si>
  <si>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</si>
  <si>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</si>
  <si>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</si>
  <si>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</si>
  <si>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</si>
  <si>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</si>
  <si>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</si>
  <si>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</si>
  <si>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</si>
  <si>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</si>
  <si>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</si>
  <si>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</si>
  <si>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</si>
  <si>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</si>
  <si>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</si>
  <si>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</si>
  <si>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</si>
  <si>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</si>
  <si>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</si>
  <si>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</si>
  <si>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</si>
  <si>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</si>
  <si>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</si>
  <si>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</si>
  <si>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</si>
  <si>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</si>
  <si>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</si>
  <si>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</si>
  <si>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</si>
  <si>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</si>
  <si>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</si>
  <si>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</si>
  <si>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</si>
  <si>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</si>
  <si>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</si>
  <si>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</si>
  <si>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</si>
  <si>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</si>
  <si>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</si>
  <si>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</si>
  <si>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</si>
  <si>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</si>
  <si>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</si>
  <si>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</si>
  <si>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</si>
  <si>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</si>
  <si>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</si>
  <si>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</si>
  <si>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</si>
  <si>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</si>
  <si>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</si>
  <si>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</si>
  <si>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</si>
  <si>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</si>
  <si>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</si>
  <si>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</si>
  <si>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</si>
  <si>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</si>
  <si>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</si>
  <si>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</si>
  <si>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</si>
  <si>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</si>
  <si>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</si>
  <si>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</si>
  <si>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</si>
  <si>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</si>
  <si>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</si>
  <si>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</si>
  <si>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</si>
  <si>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</si>
  <si>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</si>
  <si>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</si>
  <si>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</si>
  <si>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</si>
  <si>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</si>
  <si>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</si>
  <si>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</si>
  <si>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</si>
  <si>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</si>
  <si>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</si>
  <si>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</si>
  <si>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</si>
  <si>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</si>
  <si>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</si>
  <si>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</si>
  <si>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</si>
  <si>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</si>
  <si>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</si>
  <si>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</si>
  <si>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</si>
  <si>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</si>
  <si>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</si>
  <si>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</si>
  <si>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</si>
  <si>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</si>
  <si>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</si>
  <si>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</si>
  <si>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</si>
  <si>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</si>
  <si>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</si>
  <si>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</si>
  <si>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</si>
  <si>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</si>
  <si>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</si>
  <si>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</si>
  <si>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</si>
  <si>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</si>
  <si>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</si>
  <si>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</si>
  <si>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</si>
  <si>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</si>
  <si>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</si>
  <si>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</si>
  <si>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</si>
  <si>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</si>
  <si>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</si>
  <si>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</si>
  <si>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</si>
  <si>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</si>
  <si>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</si>
  <si>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</si>
  <si>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</si>
  <si>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</si>
  <si>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</si>
  <si>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</si>
  <si>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</si>
  <si>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</si>
  <si>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</si>
  <si>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</si>
  <si>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</si>
  <si>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</si>
  <si>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</si>
  <si>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</si>
  <si>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</si>
  <si>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</si>
  <si>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</si>
  <si>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</si>
  <si>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</si>
  <si>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</si>
  <si>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</si>
  <si>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</si>
  <si>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</si>
  <si>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</si>
  <si>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</si>
  <si>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</si>
  <si>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</si>
  <si>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</si>
  <si>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</si>
  <si>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</si>
  <si>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</si>
  <si>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</si>
  <si>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</si>
  <si>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</si>
  <si>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</si>
  <si>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</si>
  <si>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</si>
  <si>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</si>
  <si>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</si>
  <si>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</si>
  <si>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</si>
  <si>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</si>
  <si>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</si>
  <si>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</si>
  <si>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</si>
  <si>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</si>
  <si>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</si>
  <si>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</si>
  <si>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</si>
  <si>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</si>
  <si>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</si>
  <si>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</si>
  <si>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</si>
  <si>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</si>
  <si>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</si>
  <si>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</si>
  <si>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</si>
  <si>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</si>
  <si>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</si>
  <si>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</si>
  <si>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</si>
  <si>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</si>
  <si>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</si>
  <si>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</si>
  <si>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</si>
  <si>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</si>
  <si>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</si>
  <si>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</si>
  <si>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</si>
  <si>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</si>
  <si>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</si>
  <si>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</si>
  <si>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</si>
  <si>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</si>
  <si>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</si>
  <si>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</si>
  <si>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</si>
  <si>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</si>
  <si>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</si>
  <si>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</si>
  <si>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</si>
  <si>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</si>
  <si>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</si>
  <si>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</si>
  <si>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</si>
  <si>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</si>
  <si>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</si>
  <si>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</si>
  <si>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</si>
  <si>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</si>
  <si>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</si>
  <si>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</si>
  <si>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</si>
  <si>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</si>
  <si>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</si>
  <si>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</si>
  <si>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</si>
  <si>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</si>
  <si>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</si>
  <si>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</si>
  <si>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</si>
  <si>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</si>
  <si>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</si>
  <si>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</si>
  <si>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</si>
  <si>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</si>
  <si>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</si>
  <si>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</si>
  <si>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</si>
  <si>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</si>
  <si>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</si>
  <si>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</si>
  <si>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</si>
  <si>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</si>
  <si>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</si>
  <si>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</si>
  <si>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</si>
  <si>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</si>
  <si>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</si>
  <si>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</si>
  <si>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</si>
  <si>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</si>
  <si>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</si>
  <si>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</si>
  <si>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</si>
  <si>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</si>
  <si>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</si>
  <si>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</si>
  <si>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</si>
  <si>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</si>
  <si>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</si>
  <si>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</si>
  <si>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</si>
  <si>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</si>
  <si>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</si>
  <si>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</si>
  <si>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</si>
  <si>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</si>
  <si>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</si>
  <si>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</si>
  <si>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</si>
  <si>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</si>
  <si>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</si>
  <si>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</si>
  <si>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</si>
  <si>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</si>
  <si>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</si>
  <si>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</si>
  <si>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</si>
  <si>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</si>
  <si>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</si>
  <si>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</si>
  <si>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</si>
  <si>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</si>
  <si>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</si>
  <si>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</si>
  <si>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</si>
  <si>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</si>
  <si>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</si>
  <si>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</si>
  <si>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</si>
  <si>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</si>
  <si>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</si>
  <si>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</si>
  <si>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</si>
  <si>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</si>
  <si>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</si>
  <si>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</si>
  <si>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</si>
  <si>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</si>
  <si>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</si>
  <si>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</si>
  <si>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</si>
  <si>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</si>
  <si>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</si>
  <si>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</si>
  <si>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</si>
  <si>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</si>
  <si>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</si>
  <si>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</si>
  <si>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</si>
  <si>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</si>
  <si>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</si>
  <si>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</si>
  <si>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</si>
  <si>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</si>
  <si>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</si>
  <si>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</si>
  <si>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</si>
  <si>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</si>
  <si>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</si>
  <si>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</si>
  <si>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</si>
  <si>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</si>
  <si>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</si>
  <si>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</si>
  <si>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</si>
  <si>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</si>
  <si>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</si>
  <si>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</si>
  <si>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</si>
  <si>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</si>
  <si>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</si>
  <si>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</si>
  <si>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</si>
  <si>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</si>
  <si>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</si>
  <si>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</si>
  <si>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</si>
  <si>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</si>
  <si>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</si>
  <si>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</si>
  <si>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</si>
  <si>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</si>
  <si>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</si>
  <si>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</si>
  <si>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</si>
  <si>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</si>
  <si>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</si>
  <si>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</si>
  <si>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</si>
  <si>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</si>
  <si>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</si>
  <si>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</si>
  <si>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</si>
  <si>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</si>
  <si>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</si>
  <si>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</si>
  <si>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</si>
  <si>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</si>
  <si>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</si>
  <si>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</si>
  <si>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</si>
  <si>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</si>
  <si>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</si>
  <si>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</si>
  <si>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</si>
  <si>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</si>
  <si>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</si>
  <si>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</si>
  <si>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</si>
  <si>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</si>
  <si>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</si>
  <si>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</si>
  <si>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</si>
  <si>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</si>
  <si>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</si>
  <si>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</si>
  <si>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</si>
  <si>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</si>
  <si>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</si>
  <si>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</si>
  <si>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</si>
  <si>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</si>
  <si>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</si>
  <si>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</si>
  <si>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</si>
  <si>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</si>
  <si>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</si>
  <si>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</si>
  <si>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</si>
  <si>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</si>
  <si>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</si>
  <si>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</si>
  <si>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</si>
  <si>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</si>
  <si>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</si>
  <si>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</si>
  <si>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</si>
  <si>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</si>
  <si>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</si>
  <si>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</si>
  <si>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</si>
  <si>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</si>
  <si>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</si>
  <si>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</si>
  <si>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</si>
  <si>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</si>
  <si>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</si>
  <si>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</si>
  <si>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</si>
  <si>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</si>
  <si>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</si>
  <si>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</si>
  <si>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</si>
  <si>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</si>
  <si>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</si>
  <si>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</si>
  <si>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</si>
  <si>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</si>
  <si>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</si>
  <si>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</si>
  <si>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</si>
  <si>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</si>
  <si>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</si>
  <si>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</si>
  <si>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</si>
  <si>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</si>
  <si>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</si>
  <si>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</si>
  <si>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</si>
  <si>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</si>
  <si>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</si>
  <si>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</si>
  <si>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</si>
  <si>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</si>
  <si>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</si>
  <si>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</si>
  <si>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</si>
  <si>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</si>
  <si>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</si>
  <si>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</si>
  <si>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</si>
  <si>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</si>
  <si>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</si>
  <si>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</si>
  <si>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</si>
  <si>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</si>
  <si>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</si>
  <si>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</si>
  <si>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</si>
  <si>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</si>
  <si>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</si>
  <si>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</si>
  <si>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</si>
  <si>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</si>
  <si>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</si>
  <si>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</si>
  <si>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</si>
  <si>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</si>
  <si>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</si>
  <si>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</si>
  <si>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</si>
  <si>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</si>
  <si>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</si>
  <si>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</si>
  <si>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</si>
  <si>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</si>
  <si>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</si>
  <si>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</si>
  <si>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</si>
  <si>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</si>
  <si>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</si>
  <si>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</si>
  <si>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</si>
  <si>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</si>
  <si>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</si>
  <si>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</si>
  <si>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</si>
  <si>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</si>
  <si>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</si>
  <si>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</si>
  <si>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</si>
  <si>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</si>
  <si>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</si>
  <si>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</si>
  <si>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</si>
  <si>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</si>
  <si>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</si>
  <si>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</si>
  <si>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</si>
  <si>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</si>
  <si>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</si>
  <si>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</si>
  <si>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</si>
  <si>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</si>
  <si>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</si>
  <si>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</si>
  <si>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</si>
  <si>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</si>
  <si>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</si>
  <si>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</si>
  <si>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ПЕРСЕЙ ТРЕЙДИНГ ЕООД</t>
  </si>
  <si>
    <t>ФУРАЖИ АД</t>
  </si>
  <si>
    <t>ЯНТРА СТИЛ АД</t>
  </si>
  <si>
    <t>КАНОПУС ТЕХ ЕООД</t>
  </si>
  <si>
    <t>ЕЛ ЕС ТРЕЙД ЕООД</t>
  </si>
  <si>
    <t>ВЕДАР КОНСУЛТ ЕООД</t>
  </si>
  <si>
    <t>Гюляй Рахман</t>
  </si>
  <si>
    <t>Гл.счетоводител</t>
  </si>
  <si>
    <t>ТОВАРНИ ПРЕВОЗИ ИНВЕСТ</t>
  </si>
  <si>
    <t>ХАРМАНЛИ ТРЕЙДИНГ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</si>
  <si>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</si>
  <si>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</si>
  <si>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</si>
  <si>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</si>
  <si>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</si>
  <si>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</si>
  <si>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</si>
  <si>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гр. София, бул.Витоша 61, ет.4</t>
  </si>
  <si>
    <t>sveta-sofia@abv.bg</t>
  </si>
  <si>
    <t>АРТ МЕТАЛ ТРЕЙДИНГ ООД</t>
  </si>
  <si>
    <t>www.infostock.bg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</si>
</sst>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* #,##0_)\ _л_в_._ ;_ * \(#,##0\)\ _л_в_._ ;_ * &quot;-&quot;_)\ _л_в_._ ;_ @_ "/>
    <numFmt numFmtId="181" formatCode="_ * #,##0.00_)\ _л_в_._ ;_ * \(#,##0.00\)\ _л_в_._ ;_ * &quot;-&quot;??_)\ _л_в_.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Continuous" vertical="center" wrapText="1"/>
      <protection/>
    </xf>
    <xf numFmtId="0" fontId="4" fillId="0" borderId="11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 wrapText="1"/>
      <protection/>
    </xf>
    <xf numFmtId="0" fontId="4" fillId="0" borderId="13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/>
      <protection/>
    </xf>
    <xf numFmtId="0" fontId="3" fillId="0" borderId="13" xfId="46" applyFont="1" applyBorder="1" applyAlignment="1">
      <alignment horizontal="centerContinuous" vertical="center"/>
      <protection/>
    </xf>
    <xf numFmtId="0" fontId="4" fillId="0" borderId="14" xfId="46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1" xfId="46" applyFont="1" applyBorder="1" applyAlignment="1">
      <alignment horizontal="left" vertical="center" wrapText="1"/>
      <protection/>
    </xf>
    <xf numFmtId="0" fontId="4" fillId="0" borderId="14" xfId="46" applyFont="1" applyBorder="1" applyAlignment="1">
      <alignment horizontal="right"/>
      <protection/>
    </xf>
    <xf numFmtId="0" fontId="4" fillId="0" borderId="0" xfId="35" applyFont="1">
      <alignment/>
      <protection/>
    </xf>
    <xf numFmtId="0" fontId="6" fillId="0" borderId="0" xfId="3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Alignment="1">
      <alignment vertical="center" wrapText="1"/>
      <protection/>
    </xf>
    <xf numFmtId="0" fontId="3" fillId="0" borderId="0" xfId="42" applyFont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4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wrapText="1"/>
      <protection/>
    </xf>
    <xf numFmtId="0" fontId="6" fillId="0" borderId="0" xfId="44" applyFont="1" applyAlignment="1">
      <alignment horizontal="center"/>
      <protection/>
    </xf>
    <xf numFmtId="0" fontId="4" fillId="0" borderId="0" xfId="42" applyFont="1" applyAlignment="1">
      <alignment horizontal="centerContinuous" vertical="center" wrapText="1"/>
      <protection/>
    </xf>
    <xf numFmtId="0" fontId="15" fillId="0" borderId="0" xfId="42" applyFont="1" applyAlignment="1">
      <alignment horizontal="centerContinuous" vertical="center"/>
      <protection/>
    </xf>
    <xf numFmtId="0" fontId="16" fillId="0" borderId="0" xfId="42" applyFont="1" applyAlignment="1">
      <alignment horizontal="centerContinuous" vertical="center"/>
      <protection/>
    </xf>
    <xf numFmtId="0" fontId="4" fillId="0" borderId="0" xfId="41" applyFont="1">
      <alignment/>
      <protection/>
    </xf>
    <xf numFmtId="0" fontId="15" fillId="0" borderId="0" xfId="42" applyFont="1" applyAlignment="1">
      <alignment horizontal="centerContinuous" vertical="center" wrapText="1"/>
      <protection/>
    </xf>
    <xf numFmtId="0" fontId="3" fillId="0" borderId="0" xfId="40" applyFont="1" applyAlignment="1">
      <alignment horizontal="center"/>
      <protection/>
    </xf>
    <xf numFmtId="0" fontId="4" fillId="0" borderId="0" xfId="4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40" applyFont="1" applyAlignment="1">
      <alignment vertical="justify" wrapText="1"/>
      <protection/>
    </xf>
    <xf numFmtId="0" fontId="4" fillId="0" borderId="0" xfId="42" applyFont="1" applyAlignment="1">
      <alignment vertical="top" wrapText="1"/>
      <protection/>
    </xf>
    <xf numFmtId="0" fontId="3" fillId="0" borderId="0" xfId="40" applyFont="1" applyAlignment="1">
      <alignment vertical="justify" wrapText="1"/>
      <protection/>
    </xf>
    <xf numFmtId="0" fontId="3" fillId="0" borderId="0" xfId="4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right" vertical="center"/>
      <protection hidden="1"/>
    </xf>
    <xf numFmtId="190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left" vertical="center"/>
      <protection hidden="1"/>
    </xf>
    <xf numFmtId="0" fontId="15" fillId="0" borderId="0" xfId="4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4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Alignment="1">
      <alignment horizontal="centerContinuous" vertical="center"/>
      <protection/>
    </xf>
    <xf numFmtId="0" fontId="3" fillId="0" borderId="0" xfId="40" applyFont="1" applyAlignment="1">
      <alignment horizontal="centerContinuous" vertical="center"/>
      <protection/>
    </xf>
    <xf numFmtId="0" fontId="4" fillId="0" borderId="0" xfId="41" applyFont="1" applyAlignment="1">
      <alignment horizontal="centerContinuous" vertical="center"/>
      <protection/>
    </xf>
    <xf numFmtId="0" fontId="4" fillId="0" borderId="0" xfId="42" applyFont="1" applyAlignment="1" applyProtection="1">
      <alignment horizontal="centerContinuous" vertical="center"/>
      <protection hidden="1"/>
    </xf>
    <xf numFmtId="0" fontId="4" fillId="0" borderId="0" xfId="42" applyFont="1" applyAlignment="1" applyProtection="1">
      <alignment horizontal="centerContinuous" vertical="center" wrapText="1"/>
      <protection hidden="1"/>
    </xf>
    <xf numFmtId="190" fontId="4" fillId="0" borderId="0" xfId="42" applyNumberFormat="1" applyFont="1" applyAlignment="1">
      <alignment horizontal="left" vertical="center" wrapText="1"/>
      <protection/>
    </xf>
    <xf numFmtId="0" fontId="4" fillId="0" borderId="0" xfId="42" applyFont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left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top" wrapText="1"/>
      <protection/>
    </xf>
    <xf numFmtId="14" fontId="3" fillId="0" borderId="16" xfId="42" applyNumberFormat="1" applyFont="1" applyBorder="1" applyAlignment="1">
      <alignment horizontal="center" vertical="center" wrapText="1"/>
      <protection/>
    </xf>
    <xf numFmtId="14" fontId="3" fillId="0" borderId="17" xfId="42" applyNumberFormat="1" applyFont="1" applyBorder="1" applyAlignment="1">
      <alignment horizontal="center" vertical="center" wrapText="1"/>
      <protection/>
    </xf>
    <xf numFmtId="49" fontId="3" fillId="0" borderId="14" xfId="42" applyNumberFormat="1" applyFont="1" applyBorder="1" applyAlignment="1">
      <alignment horizontal="right" vertical="top" wrapText="1"/>
      <protection/>
    </xf>
    <xf numFmtId="0" fontId="10" fillId="33" borderId="18" xfId="42" applyFont="1" applyFill="1" applyBorder="1" applyAlignment="1">
      <alignment vertical="top" wrapText="1"/>
      <protection/>
    </xf>
    <xf numFmtId="0" fontId="4" fillId="0" borderId="14" xfId="42" applyFont="1" applyBorder="1" applyAlignment="1">
      <alignment horizontal="right" vertical="top" wrapText="1"/>
      <protection/>
    </xf>
    <xf numFmtId="49" fontId="4" fillId="0" borderId="14" xfId="42" applyNumberFormat="1" applyFont="1" applyBorder="1" applyAlignment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>
      <alignment horizontal="right" vertical="top" wrapText="1"/>
      <protection/>
    </xf>
    <xf numFmtId="1" fontId="11" fillId="0" borderId="14" xfId="42" applyNumberFormat="1" applyFont="1" applyBorder="1" applyAlignment="1">
      <alignment horizontal="right" vertical="top" wrapText="1"/>
      <protection/>
    </xf>
    <xf numFmtId="49" fontId="11" fillId="0" borderId="14" xfId="42" applyNumberFormat="1" applyFont="1" applyBorder="1" applyAlignment="1">
      <alignment horizontal="right" vertical="top" wrapText="1"/>
      <protection/>
    </xf>
    <xf numFmtId="1" fontId="4" fillId="0" borderId="0" xfId="42" applyNumberFormat="1" applyFont="1" applyAlignment="1">
      <alignment vertical="top"/>
      <protection/>
    </xf>
    <xf numFmtId="1" fontId="3" fillId="0" borderId="14" xfId="42" applyNumberFormat="1" applyFont="1" applyBorder="1" applyAlignment="1">
      <alignment horizontal="right" vertical="top" wrapText="1"/>
      <protection/>
    </xf>
    <xf numFmtId="0" fontId="9" fillId="33" borderId="18" xfId="42" applyFont="1" applyFill="1" applyBorder="1" applyAlignment="1">
      <alignment vertical="top" wrapText="1"/>
      <protection/>
    </xf>
    <xf numFmtId="1" fontId="4" fillId="0" borderId="14" xfId="36" applyNumberFormat="1" applyFont="1" applyBorder="1" applyAlignment="1">
      <alignment vertical="top" wrapText="1"/>
      <protection/>
    </xf>
    <xf numFmtId="1" fontId="4" fillId="35" borderId="14" xfId="36" applyNumberFormat="1" applyFont="1" applyFill="1" applyBorder="1" applyAlignment="1">
      <alignment vertical="top"/>
      <protection/>
    </xf>
    <xf numFmtId="1" fontId="4" fillId="0" borderId="14" xfId="36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Alignment="1">
      <alignment horizontal="right" vertical="top"/>
      <protection/>
    </xf>
    <xf numFmtId="0" fontId="4" fillId="0" borderId="0" xfId="42" applyFont="1" applyAlignment="1">
      <alignment horizontal="left" vertical="top"/>
      <protection/>
    </xf>
    <xf numFmtId="0" fontId="4" fillId="0" borderId="0" xfId="41" applyFont="1" applyAlignment="1">
      <alignment horizontal="centerContinuous"/>
      <protection/>
    </xf>
    <xf numFmtId="49" fontId="4" fillId="0" borderId="0" xfId="41" applyNumberFormat="1" applyFont="1">
      <alignment/>
      <protection/>
    </xf>
    <xf numFmtId="0" fontId="3" fillId="0" borderId="0" xfId="41" applyFont="1">
      <alignment/>
      <protection/>
    </xf>
    <xf numFmtId="188" fontId="3" fillId="0" borderId="14" xfId="33" applyNumberFormat="1" applyFont="1" applyBorder="1" applyAlignment="1">
      <alignment horizontal="centerContinuous" vertical="center" wrapText="1"/>
    </xf>
    <xf numFmtId="49" fontId="3" fillId="0" borderId="20" xfId="38" applyNumberFormat="1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49" fontId="4" fillId="0" borderId="14" xfId="38" applyNumberFormat="1" applyFont="1" applyBorder="1" applyAlignment="1">
      <alignment horizontal="center" vertical="center" wrapText="1"/>
      <protection/>
    </xf>
    <xf numFmtId="1" fontId="4" fillId="0" borderId="0" xfId="41" applyNumberFormat="1" applyFont="1">
      <alignment/>
      <protection/>
    </xf>
    <xf numFmtId="0" fontId="3" fillId="0" borderId="0" xfId="38" applyFont="1" applyAlignment="1">
      <alignment horizontal="right" vertical="center" wrapText="1"/>
      <protection/>
    </xf>
    <xf numFmtId="49" fontId="3" fillId="0" borderId="0" xfId="38" applyNumberFormat="1" applyFont="1" applyAlignment="1">
      <alignment horizontal="right" vertical="center" wrapText="1"/>
      <protection/>
    </xf>
    <xf numFmtId="0" fontId="4" fillId="0" borderId="0" xfId="38" applyFont="1" applyAlignment="1">
      <alignment horizontal="left" vertical="center" wrapText="1"/>
      <protection/>
    </xf>
    <xf numFmtId="1" fontId="4" fillId="0" borderId="0" xfId="38" applyNumberFormat="1" applyFont="1" applyAlignment="1">
      <alignment horizontal="left" vertical="center" wrapText="1"/>
      <protection/>
    </xf>
    <xf numFmtId="0" fontId="3" fillId="0" borderId="0" xfId="37" applyFont="1" applyAlignment="1">
      <alignment horizontal="left" vertical="center" wrapText="1"/>
      <protection/>
    </xf>
    <xf numFmtId="49" fontId="3" fillId="0" borderId="21" xfId="37" applyNumberFormat="1" applyFont="1" applyBorder="1" applyAlignment="1">
      <alignment horizontal="center" vertical="center" wrapText="1"/>
      <protection/>
    </xf>
    <xf numFmtId="0" fontId="3" fillId="0" borderId="0" xfId="37" applyFont="1">
      <alignment/>
      <protection/>
    </xf>
    <xf numFmtId="49" fontId="3" fillId="0" borderId="20" xfId="37" applyNumberFormat="1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left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49" fontId="11" fillId="0" borderId="14" xfId="37" applyNumberFormat="1" applyFont="1" applyBorder="1" applyAlignment="1">
      <alignment horizontal="center" vertical="center" wrapText="1"/>
      <protection/>
    </xf>
    <xf numFmtId="0" fontId="4" fillId="0" borderId="0" xfId="37" applyFont="1">
      <alignment/>
      <protection/>
    </xf>
    <xf numFmtId="1" fontId="4" fillId="0" borderId="14" xfId="37" applyNumberFormat="1" applyFont="1" applyBorder="1" applyAlignment="1">
      <alignment horizontal="right" vertical="center" wrapText="1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4" fillId="0" borderId="14" xfId="37" applyFont="1" applyBorder="1" applyAlignment="1">
      <alignment horizontal="right" vertical="center" wrapText="1"/>
      <protection/>
    </xf>
    <xf numFmtId="49" fontId="3" fillId="0" borderId="0" xfId="37" applyNumberFormat="1" applyFont="1" applyAlignment="1">
      <alignment horizontal="left" vertical="center" wrapText="1"/>
      <protection/>
    </xf>
    <xf numFmtId="0" fontId="4" fillId="0" borderId="0" xfId="37" applyFont="1" applyAlignment="1">
      <alignment horizontal="right" vertical="center" wrapText="1"/>
      <protection/>
    </xf>
    <xf numFmtId="0" fontId="4" fillId="0" borderId="0" xfId="37" applyFont="1" applyAlignment="1">
      <alignment horizontal="left" vertical="center" wrapText="1"/>
      <protection/>
    </xf>
    <xf numFmtId="49" fontId="6" fillId="0" borderId="14" xfId="37" applyNumberFormat="1" applyFont="1" applyBorder="1" applyAlignment="1">
      <alignment horizontal="center" vertical="center" wrapText="1"/>
      <protection/>
    </xf>
    <xf numFmtId="49" fontId="4" fillId="0" borderId="0" xfId="37" applyNumberFormat="1" applyFont="1" applyAlignment="1">
      <alignment horizontal="center" vertical="center" wrapText="1"/>
      <protection/>
    </xf>
    <xf numFmtId="1" fontId="4" fillId="0" borderId="0" xfId="37" applyNumberFormat="1" applyFont="1" applyAlignment="1">
      <alignment horizontal="left" vertical="center" wrapText="1"/>
      <protection/>
    </xf>
    <xf numFmtId="1" fontId="4" fillId="0" borderId="0" xfId="37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3" fillId="0" borderId="0" xfId="41" applyFont="1" applyAlignment="1">
      <alignment horizontal="center"/>
      <protection/>
    </xf>
    <xf numFmtId="0" fontId="11" fillId="0" borderId="0" xfId="37" applyFont="1" applyAlignment="1">
      <alignment horizontal="left" vertical="center" wrapText="1"/>
      <protection/>
    </xf>
    <xf numFmtId="49" fontId="11" fillId="0" borderId="0" xfId="37" applyNumberFormat="1" applyFont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/>
      <protection/>
    </xf>
    <xf numFmtId="0" fontId="4" fillId="0" borderId="14" xfId="40" applyFont="1" applyBorder="1" applyAlignment="1">
      <alignment vertical="center" wrapText="1"/>
      <protection/>
    </xf>
    <xf numFmtId="49" fontId="11" fillId="0" borderId="14" xfId="40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49" fontId="11" fillId="0" borderId="21" xfId="40" applyNumberFormat="1" applyFont="1" applyBorder="1" applyAlignment="1">
      <alignment horizontal="center" vertical="center" wrapText="1"/>
      <protection/>
    </xf>
    <xf numFmtId="49" fontId="4" fillId="35" borderId="19" xfId="40" applyNumberFormat="1" applyFont="1" applyFill="1" applyBorder="1" applyAlignment="1">
      <alignment horizontal="center" vertical="center" wrapText="1"/>
      <protection/>
    </xf>
    <xf numFmtId="49" fontId="4" fillId="0" borderId="20" xfId="40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justify" wrapText="1"/>
      <protection/>
    </xf>
    <xf numFmtId="0" fontId="3" fillId="0" borderId="0" xfId="42" applyFont="1" applyAlignment="1">
      <alignment horizontal="left" vertical="justify" wrapText="1"/>
      <protection/>
    </xf>
    <xf numFmtId="0" fontId="4" fillId="0" borderId="0" xfId="42" applyFont="1" applyAlignment="1">
      <alignment horizontal="left" vertical="justify"/>
      <protection/>
    </xf>
    <xf numFmtId="0" fontId="3" fillId="0" borderId="0" xfId="45" applyFont="1" applyAlignment="1">
      <alignment horizontal="left" vertical="justify" wrapText="1"/>
      <protection/>
    </xf>
    <xf numFmtId="3" fontId="4" fillId="0" borderId="0" xfId="45" applyNumberFormat="1" applyFont="1">
      <alignment/>
      <protection/>
    </xf>
    <xf numFmtId="0" fontId="4" fillId="0" borderId="0" xfId="45" applyFont="1">
      <alignment/>
      <protection/>
    </xf>
    <xf numFmtId="3" fontId="4" fillId="0" borderId="14" xfId="4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43" applyFont="1" applyAlignment="1">
      <alignment wrapText="1"/>
      <protection/>
    </xf>
    <xf numFmtId="0" fontId="4" fillId="0" borderId="0" xfId="43" applyFont="1" applyAlignment="1">
      <alignment horizontal="centerContinuous" wrapText="1"/>
      <protection/>
    </xf>
    <xf numFmtId="0" fontId="3" fillId="0" borderId="0" xfId="42" applyFont="1" applyAlignment="1">
      <alignment vertical="top" wrapText="1"/>
      <protection/>
    </xf>
    <xf numFmtId="0" fontId="4" fillId="0" borderId="0" xfId="43" applyFont="1" applyAlignment="1">
      <alignment horizontal="right" vertical="center" wrapText="1"/>
      <protection/>
    </xf>
    <xf numFmtId="0" fontId="4" fillId="0" borderId="0" xfId="43" applyFont="1" applyAlignment="1">
      <alignment horizontal="center" wrapText="1"/>
      <protection/>
    </xf>
    <xf numFmtId="49" fontId="4" fillId="0" borderId="14" xfId="43" applyNumberFormat="1" applyFont="1" applyBorder="1" applyAlignment="1">
      <alignment horizontal="center" wrapText="1"/>
      <protection/>
    </xf>
    <xf numFmtId="1" fontId="4" fillId="0" borderId="0" xfId="43" applyNumberFormat="1" applyFont="1" applyAlignment="1">
      <alignment wrapText="1"/>
      <protection/>
    </xf>
    <xf numFmtId="49" fontId="4" fillId="0" borderId="0" xfId="43" applyNumberFormat="1" applyFont="1" applyAlignment="1">
      <alignment wrapText="1"/>
      <protection/>
    </xf>
    <xf numFmtId="19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vertical="center"/>
      <protection/>
    </xf>
    <xf numFmtId="0" fontId="4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horizontal="center" vertical="center"/>
      <protection/>
    </xf>
    <xf numFmtId="3" fontId="11" fillId="0" borderId="14" xfId="44" applyNumberFormat="1" applyFont="1" applyBorder="1" applyAlignment="1">
      <alignment horizontal="center" vertical="center"/>
      <protection/>
    </xf>
    <xf numFmtId="0" fontId="4" fillId="0" borderId="18" xfId="44" applyFont="1" applyBorder="1" applyAlignment="1">
      <alignment vertical="center" wrapText="1"/>
      <protection/>
    </xf>
    <xf numFmtId="49" fontId="3" fillId="0" borderId="14" xfId="44" applyNumberFormat="1" applyFont="1" applyBorder="1" applyAlignment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>
      <alignment horizontal="center" vertical="center" wrapText="1"/>
      <protection/>
    </xf>
    <xf numFmtId="0" fontId="4" fillId="35" borderId="14" xfId="36" applyFont="1" applyFill="1" applyBorder="1" applyAlignment="1">
      <alignment vertical="top" wrapText="1"/>
      <protection/>
    </xf>
    <xf numFmtId="0" fontId="10" fillId="33" borderId="18" xfId="42" applyFont="1" applyFill="1" applyBorder="1" applyAlignment="1">
      <alignment vertical="top"/>
      <protection/>
    </xf>
    <xf numFmtId="1" fontId="10" fillId="33" borderId="18" xfId="42" applyNumberFormat="1" applyFont="1" applyFill="1" applyBorder="1" applyAlignment="1">
      <alignment vertical="top" wrapText="1"/>
      <protection/>
    </xf>
    <xf numFmtId="1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 wrapText="1"/>
      <protection/>
    </xf>
    <xf numFmtId="0" fontId="10" fillId="33" borderId="18" xfId="36" applyFont="1" applyFill="1" applyBorder="1" applyAlignment="1">
      <alignment vertical="top"/>
      <protection/>
    </xf>
    <xf numFmtId="1" fontId="9" fillId="33" borderId="18" xfId="42" applyNumberFormat="1" applyFont="1" applyFill="1" applyBorder="1" applyAlignment="1">
      <alignment vertical="top" wrapText="1"/>
      <protection/>
    </xf>
    <xf numFmtId="49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/>
      <protection/>
    </xf>
    <xf numFmtId="49" fontId="3" fillId="0" borderId="21" xfId="42" applyNumberFormat="1" applyFont="1" applyBorder="1" applyAlignment="1">
      <alignment horizontal="right" vertical="top" wrapText="1"/>
      <protection/>
    </xf>
    <xf numFmtId="0" fontId="9" fillId="33" borderId="15" xfId="42" applyFont="1" applyFill="1" applyBorder="1" applyAlignment="1">
      <alignment vertical="top" wrapText="1"/>
      <protection/>
    </xf>
    <xf numFmtId="49" fontId="4" fillId="0" borderId="16" xfId="42" applyNumberFormat="1" applyFont="1" applyBorder="1" applyAlignment="1">
      <alignment horizontal="right" vertical="top" wrapText="1"/>
      <protection/>
    </xf>
    <xf numFmtId="1" fontId="3" fillId="0" borderId="21" xfId="42" applyNumberFormat="1" applyFont="1" applyBorder="1" applyAlignment="1">
      <alignment horizontal="right" vertical="top" wrapText="1"/>
      <protection/>
    </xf>
    <xf numFmtId="1" fontId="3" fillId="0" borderId="16" xfId="42" applyNumberFormat="1" applyFont="1" applyBorder="1" applyAlignment="1">
      <alignment horizontal="right" vertical="top" wrapText="1"/>
      <protection/>
    </xf>
    <xf numFmtId="0" fontId="10" fillId="33" borderId="23" xfId="36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 wrapText="1"/>
      <protection/>
    </xf>
    <xf numFmtId="1" fontId="9" fillId="33" borderId="15" xfId="42" applyNumberFormat="1" applyFont="1" applyFill="1" applyBorder="1" applyAlignment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>
      <alignment vertical="top"/>
      <protection/>
    </xf>
    <xf numFmtId="1" fontId="4" fillId="0" borderId="16" xfId="36" applyNumberFormat="1" applyFont="1" applyBorder="1" applyAlignment="1">
      <alignment vertical="top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top" wrapText="1"/>
      <protection/>
    </xf>
    <xf numFmtId="0" fontId="3" fillId="0" borderId="24" xfId="42" applyFont="1" applyBorder="1" applyAlignment="1">
      <alignment horizontal="center" vertical="top" wrapText="1"/>
      <protection/>
    </xf>
    <xf numFmtId="0" fontId="9" fillId="33" borderId="15" xfId="42" applyFont="1" applyFill="1" applyBorder="1" applyAlignment="1">
      <alignment horizontal="left" vertical="top" wrapText="1"/>
      <protection/>
    </xf>
    <xf numFmtId="49" fontId="3" fillId="0" borderId="16" xfId="42" applyNumberFormat="1" applyFont="1" applyBorder="1" applyAlignment="1">
      <alignment horizontal="right" vertical="top" wrapText="1"/>
      <protection/>
    </xf>
    <xf numFmtId="49" fontId="3" fillId="0" borderId="23" xfId="42" applyNumberFormat="1" applyFont="1" applyBorder="1" applyAlignment="1">
      <alignment horizontal="center" vertical="center" wrapText="1"/>
      <protection/>
    </xf>
    <xf numFmtId="49" fontId="3" fillId="35" borderId="16" xfId="42" applyNumberFormat="1" applyFont="1" applyFill="1" applyBorder="1" applyAlignment="1">
      <alignment horizontal="right" vertical="top" wrapText="1"/>
      <protection/>
    </xf>
    <xf numFmtId="1" fontId="10" fillId="33" borderId="23" xfId="36" applyNumberFormat="1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/>
      <protection/>
    </xf>
    <xf numFmtId="49" fontId="9" fillId="33" borderId="25" xfId="42" applyNumberFormat="1" applyFont="1" applyFill="1" applyBorder="1" applyAlignment="1">
      <alignment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8" xfId="44" applyFont="1" applyBorder="1" applyAlignment="1">
      <alignment vertical="center" wrapText="1"/>
      <protection/>
    </xf>
    <xf numFmtId="0" fontId="11" fillId="0" borderId="18" xfId="44" applyFont="1" applyBorder="1" applyAlignment="1">
      <alignment vertical="center" wrapText="1"/>
      <protection/>
    </xf>
    <xf numFmtId="0" fontId="4" fillId="0" borderId="18" xfId="44" applyFont="1" applyBorder="1" applyAlignment="1">
      <alignment horizontal="left" vertical="center" wrapText="1"/>
      <protection/>
    </xf>
    <xf numFmtId="0" fontId="11" fillId="0" borderId="18" xfId="44" applyFont="1" applyBorder="1" applyAlignment="1">
      <alignment horizontal="right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49" fontId="4" fillId="0" borderId="14" xfId="44" applyNumberFormat="1" applyFont="1" applyBorder="1" applyAlignment="1">
      <alignment horizontal="center" vertical="center" wrapText="1"/>
      <protection/>
    </xf>
    <xf numFmtId="3" fontId="3" fillId="0" borderId="14" xfId="44" applyNumberFormat="1" applyFont="1" applyBorder="1" applyAlignment="1">
      <alignment vertical="center"/>
      <protection/>
    </xf>
    <xf numFmtId="3" fontId="4" fillId="0" borderId="22" xfId="44" applyNumberFormat="1" applyFont="1" applyBorder="1" applyAlignment="1">
      <alignment vertical="center"/>
      <protection/>
    </xf>
    <xf numFmtId="3" fontId="3" fillId="0" borderId="22" xfId="44" applyNumberFormat="1" applyFont="1" applyBorder="1" applyAlignment="1">
      <alignment vertical="center"/>
      <protection/>
    </xf>
    <xf numFmtId="0" fontId="12" fillId="0" borderId="18" xfId="44" applyFont="1" applyBorder="1" applyAlignment="1">
      <alignment vertical="center" wrapText="1"/>
      <protection/>
    </xf>
    <xf numFmtId="0" fontId="9" fillId="0" borderId="18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center" vertical="center" wrapText="1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3" fillId="0" borderId="24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vertical="center" wrapText="1"/>
      <protection/>
    </xf>
    <xf numFmtId="0" fontId="3" fillId="0" borderId="16" xfId="44" applyFont="1" applyBorder="1" applyAlignment="1">
      <alignment vertical="center" wrapText="1"/>
      <protection/>
    </xf>
    <xf numFmtId="3" fontId="3" fillId="0" borderId="16" xfId="44" applyNumberFormat="1" applyFont="1" applyBorder="1" applyAlignment="1">
      <alignment vertical="center"/>
      <protection/>
    </xf>
    <xf numFmtId="3" fontId="3" fillId="0" borderId="17" xfId="44" applyNumberFormat="1" applyFont="1" applyBorder="1" applyAlignment="1">
      <alignment vertical="center"/>
      <protection/>
    </xf>
    <xf numFmtId="0" fontId="11" fillId="0" borderId="23" xfId="44" applyFont="1" applyBorder="1" applyAlignment="1">
      <alignment horizontal="right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4" fillId="0" borderId="23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left" vertical="center" wrapText="1"/>
      <protection/>
    </xf>
    <xf numFmtId="3" fontId="4" fillId="0" borderId="21" xfId="44" applyNumberFormat="1" applyFont="1" applyBorder="1" applyAlignment="1">
      <alignment vertical="center"/>
      <protection/>
    </xf>
    <xf numFmtId="3" fontId="4" fillId="0" borderId="24" xfId="44" applyNumberFormat="1" applyFont="1" applyBorder="1" applyAlignment="1">
      <alignment vertical="center"/>
      <protection/>
    </xf>
    <xf numFmtId="0" fontId="3" fillId="0" borderId="15" xfId="44" applyFont="1" applyBorder="1" applyAlignment="1">
      <alignment horizontal="left" vertical="center" wrapText="1"/>
      <protection/>
    </xf>
    <xf numFmtId="0" fontId="3" fillId="0" borderId="23" xfId="44" applyFont="1" applyBorder="1" applyAlignment="1">
      <alignment vertical="center" wrapText="1"/>
      <protection/>
    </xf>
    <xf numFmtId="0" fontId="4" fillId="0" borderId="16" xfId="44" applyFont="1" applyBorder="1" applyAlignment="1">
      <alignment vertical="center" wrapText="1"/>
      <protection/>
    </xf>
    <xf numFmtId="49" fontId="11" fillId="0" borderId="14" xfId="44" applyNumberFormat="1" applyFont="1" applyBorder="1" applyAlignment="1">
      <alignment horizontal="center" vertical="center" wrapText="1"/>
      <protection/>
    </xf>
    <xf numFmtId="0" fontId="4" fillId="0" borderId="21" xfId="44" applyFont="1" applyBorder="1" applyAlignment="1">
      <alignment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3" fontId="3" fillId="0" borderId="21" xfId="44" applyNumberFormat="1" applyFont="1" applyBorder="1" applyAlignment="1">
      <alignment vertical="center"/>
      <protection/>
    </xf>
    <xf numFmtId="3" fontId="3" fillId="0" borderId="24" xfId="44" applyNumberFormat="1" applyFont="1" applyBorder="1" applyAlignment="1">
      <alignment vertical="center"/>
      <protection/>
    </xf>
    <xf numFmtId="49" fontId="3" fillId="0" borderId="21" xfId="44" applyNumberFormat="1" applyFont="1" applyBorder="1" applyAlignment="1">
      <alignment horizontal="center" vertical="center" wrapText="1"/>
      <protection/>
    </xf>
    <xf numFmtId="0" fontId="3" fillId="0" borderId="25" xfId="44" applyFont="1" applyBorder="1" applyAlignment="1">
      <alignment horizontal="left" vertical="center" wrapText="1"/>
      <protection/>
    </xf>
    <xf numFmtId="0" fontId="3" fillId="0" borderId="26" xfId="44" applyFont="1" applyBorder="1" applyAlignment="1">
      <alignment horizontal="center" vertical="center" wrapText="1"/>
      <protection/>
    </xf>
    <xf numFmtId="49" fontId="3" fillId="0" borderId="26" xfId="44" applyNumberFormat="1" applyFont="1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14" fontId="3" fillId="0" borderId="16" xfId="43" applyNumberFormat="1" applyFont="1" applyBorder="1" applyAlignment="1">
      <alignment horizontal="center" vertical="center" wrapText="1"/>
      <protection/>
    </xf>
    <xf numFmtId="14" fontId="3" fillId="0" borderId="17" xfId="43" applyNumberFormat="1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wrapText="1"/>
      <protection/>
    </xf>
    <xf numFmtId="0" fontId="4" fillId="0" borderId="27" xfId="43" applyFont="1" applyBorder="1" applyAlignment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>
      <alignment horizontal="center" vertical="center" wrapText="1"/>
      <protection/>
    </xf>
    <xf numFmtId="0" fontId="3" fillId="0" borderId="21" xfId="43" applyFont="1" applyBorder="1" applyAlignment="1">
      <alignment horizontal="center" vertical="center" wrapText="1"/>
      <protection/>
    </xf>
    <xf numFmtId="49" fontId="3" fillId="0" borderId="21" xfId="43" applyNumberFormat="1" applyFont="1" applyBorder="1" applyAlignment="1">
      <alignment horizontal="center" vertical="center" wrapText="1"/>
      <protection/>
    </xf>
    <xf numFmtId="49" fontId="3" fillId="0" borderId="24" xfId="43" applyNumberFormat="1" applyFont="1" applyBorder="1" applyAlignment="1">
      <alignment horizontal="center" vertical="center" wrapText="1"/>
      <protection/>
    </xf>
    <xf numFmtId="0" fontId="11" fillId="0" borderId="30" xfId="43" applyFont="1" applyBorder="1" applyAlignment="1">
      <alignment wrapText="1"/>
      <protection/>
    </xf>
    <xf numFmtId="49" fontId="11" fillId="0" borderId="20" xfId="43" applyNumberFormat="1" applyFont="1" applyBorder="1" applyAlignment="1">
      <alignment horizontal="center" wrapText="1"/>
      <protection/>
    </xf>
    <xf numFmtId="0" fontId="11" fillId="0" borderId="15" xfId="43" applyFont="1" applyBorder="1" applyAlignment="1">
      <alignment wrapText="1"/>
      <protection/>
    </xf>
    <xf numFmtId="49" fontId="11" fillId="0" borderId="16" xfId="43" applyNumberFormat="1" applyFont="1" applyBorder="1" applyAlignment="1">
      <alignment wrapText="1"/>
      <protection/>
    </xf>
    <xf numFmtId="3" fontId="4" fillId="0" borderId="16" xfId="43" applyNumberFormat="1" applyFont="1" applyBorder="1" applyAlignment="1">
      <alignment wrapText="1"/>
      <protection/>
    </xf>
    <xf numFmtId="3" fontId="4" fillId="0" borderId="17" xfId="43" applyNumberFormat="1" applyFont="1" applyBorder="1" applyAlignment="1">
      <alignment wrapText="1"/>
      <protection/>
    </xf>
    <xf numFmtId="0" fontId="3" fillId="0" borderId="27" xfId="43" applyFont="1" applyBorder="1" applyAlignment="1">
      <alignment horizontal="right" wrapText="1"/>
      <protection/>
    </xf>
    <xf numFmtId="49" fontId="3" fillId="0" borderId="28" xfId="43" applyNumberFormat="1" applyFont="1" applyBorder="1" applyAlignment="1">
      <alignment horizontal="center" wrapText="1"/>
      <protection/>
    </xf>
    <xf numFmtId="49" fontId="11" fillId="0" borderId="16" xfId="43" applyNumberFormat="1" applyFont="1" applyBorder="1" applyAlignment="1">
      <alignment horizontal="center" wrapText="1"/>
      <protection/>
    </xf>
    <xf numFmtId="0" fontId="3" fillId="0" borderId="23" xfId="43" applyFont="1" applyBorder="1" applyAlignment="1">
      <alignment horizontal="right" wrapText="1"/>
      <protection/>
    </xf>
    <xf numFmtId="49" fontId="3" fillId="0" borderId="21" xfId="43" applyNumberFormat="1" applyFont="1" applyBorder="1" applyAlignment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>
      <alignment wrapText="1"/>
      <protection/>
    </xf>
    <xf numFmtId="49" fontId="3" fillId="0" borderId="26" xfId="43" applyNumberFormat="1" applyFont="1" applyBorder="1" applyAlignment="1">
      <alignment horizontal="center" wrapText="1"/>
      <protection/>
    </xf>
    <xf numFmtId="0" fontId="11" fillId="0" borderId="31" xfId="43" applyFont="1" applyBorder="1" applyAlignment="1">
      <alignment wrapText="1"/>
      <protection/>
    </xf>
    <xf numFmtId="49" fontId="11" fillId="0" borderId="32" xfId="43" applyNumberFormat="1" applyFont="1" applyBorder="1" applyAlignment="1">
      <alignment horizontal="center" wrapText="1"/>
      <protection/>
    </xf>
    <xf numFmtId="0" fontId="4" fillId="0" borderId="30" xfId="43" applyFont="1" applyBorder="1" applyAlignment="1">
      <alignment wrapText="1"/>
      <protection/>
    </xf>
    <xf numFmtId="0" fontId="11" fillId="0" borderId="25" xfId="43" applyFont="1" applyBorder="1" applyAlignment="1">
      <alignment wrapText="1"/>
      <protection/>
    </xf>
    <xf numFmtId="49" fontId="11" fillId="0" borderId="26" xfId="43" applyNumberFormat="1" applyFont="1" applyBorder="1" applyAlignment="1">
      <alignment horizontal="center" wrapText="1"/>
      <protection/>
    </xf>
    <xf numFmtId="3" fontId="3" fillId="0" borderId="26" xfId="43" applyNumberFormat="1" applyFont="1" applyBorder="1" applyAlignment="1">
      <alignment wrapText="1"/>
      <protection/>
    </xf>
    <xf numFmtId="3" fontId="3" fillId="0" borderId="33" xfId="43" applyNumberFormat="1" applyFont="1" applyBorder="1" applyAlignment="1">
      <alignment wrapText="1"/>
      <protection/>
    </xf>
    <xf numFmtId="3" fontId="11" fillId="34" borderId="32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Border="1" applyAlignment="1">
      <alignment wrapText="1"/>
      <protection/>
    </xf>
    <xf numFmtId="3" fontId="11" fillId="0" borderId="33" xfId="43" applyNumberFormat="1" applyFont="1" applyBorder="1" applyAlignment="1">
      <alignment wrapText="1"/>
      <protection/>
    </xf>
    <xf numFmtId="49" fontId="6" fillId="0" borderId="20" xfId="43" applyNumberFormat="1" applyFont="1" applyBorder="1" applyAlignment="1">
      <alignment horizontal="center" wrapText="1"/>
      <protection/>
    </xf>
    <xf numFmtId="49" fontId="6" fillId="0" borderId="28" xfId="43" applyNumberFormat="1" applyFont="1" applyBorder="1" applyAlignment="1">
      <alignment horizontal="center" wrapText="1"/>
      <protection/>
    </xf>
    <xf numFmtId="49" fontId="4" fillId="0" borderId="16" xfId="45" applyNumberFormat="1" applyFont="1" applyBorder="1" applyAlignment="1">
      <alignment horizontal="center" vertical="center" wrapText="1"/>
      <protection/>
    </xf>
    <xf numFmtId="3" fontId="4" fillId="0" borderId="22" xfId="45" applyNumberFormat="1" applyFont="1" applyBorder="1" applyAlignment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>
      <alignment vertical="center" wrapText="1"/>
      <protection/>
    </xf>
    <xf numFmtId="0" fontId="4" fillId="0" borderId="14" xfId="40" applyFont="1" applyBorder="1" applyAlignment="1">
      <alignment vertical="center"/>
      <protection/>
    </xf>
    <xf numFmtId="0" fontId="11" fillId="0" borderId="14" xfId="40" applyFont="1" applyBorder="1" applyAlignment="1">
      <alignment horizontal="right" vertical="center"/>
      <protection/>
    </xf>
    <xf numFmtId="0" fontId="3" fillId="0" borderId="14" xfId="40" applyFont="1" applyBorder="1" applyAlignment="1">
      <alignment horizontal="left" vertical="center"/>
      <protection/>
    </xf>
    <xf numFmtId="0" fontId="4" fillId="0" borderId="14" xfId="40" applyFont="1" applyBorder="1" applyAlignment="1">
      <alignment horizontal="right" vertical="center" wrapText="1"/>
      <protection/>
    </xf>
    <xf numFmtId="0" fontId="3" fillId="0" borderId="19" xfId="40" applyFont="1" applyBorder="1" applyAlignment="1">
      <alignment vertical="center" wrapText="1"/>
      <protection/>
    </xf>
    <xf numFmtId="0" fontId="6" fillId="0" borderId="14" xfId="40" applyFont="1" applyBorder="1" applyAlignment="1">
      <alignment vertical="center"/>
      <protection/>
    </xf>
    <xf numFmtId="0" fontId="3" fillId="0" borderId="14" xfId="40" applyFont="1" applyBorder="1" applyAlignment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11" fillId="0" borderId="14" xfId="40" applyFont="1" applyBorder="1" applyAlignment="1">
      <alignment horizontal="right" vertical="center" wrapText="1"/>
      <protection/>
    </xf>
    <xf numFmtId="1" fontId="4" fillId="0" borderId="14" xfId="40" applyNumberFormat="1" applyFont="1" applyBorder="1" applyAlignment="1">
      <alignment horizontal="right" vertical="center" wrapText="1"/>
      <protection/>
    </xf>
    <xf numFmtId="0" fontId="11" fillId="0" borderId="21" xfId="40" applyFont="1" applyBorder="1" applyAlignment="1">
      <alignment horizontal="right" vertical="center" wrapText="1"/>
      <protection/>
    </xf>
    <xf numFmtId="0" fontId="4" fillId="0" borderId="21" xfId="40" applyFont="1" applyBorder="1" applyAlignment="1">
      <alignment horizontal="right" vertical="center" wrapText="1"/>
      <protection/>
    </xf>
    <xf numFmtId="1" fontId="4" fillId="35" borderId="34" xfId="40" applyNumberFormat="1" applyFont="1" applyFill="1" applyBorder="1" applyAlignment="1">
      <alignment horizontal="right" vertical="center" wrapText="1"/>
      <protection/>
    </xf>
    <xf numFmtId="0" fontId="4" fillId="0" borderId="20" xfId="40" applyFont="1" applyBorder="1" applyAlignment="1">
      <alignment horizontal="right" vertical="center" wrapText="1"/>
      <protection/>
    </xf>
    <xf numFmtId="0" fontId="3" fillId="0" borderId="16" xfId="40" applyFont="1" applyBorder="1" applyAlignment="1">
      <alignment horizontal="centerContinuous" vertical="center" wrapText="1"/>
      <protection/>
    </xf>
    <xf numFmtId="0" fontId="3" fillId="0" borderId="18" xfId="40" applyFont="1" applyBorder="1" applyAlignment="1">
      <alignment horizontal="right" vertical="center" wrapText="1"/>
      <protection/>
    </xf>
    <xf numFmtId="0" fontId="4" fillId="0" borderId="18" xfId="40" applyFont="1" applyBorder="1" applyAlignment="1">
      <alignment horizontal="right" vertical="center"/>
      <protection/>
    </xf>
    <xf numFmtId="0" fontId="4" fillId="0" borderId="22" xfId="40" applyFont="1" applyBorder="1" applyAlignment="1">
      <alignment horizontal="right" vertical="center" wrapText="1"/>
      <protection/>
    </xf>
    <xf numFmtId="0" fontId="3" fillId="0" borderId="18" xfId="40" applyFont="1" applyBorder="1" applyAlignment="1">
      <alignment horizontal="right" vertical="center"/>
      <protection/>
    </xf>
    <xf numFmtId="0" fontId="4" fillId="0" borderId="18" xfId="40" applyFont="1" applyBorder="1" applyAlignment="1">
      <alignment horizontal="right" vertical="center" wrapText="1"/>
      <protection/>
    </xf>
    <xf numFmtId="0" fontId="4" fillId="0" borderId="24" xfId="40" applyFont="1" applyBorder="1" applyAlignment="1">
      <alignment horizontal="right" vertical="center" wrapText="1"/>
      <protection/>
    </xf>
    <xf numFmtId="1" fontId="4" fillId="35" borderId="35" xfId="40" applyNumberFormat="1" applyFont="1" applyFill="1" applyBorder="1" applyAlignment="1">
      <alignment horizontal="right" vertical="center" wrapText="1"/>
      <protection/>
    </xf>
    <xf numFmtId="0" fontId="4" fillId="0" borderId="36" xfId="40" applyFont="1" applyBorder="1" applyAlignment="1">
      <alignment horizontal="right" vertical="center" wrapText="1"/>
      <protection/>
    </xf>
    <xf numFmtId="0" fontId="4" fillId="0" borderId="27" xfId="40" applyFont="1" applyBorder="1" applyAlignment="1">
      <alignment horizontal="right" vertical="center"/>
      <protection/>
    </xf>
    <xf numFmtId="0" fontId="3" fillId="0" borderId="28" xfId="40" applyFont="1" applyBorder="1" applyAlignment="1">
      <alignment vertical="center"/>
      <protection/>
    </xf>
    <xf numFmtId="49" fontId="3" fillId="0" borderId="28" xfId="40" applyNumberFormat="1" applyFont="1" applyBorder="1" applyAlignment="1">
      <alignment horizontal="center" vertical="center" wrapText="1"/>
      <protection/>
    </xf>
    <xf numFmtId="1" fontId="3" fillId="0" borderId="28" xfId="40" applyNumberFormat="1" applyFont="1" applyBorder="1" applyAlignment="1">
      <alignment horizontal="right" vertical="center" wrapText="1"/>
      <protection/>
    </xf>
    <xf numFmtId="1" fontId="3" fillId="0" borderId="29" xfId="40" applyNumberFormat="1" applyFont="1" applyBorder="1" applyAlignment="1">
      <alignment horizontal="right" vertical="center" wrapText="1"/>
      <protection/>
    </xf>
    <xf numFmtId="0" fontId="3" fillId="0" borderId="21" xfId="40" applyFont="1" applyBorder="1" applyAlignment="1">
      <alignment horizontal="centerContinuous"/>
      <protection/>
    </xf>
    <xf numFmtId="0" fontId="3" fillId="0" borderId="21" xfId="40" applyFont="1" applyBorder="1" applyAlignment="1">
      <alignment horizontal="center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vertical="center" wrapText="1"/>
      <protection/>
    </xf>
    <xf numFmtId="49" fontId="3" fillId="35" borderId="16" xfId="40" applyNumberFormat="1" applyFont="1" applyFill="1" applyBorder="1" applyAlignment="1">
      <alignment vertical="center" wrapText="1"/>
      <protection/>
    </xf>
    <xf numFmtId="0" fontId="4" fillId="35" borderId="16" xfId="40" applyFont="1" applyFill="1" applyBorder="1" applyAlignment="1">
      <alignment horizontal="right" vertical="center" wrapText="1"/>
      <protection/>
    </xf>
    <xf numFmtId="0" fontId="4" fillId="35" borderId="17" xfId="40" applyFont="1" applyFill="1" applyBorder="1" applyAlignment="1">
      <alignment horizontal="right" vertical="center" wrapText="1"/>
      <protection/>
    </xf>
    <xf numFmtId="0" fontId="3" fillId="0" borderId="23" xfId="40" applyFont="1" applyBorder="1" applyAlignment="1">
      <alignment horizontal="centerContinuous"/>
      <protection/>
    </xf>
    <xf numFmtId="0" fontId="3" fillId="0" borderId="15" xfId="40" applyFont="1" applyBorder="1" applyAlignment="1">
      <alignment horizontal="right" vertical="center" wrapText="1"/>
      <protection/>
    </xf>
    <xf numFmtId="0" fontId="4" fillId="0" borderId="18" xfId="40" applyFont="1" applyBorder="1" applyAlignment="1" quotePrefix="1">
      <alignment horizontal="right" vertical="center"/>
      <protection/>
    </xf>
    <xf numFmtId="3" fontId="4" fillId="0" borderId="14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Continuous" vertical="center" wrapText="1"/>
      <protection/>
    </xf>
    <xf numFmtId="0" fontId="3" fillId="0" borderId="17" xfId="37" applyFont="1" applyBorder="1" applyAlignment="1">
      <alignment horizontal="centerContinuous" vertical="center" wrapText="1"/>
      <protection/>
    </xf>
    <xf numFmtId="0" fontId="3" fillId="0" borderId="22" xfId="37" applyFont="1" applyBorder="1" applyAlignment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horizontal="left" vertical="center" wrapText="1"/>
      <protection/>
    </xf>
    <xf numFmtId="49" fontId="3" fillId="0" borderId="28" xfId="37" applyNumberFormat="1" applyFont="1" applyBorder="1" applyAlignment="1">
      <alignment horizontal="center" vertical="center" wrapText="1"/>
      <protection/>
    </xf>
    <xf numFmtId="3" fontId="4" fillId="0" borderId="28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left" vertical="center" wrapText="1"/>
      <protection/>
    </xf>
    <xf numFmtId="3" fontId="4" fillId="0" borderId="17" xfId="37" applyNumberFormat="1" applyFont="1" applyBorder="1" applyAlignment="1">
      <alignment horizontal="right" vertical="center" wrapText="1"/>
      <protection/>
    </xf>
    <xf numFmtId="0" fontId="3" fillId="0" borderId="37" xfId="37" applyFont="1" applyBorder="1" applyAlignment="1">
      <alignment horizontal="left" vertical="center" wrapText="1"/>
      <protection/>
    </xf>
    <xf numFmtId="49" fontId="11" fillId="0" borderId="38" xfId="37" applyNumberFormat="1" applyFont="1" applyBorder="1" applyAlignment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Border="1" applyAlignment="1">
      <alignment horizontal="right" vertical="center" wrapText="1"/>
      <protection/>
    </xf>
    <xf numFmtId="0" fontId="3" fillId="0" borderId="30" xfId="37" applyFont="1" applyBorder="1" applyAlignment="1">
      <alignment horizontal="left" vertical="center" wrapText="1"/>
      <protection/>
    </xf>
    <xf numFmtId="3" fontId="4" fillId="0" borderId="20" xfId="37" applyNumberFormat="1" applyFont="1" applyBorder="1" applyAlignment="1">
      <alignment horizontal="right" vertical="center" wrapText="1"/>
      <protection/>
    </xf>
    <xf numFmtId="3" fontId="4" fillId="0" borderId="36" xfId="37" applyNumberFormat="1" applyFont="1" applyBorder="1" applyAlignment="1">
      <alignment horizontal="right" vertical="center" wrapText="1"/>
      <protection/>
    </xf>
    <xf numFmtId="3" fontId="4" fillId="0" borderId="16" xfId="37" applyNumberFormat="1" applyFont="1" applyBorder="1" applyAlignment="1">
      <alignment horizontal="right" vertical="center" wrapText="1"/>
      <protection/>
    </xf>
    <xf numFmtId="0" fontId="11" fillId="0" borderId="27" xfId="37" applyFont="1" applyBorder="1" applyAlignment="1">
      <alignment horizontal="right" vertical="center" wrapText="1"/>
      <protection/>
    </xf>
    <xf numFmtId="49" fontId="11" fillId="0" borderId="28" xfId="37" applyNumberFormat="1" applyFont="1" applyBorder="1" applyAlignment="1">
      <alignment horizontal="center" vertical="center" wrapText="1"/>
      <protection/>
    </xf>
    <xf numFmtId="49" fontId="3" fillId="0" borderId="20" xfId="37" applyNumberFormat="1" applyFont="1" applyBorder="1" applyAlignment="1">
      <alignment horizontal="left" vertical="center" wrapText="1"/>
      <protection/>
    </xf>
    <xf numFmtId="0" fontId="4" fillId="0" borderId="27" xfId="37" applyFont="1" applyBorder="1" applyAlignment="1">
      <alignment horizontal="left" vertical="center" wrapText="1"/>
      <protection/>
    </xf>
    <xf numFmtId="3" fontId="4" fillId="0" borderId="29" xfId="37" applyNumberFormat="1" applyFont="1" applyBorder="1" applyAlignment="1">
      <alignment horizontal="right" vertical="center" wrapText="1"/>
      <protection/>
    </xf>
    <xf numFmtId="0" fontId="11" fillId="0" borderId="23" xfId="37" applyFont="1" applyBorder="1" applyAlignment="1">
      <alignment horizontal="right" vertical="center" wrapText="1"/>
      <protection/>
    </xf>
    <xf numFmtId="49" fontId="11" fillId="0" borderId="21" xfId="37" applyNumberFormat="1" applyFont="1" applyBorder="1" applyAlignment="1">
      <alignment horizontal="center" vertical="center" wrapText="1"/>
      <protection/>
    </xf>
    <xf numFmtId="0" fontId="3" fillId="0" borderId="25" xfId="37" applyFont="1" applyBorder="1" applyAlignment="1">
      <alignment horizontal="left" vertical="center" wrapText="1"/>
      <protection/>
    </xf>
    <xf numFmtId="49" fontId="3" fillId="0" borderId="2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1" fontId="4" fillId="0" borderId="22" xfId="37" applyNumberFormat="1" applyFont="1" applyBorder="1" applyAlignment="1">
      <alignment horizontal="right" vertical="center" wrapText="1"/>
      <protection/>
    </xf>
    <xf numFmtId="0" fontId="4" fillId="0" borderId="22" xfId="37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vertical="center" wrapText="1"/>
      <protection/>
    </xf>
    <xf numFmtId="0" fontId="4" fillId="0" borderId="18" xfId="37" applyFont="1" applyBorder="1" applyAlignment="1" quotePrefix="1">
      <alignment horizontal="left" vertical="center" wrapText="1"/>
      <protection/>
    </xf>
    <xf numFmtId="1" fontId="4" fillId="0" borderId="20" xfId="37" applyNumberFormat="1" applyFont="1" applyBorder="1" applyAlignment="1">
      <alignment horizontal="right" vertical="center" wrapText="1"/>
      <protection/>
    </xf>
    <xf numFmtId="1" fontId="4" fillId="0" borderId="36" xfId="37" applyNumberFormat="1" applyFont="1" applyBorder="1" applyAlignment="1">
      <alignment horizontal="right"/>
      <protection/>
    </xf>
    <xf numFmtId="49" fontId="3" fillId="0" borderId="16" xfId="37" applyNumberFormat="1" applyFont="1" applyBorder="1" applyAlignment="1">
      <alignment horizontal="left" vertical="center" wrapText="1"/>
      <protection/>
    </xf>
    <xf numFmtId="0" fontId="4" fillId="0" borderId="16" xfId="37" applyFont="1" applyBorder="1" applyAlignment="1">
      <alignment horizontal="right" vertical="center" wrapText="1"/>
      <protection/>
    </xf>
    <xf numFmtId="0" fontId="4" fillId="0" borderId="17" xfId="37" applyFont="1" applyBorder="1" applyAlignment="1">
      <alignment horizontal="right"/>
      <protection/>
    </xf>
    <xf numFmtId="0" fontId="3" fillId="0" borderId="23" xfId="37" applyFont="1" applyBorder="1" applyAlignment="1">
      <alignment horizontal="left" vertical="center" wrapText="1"/>
      <protection/>
    </xf>
    <xf numFmtId="1" fontId="4" fillId="0" borderId="21" xfId="37" applyNumberFormat="1" applyFont="1" applyBorder="1" applyAlignment="1">
      <alignment horizontal="right" vertical="center" wrapText="1"/>
      <protection/>
    </xf>
    <xf numFmtId="1" fontId="4" fillId="0" borderId="24" xfId="37" applyNumberFormat="1" applyFont="1" applyBorder="1" applyAlignment="1">
      <alignment horizontal="right"/>
      <protection/>
    </xf>
    <xf numFmtId="0" fontId="3" fillId="0" borderId="40" xfId="37" applyFont="1" applyBorder="1" applyAlignment="1">
      <alignment horizontal="left" vertical="center" wrapText="1"/>
      <protection/>
    </xf>
    <xf numFmtId="49" fontId="3" fillId="0" borderId="41" xfId="37" applyNumberFormat="1" applyFont="1" applyBorder="1" applyAlignment="1">
      <alignment horizontal="center" vertical="center" wrapText="1"/>
      <protection/>
    </xf>
    <xf numFmtId="1" fontId="4" fillId="0" borderId="16" xfId="37" applyNumberFormat="1" applyFont="1" applyBorder="1" applyAlignment="1">
      <alignment horizontal="right" vertical="center" wrapText="1"/>
      <protection/>
    </xf>
    <xf numFmtId="1" fontId="4" fillId="0" borderId="17" xfId="37" applyNumberFormat="1" applyFont="1" applyBorder="1" applyAlignment="1">
      <alignment horizontal="right"/>
      <protection/>
    </xf>
    <xf numFmtId="1" fontId="4" fillId="0" borderId="22" xfId="37" applyNumberFormat="1" applyFont="1" applyBorder="1" applyAlignment="1">
      <alignment horizontal="right"/>
      <protection/>
    </xf>
    <xf numFmtId="0" fontId="11" fillId="0" borderId="40" xfId="37" applyFont="1" applyBorder="1" applyAlignment="1">
      <alignment horizontal="left" vertical="center" wrapText="1"/>
      <protection/>
    </xf>
    <xf numFmtId="0" fontId="4" fillId="0" borderId="15" xfId="37" applyFont="1" applyBorder="1" applyAlignment="1">
      <alignment horizontal="left" vertical="center" wrapText="1"/>
      <protection/>
    </xf>
    <xf numFmtId="49" fontId="4" fillId="0" borderId="16" xfId="37" applyNumberFormat="1" applyFont="1" applyBorder="1" applyAlignment="1">
      <alignment horizontal="center" vertical="center" wrapText="1"/>
      <protection/>
    </xf>
    <xf numFmtId="49" fontId="4" fillId="0" borderId="28" xfId="37" applyNumberFormat="1" applyFont="1" applyBorder="1" applyAlignment="1">
      <alignment horizontal="center" vertical="center" wrapText="1"/>
      <protection/>
    </xf>
    <xf numFmtId="1" fontId="4" fillId="0" borderId="29" xfId="37" applyNumberFormat="1" applyFont="1" applyBorder="1" applyAlignment="1">
      <alignment horizontal="right"/>
      <protection/>
    </xf>
    <xf numFmtId="49" fontId="11" fillId="0" borderId="41" xfId="37" applyNumberFormat="1" applyFont="1" applyBorder="1" applyAlignment="1">
      <alignment horizontal="center" vertical="center" wrapText="1"/>
      <protection/>
    </xf>
    <xf numFmtId="0" fontId="11" fillId="0" borderId="41" xfId="37" applyFont="1" applyBorder="1" applyAlignment="1">
      <alignment horizontal="right" vertical="center" wrapText="1"/>
      <protection/>
    </xf>
    <xf numFmtId="0" fontId="11" fillId="0" borderId="42" xfId="37" applyFont="1" applyBorder="1" applyAlignment="1">
      <alignment horizontal="right" vertical="center" wrapText="1"/>
      <protection/>
    </xf>
    <xf numFmtId="1" fontId="3" fillId="0" borderId="41" xfId="37" applyNumberFormat="1" applyFont="1" applyBorder="1" applyAlignment="1">
      <alignment horizontal="right" vertical="center" wrapText="1"/>
      <protection/>
    </xf>
    <xf numFmtId="1" fontId="3" fillId="0" borderId="42" xfId="37" applyNumberFormat="1" applyFont="1" applyBorder="1" applyAlignment="1">
      <alignment horizontal="right" vertical="center" wrapText="1"/>
      <protection/>
    </xf>
    <xf numFmtId="0" fontId="4" fillId="0" borderId="23" xfId="37" applyFont="1" applyBorder="1" applyAlignment="1">
      <alignment horizontal="center" vertical="center" wrapText="1"/>
      <protection/>
    </xf>
    <xf numFmtId="49" fontId="4" fillId="0" borderId="21" xfId="37" applyNumberFormat="1" applyFont="1" applyBorder="1" applyAlignment="1">
      <alignment horizontal="center" vertical="center" wrapText="1"/>
      <protection/>
    </xf>
    <xf numFmtId="0" fontId="4" fillId="0" borderId="21" xfId="37" applyFont="1" applyBorder="1" applyAlignment="1">
      <alignment horizontal="center" vertical="center" wrapText="1"/>
      <protection/>
    </xf>
    <xf numFmtId="0" fontId="4" fillId="0" borderId="24" xfId="37" applyFont="1" applyBorder="1" applyAlignment="1">
      <alignment horizontal="center"/>
      <protection/>
    </xf>
    <xf numFmtId="1" fontId="11" fillId="0" borderId="28" xfId="37" applyNumberFormat="1" applyFont="1" applyBorder="1" applyAlignment="1">
      <alignment horizontal="right" vertical="center" wrapText="1"/>
      <protection/>
    </xf>
    <xf numFmtId="1" fontId="11" fillId="0" borderId="29" xfId="37" applyNumberFormat="1" applyFont="1" applyBorder="1" applyAlignment="1">
      <alignment horizontal="right" vertical="center" wrapText="1"/>
      <protection/>
    </xf>
    <xf numFmtId="0" fontId="11" fillId="0" borderId="28" xfId="37" applyFont="1" applyBorder="1" applyAlignment="1">
      <alignment horizontal="right" vertical="center" wrapText="1"/>
      <protection/>
    </xf>
    <xf numFmtId="0" fontId="11" fillId="0" borderId="29" xfId="37" applyFont="1" applyBorder="1" applyAlignment="1">
      <alignment horizontal="right" vertical="center" wrapText="1"/>
      <protection/>
    </xf>
    <xf numFmtId="3" fontId="11" fillId="0" borderId="21" xfId="37" applyNumberFormat="1" applyFont="1" applyBorder="1" applyAlignment="1">
      <alignment horizontal="right" vertical="center" wrapText="1"/>
      <protection/>
    </xf>
    <xf numFmtId="3" fontId="11" fillId="0" borderId="24" xfId="37" applyNumberFormat="1" applyFont="1" applyBorder="1" applyAlignment="1">
      <alignment horizontal="right" vertical="center" wrapText="1"/>
      <protection/>
    </xf>
    <xf numFmtId="3" fontId="11" fillId="0" borderId="28" xfId="37" applyNumberFormat="1" applyFont="1" applyBorder="1" applyAlignment="1">
      <alignment horizontal="right" vertical="center" wrapText="1"/>
      <protection/>
    </xf>
    <xf numFmtId="3" fontId="11" fillId="0" borderId="29" xfId="37" applyNumberFormat="1" applyFont="1" applyBorder="1" applyAlignment="1">
      <alignment horizontal="right" vertical="center" wrapText="1"/>
      <protection/>
    </xf>
    <xf numFmtId="3" fontId="11" fillId="0" borderId="22" xfId="37" applyNumberFormat="1" applyFont="1" applyBorder="1" applyAlignment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>
      <alignment horizontal="right" vertical="center" wrapText="1"/>
      <protection/>
    </xf>
    <xf numFmtId="3" fontId="3" fillId="0" borderId="33" xfId="37" applyNumberFormat="1" applyFont="1" applyBorder="1" applyAlignment="1">
      <alignment horizontal="right" vertical="center" wrapText="1"/>
      <protection/>
    </xf>
    <xf numFmtId="0" fontId="4" fillId="0" borderId="21" xfId="37" applyFont="1" applyBorder="1" applyAlignment="1">
      <alignment horizontal="center"/>
      <protection/>
    </xf>
    <xf numFmtId="0" fontId="4" fillId="0" borderId="24" xfId="37" applyFont="1" applyBorder="1" applyAlignment="1">
      <alignment horizontal="center" vertical="center" wrapText="1"/>
      <protection/>
    </xf>
    <xf numFmtId="0" fontId="4" fillId="0" borderId="18" xfId="38" applyFont="1" applyBorder="1" applyAlignment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>
      <alignment horizontal="right" vertical="center"/>
      <protection/>
    </xf>
    <xf numFmtId="0" fontId="4" fillId="0" borderId="18" xfId="38" applyFont="1" applyBorder="1" applyAlignment="1">
      <alignment vertical="center" wrapText="1"/>
      <protection/>
    </xf>
    <xf numFmtId="0" fontId="3" fillId="0" borderId="16" xfId="38" applyFont="1" applyBorder="1" applyAlignment="1">
      <alignment horizontal="centerContinuous" vertical="center" wrapText="1"/>
      <protection/>
    </xf>
    <xf numFmtId="0" fontId="3" fillId="0" borderId="17" xfId="38" applyFont="1" applyBorder="1" applyAlignment="1">
      <alignment horizontal="centerContinuous" vertical="center" wrapText="1"/>
      <protection/>
    </xf>
    <xf numFmtId="0" fontId="11" fillId="0" borderId="27" xfId="38" applyFont="1" applyBorder="1" applyAlignment="1">
      <alignment horizontal="right" vertical="center" wrapText="1"/>
      <protection/>
    </xf>
    <xf numFmtId="49" fontId="11" fillId="0" borderId="28" xfId="38" applyNumberFormat="1" applyFont="1" applyBorder="1" applyAlignment="1">
      <alignment horizontal="center" vertical="center" wrapText="1"/>
      <protection/>
    </xf>
    <xf numFmtId="3" fontId="11" fillId="0" borderId="28" xfId="38" applyNumberFormat="1" applyFont="1" applyBorder="1" applyAlignment="1">
      <alignment horizontal="right" vertical="center"/>
      <protection/>
    </xf>
    <xf numFmtId="3" fontId="11" fillId="0" borderId="29" xfId="38" applyNumberFormat="1" applyFont="1" applyBorder="1" applyAlignment="1">
      <alignment horizontal="right" vertical="center"/>
      <protection/>
    </xf>
    <xf numFmtId="0" fontId="4" fillId="0" borderId="23" xfId="38" applyFont="1" applyBorder="1" applyAlignment="1">
      <alignment horizontal="center" vertical="center" wrapText="1"/>
      <protection/>
    </xf>
    <xf numFmtId="49" fontId="4" fillId="0" borderId="21" xfId="38" applyNumberFormat="1" applyFont="1" applyBorder="1" applyAlignment="1">
      <alignment horizontal="center" vertical="center" wrapText="1"/>
      <protection/>
    </xf>
    <xf numFmtId="0" fontId="4" fillId="0" borderId="21" xfId="38" applyFont="1" applyBorder="1" applyAlignment="1">
      <alignment horizontal="center" vertical="center" wrapText="1"/>
      <protection/>
    </xf>
    <xf numFmtId="0" fontId="4" fillId="0" borderId="24" xfId="38" applyFont="1" applyBorder="1" applyAlignment="1">
      <alignment horizontal="center" vertical="center" wrapText="1"/>
      <protection/>
    </xf>
    <xf numFmtId="0" fontId="3" fillId="0" borderId="30" xfId="38" applyFont="1" applyBorder="1" applyAlignment="1">
      <alignment horizontal="left" vertical="center" wrapText="1"/>
      <protection/>
    </xf>
    <xf numFmtId="3" fontId="4" fillId="0" borderId="20" xfId="38" applyNumberFormat="1" applyFont="1" applyBorder="1" applyAlignment="1">
      <alignment horizontal="right" vertical="center"/>
      <protection/>
    </xf>
    <xf numFmtId="3" fontId="3" fillId="0" borderId="36" xfId="38" applyNumberFormat="1" applyFont="1" applyBorder="1" applyAlignment="1">
      <alignment horizontal="right" vertical="center"/>
      <protection/>
    </xf>
    <xf numFmtId="0" fontId="3" fillId="0" borderId="15" xfId="38" applyFont="1" applyBorder="1" applyAlignment="1">
      <alignment horizontal="left" vertical="center" wrapText="1"/>
      <protection/>
    </xf>
    <xf numFmtId="49" fontId="3" fillId="0" borderId="16" xfId="38" applyNumberFormat="1" applyFont="1" applyBorder="1" applyAlignment="1">
      <alignment horizontal="left" vertical="center" wrapText="1"/>
      <protection/>
    </xf>
    <xf numFmtId="3" fontId="4" fillId="0" borderId="16" xfId="38" applyNumberFormat="1" applyFont="1" applyBorder="1" applyAlignment="1">
      <alignment horizontal="right" vertical="center"/>
      <protection/>
    </xf>
    <xf numFmtId="3" fontId="4" fillId="0" borderId="17" xfId="38" applyNumberFormat="1" applyFont="1" applyBorder="1" applyAlignment="1">
      <alignment horizontal="right" vertical="center"/>
      <protection/>
    </xf>
    <xf numFmtId="3" fontId="4" fillId="0" borderId="14" xfId="39" applyNumberFormat="1" applyFont="1" applyBorder="1" applyAlignment="1">
      <alignment horizontal="right" vertical="center" wrapText="1"/>
      <protection/>
    </xf>
    <xf numFmtId="3" fontId="3" fillId="0" borderId="14" xfId="39" applyNumberFormat="1" applyFont="1" applyBorder="1" applyAlignment="1">
      <alignment horizontal="right" vertical="center" wrapText="1"/>
      <protection/>
    </xf>
    <xf numFmtId="3" fontId="11" fillId="0" borderId="14" xfId="39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vertical="top" wrapText="1"/>
      <protection/>
    </xf>
    <xf numFmtId="1" fontId="13" fillId="33" borderId="18" xfId="42" applyNumberFormat="1" applyFont="1" applyFill="1" applyBorder="1" applyAlignment="1">
      <alignment vertical="top"/>
      <protection/>
    </xf>
    <xf numFmtId="0" fontId="9" fillId="33" borderId="23" xfId="42" applyFont="1" applyFill="1" applyBorder="1" applyAlignment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horizontal="center" vertical="center"/>
      <protection/>
    </xf>
    <xf numFmtId="0" fontId="13" fillId="33" borderId="18" xfId="42" applyFont="1" applyFill="1" applyBorder="1" applyAlignment="1">
      <alignment horizontal="center" vertical="top" wrapText="1"/>
      <protection/>
    </xf>
    <xf numFmtId="0" fontId="9" fillId="33" borderId="18" xfId="42" applyFont="1" applyFill="1" applyBorder="1" applyAlignment="1">
      <alignment horizontal="center" vertical="top" wrapText="1"/>
      <protection/>
    </xf>
    <xf numFmtId="1" fontId="13" fillId="33" borderId="18" xfId="42" applyNumberFormat="1" applyFont="1" applyFill="1" applyBorder="1" applyAlignment="1">
      <alignment horizontal="center" vertical="top"/>
      <protection/>
    </xf>
    <xf numFmtId="1" fontId="13" fillId="33" borderId="18" xfId="42" applyNumberFormat="1" applyFont="1" applyFill="1" applyBorder="1" applyAlignment="1">
      <alignment vertical="top" wrapText="1"/>
      <protection/>
    </xf>
    <xf numFmtId="1" fontId="4" fillId="0" borderId="14" xfId="42" applyNumberFormat="1" applyFont="1" applyBorder="1" applyAlignment="1">
      <alignment horizontal="right" vertical="center" wrapText="1"/>
      <protection/>
    </xf>
    <xf numFmtId="0" fontId="9" fillId="33" borderId="25" xfId="42" applyFont="1" applyFill="1" applyBorder="1" applyAlignment="1">
      <alignment vertical="center" wrapText="1"/>
      <protection/>
    </xf>
    <xf numFmtId="49" fontId="3" fillId="0" borderId="26" xfId="42" applyNumberFormat="1" applyFont="1" applyBorder="1" applyAlignment="1">
      <alignment horizontal="right" vertical="center" wrapText="1"/>
      <protection/>
    </xf>
    <xf numFmtId="1" fontId="3" fillId="0" borderId="26" xfId="42" applyNumberFormat="1" applyFont="1" applyBorder="1" applyAlignment="1">
      <alignment horizontal="right" vertical="center" wrapText="1"/>
      <protection/>
    </xf>
    <xf numFmtId="0" fontId="15" fillId="0" borderId="0" xfId="42" applyFont="1" applyAlignment="1" applyProtection="1">
      <alignment vertical="center"/>
      <protection hidden="1"/>
    </xf>
    <xf numFmtId="49" fontId="4" fillId="0" borderId="0" xfId="4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42" applyFont="1" applyAlignment="1">
      <alignment horizontal="centerContinuous" vertical="center"/>
      <protection/>
    </xf>
    <xf numFmtId="0" fontId="4" fillId="0" borderId="0" xfId="4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9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 wrapText="1"/>
      <protection/>
    </xf>
    <xf numFmtId="0" fontId="4" fillId="0" borderId="14" xfId="39" applyFont="1" applyBorder="1" applyAlignment="1">
      <alignment horizontal="center" vertical="center" wrapText="1"/>
      <protection/>
    </xf>
    <xf numFmtId="49" fontId="4" fillId="0" borderId="14" xfId="39" applyNumberFormat="1" applyFont="1" applyBorder="1" applyAlignment="1">
      <alignment horizontal="center" vertical="center" wrapText="1"/>
      <protection/>
    </xf>
    <xf numFmtId="0" fontId="3" fillId="0" borderId="14" xfId="39" applyFont="1" applyBorder="1" applyAlignment="1">
      <alignment horizontal="left" vertical="center" wrapText="1"/>
      <protection/>
    </xf>
    <xf numFmtId="49" fontId="3" fillId="0" borderId="14" xfId="39" applyNumberFormat="1" applyFont="1" applyBorder="1" applyAlignment="1">
      <alignment horizontal="left" vertical="center" wrapText="1"/>
      <protection/>
    </xf>
    <xf numFmtId="0" fontId="3" fillId="0" borderId="14" xfId="39" applyFont="1" applyBorder="1" applyAlignment="1">
      <alignment horizontal="left" vertical="center"/>
      <protection/>
    </xf>
    <xf numFmtId="0" fontId="11" fillId="0" borderId="14" xfId="39" applyFont="1" applyBorder="1" applyAlignment="1">
      <alignment horizontal="right" vertical="center" wrapText="1"/>
      <protection/>
    </xf>
    <xf numFmtId="49" fontId="11" fillId="0" borderId="14" xfId="39" applyNumberFormat="1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/>
      <protection/>
    </xf>
    <xf numFmtId="3" fontId="3" fillId="0" borderId="14" xfId="39" applyNumberFormat="1" applyFont="1" applyBorder="1" applyAlignment="1">
      <alignment horizontal="right" vertical="center"/>
      <protection/>
    </xf>
    <xf numFmtId="0" fontId="11" fillId="0" borderId="14" xfId="39" applyFont="1" applyBorder="1" applyAlignment="1">
      <alignment horizontal="left" vertical="center" wrapText="1"/>
      <protection/>
    </xf>
    <xf numFmtId="49" fontId="11" fillId="0" borderId="14" xfId="39" applyNumberFormat="1" applyFont="1" applyBorder="1" applyAlignment="1">
      <alignment horizontal="center" vertical="center"/>
      <protection/>
    </xf>
    <xf numFmtId="49" fontId="6" fillId="0" borderId="14" xfId="39" applyNumberFormat="1" applyFont="1" applyBorder="1" applyAlignment="1">
      <alignment horizontal="center" vertical="center"/>
      <protection/>
    </xf>
    <xf numFmtId="0" fontId="3" fillId="0" borderId="0" xfId="39" applyFont="1" applyAlignment="1">
      <alignment horizontal="left" vertical="center" wrapText="1"/>
      <protection/>
    </xf>
    <xf numFmtId="49" fontId="3" fillId="0" borderId="0" xfId="39" applyNumberFormat="1" applyFont="1" applyAlignment="1">
      <alignment horizontal="left" vertical="center" wrapText="1"/>
      <protection/>
    </xf>
    <xf numFmtId="0" fontId="4" fillId="0" borderId="0" xfId="39" applyFont="1" applyAlignment="1">
      <alignment horizontal="left" vertical="center" wrapText="1"/>
      <protection/>
    </xf>
    <xf numFmtId="0" fontId="4" fillId="0" borderId="0" xfId="38" applyFont="1" applyAlignment="1">
      <alignment vertical="center" wrapText="1"/>
      <protection/>
    </xf>
    <xf numFmtId="49" fontId="4" fillId="0" borderId="0" xfId="38" applyNumberFormat="1" applyFont="1" applyAlignment="1">
      <alignment vertical="center" wrapText="1"/>
      <protection/>
    </xf>
    <xf numFmtId="1" fontId="4" fillId="0" borderId="0" xfId="38" applyNumberFormat="1" applyFont="1" applyAlignment="1">
      <alignment vertical="center" wrapText="1"/>
      <protection/>
    </xf>
    <xf numFmtId="0" fontId="4" fillId="0" borderId="0" xfId="40" applyFont="1">
      <alignment/>
      <protection/>
    </xf>
    <xf numFmtId="1" fontId="4" fillId="0" borderId="0" xfId="40" applyNumberFormat="1" applyFont="1" applyAlignment="1">
      <alignment vertical="center" wrapText="1"/>
      <protection/>
    </xf>
    <xf numFmtId="1" fontId="4" fillId="0" borderId="0" xfId="40" applyNumberFormat="1" applyFont="1" applyAlignment="1">
      <alignment horizontal="left" vertical="center" wrapText="1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5" applyFont="1" applyAlignment="1">
      <alignment horizontal="centerContinuous" vertical="center"/>
      <protection/>
    </xf>
    <xf numFmtId="49" fontId="4" fillId="0" borderId="0" xfId="45" applyNumberFormat="1" applyFont="1" applyAlignment="1">
      <alignment horizontal="centerContinuous" wrapText="1"/>
      <protection/>
    </xf>
    <xf numFmtId="0" fontId="4" fillId="0" borderId="0" xfId="45" applyFont="1" applyAlignment="1">
      <alignment horizontal="centerContinuous"/>
      <protection/>
    </xf>
    <xf numFmtId="0" fontId="3" fillId="0" borderId="16" xfId="45" applyFont="1" applyBorder="1" applyAlignment="1">
      <alignment horizontal="centerContinuous" vertical="center" wrapText="1"/>
      <protection/>
    </xf>
    <xf numFmtId="0" fontId="3" fillId="35" borderId="39" xfId="45" applyFont="1" applyFill="1" applyBorder="1" applyAlignment="1">
      <alignment horizontal="centerContinuous" vertical="center" wrapText="1"/>
      <protection/>
    </xf>
    <xf numFmtId="0" fontId="3" fillId="0" borderId="0" xfId="45" applyFont="1" applyAlignment="1">
      <alignment horizontal="centerContinuous" vertical="center" wrapText="1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Continuous" vertical="center" wrapText="1"/>
      <protection/>
    </xf>
    <xf numFmtId="0" fontId="3" fillId="35" borderId="43" xfId="45" applyFont="1" applyFill="1" applyBorder="1" applyAlignment="1">
      <alignment horizontal="center" vertical="center" wrapText="1"/>
      <protection/>
    </xf>
    <xf numFmtId="0" fontId="3" fillId="35" borderId="36" xfId="45" applyFont="1" applyFill="1" applyBorder="1" applyAlignment="1">
      <alignment horizontal="centerContinuous" vertical="center" wrapText="1"/>
      <protection/>
    </xf>
    <xf numFmtId="0" fontId="3" fillId="0" borderId="27" xfId="45" applyFont="1" applyBorder="1" applyAlignment="1">
      <alignment horizontal="center" vertical="center" wrapText="1"/>
      <protection/>
    </xf>
    <xf numFmtId="49" fontId="3" fillId="0" borderId="28" xfId="45" applyNumberFormat="1" applyFont="1" applyBorder="1" applyAlignment="1">
      <alignment horizontal="center" vertical="center" wrapText="1"/>
      <protection/>
    </xf>
    <xf numFmtId="0" fontId="3" fillId="0" borderId="28" xfId="45" applyFont="1" applyBorder="1" applyAlignment="1">
      <alignment horizontal="center" vertical="center" wrapText="1"/>
      <protection/>
    </xf>
    <xf numFmtId="0" fontId="3" fillId="0" borderId="29" xfId="45" applyFont="1" applyBorder="1" applyAlignment="1">
      <alignment horizontal="center" vertical="center" wrapText="1"/>
      <protection/>
    </xf>
    <xf numFmtId="0" fontId="3" fillId="0" borderId="15" xfId="45" applyFont="1" applyBorder="1" applyAlignment="1">
      <alignment horizontal="center" vertical="center" wrapText="1"/>
      <protection/>
    </xf>
    <xf numFmtId="49" fontId="3" fillId="0" borderId="16" xfId="45" applyNumberFormat="1" applyFont="1" applyBorder="1" applyAlignment="1">
      <alignment horizontal="center" vertical="center" wrapText="1"/>
      <protection/>
    </xf>
    <xf numFmtId="49" fontId="4" fillId="35" borderId="16" xfId="45" applyNumberFormat="1" applyFont="1" applyFill="1" applyBorder="1" applyAlignment="1">
      <alignment horizontal="center" vertical="center" wrapText="1"/>
      <protection/>
    </xf>
    <xf numFmtId="49" fontId="4" fillId="0" borderId="17" xfId="45" applyNumberFormat="1" applyFont="1" applyBorder="1" applyAlignment="1">
      <alignment horizontal="center" vertical="center" wrapText="1"/>
      <protection/>
    </xf>
    <xf numFmtId="0" fontId="3" fillId="0" borderId="18" xfId="45" applyFont="1" applyBorder="1" applyAlignment="1">
      <alignment vertical="center" wrapText="1"/>
      <protection/>
    </xf>
    <xf numFmtId="49" fontId="3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vertical="center" wrapText="1"/>
      <protection/>
    </xf>
    <xf numFmtId="49" fontId="4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wrapText="1"/>
      <protection/>
    </xf>
    <xf numFmtId="49" fontId="4" fillId="0" borderId="14" xfId="45" applyNumberFormat="1" applyFont="1" applyBorder="1" applyAlignment="1">
      <alignment horizontal="center" wrapText="1"/>
      <protection/>
    </xf>
    <xf numFmtId="0" fontId="4" fillId="0" borderId="23" xfId="45" applyFont="1" applyBorder="1" applyAlignment="1">
      <alignment vertical="center" wrapText="1"/>
      <protection/>
    </xf>
    <xf numFmtId="49" fontId="4" fillId="0" borderId="21" xfId="45" applyNumberFormat="1" applyFont="1" applyBorder="1" applyAlignment="1">
      <alignment horizontal="center" vertical="center" wrapText="1"/>
      <protection/>
    </xf>
    <xf numFmtId="0" fontId="3" fillId="0" borderId="25" xfId="45" applyFont="1" applyBorder="1" applyAlignment="1">
      <alignment vertical="center" wrapText="1"/>
      <protection/>
    </xf>
    <xf numFmtId="49" fontId="3" fillId="0" borderId="26" xfId="45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center" wrapText="1"/>
      <protection/>
    </xf>
    <xf numFmtId="49" fontId="3" fillId="0" borderId="0" xfId="45" applyNumberFormat="1" applyFont="1" applyAlignment="1">
      <alignment horizontal="center" vertical="center" wrapText="1"/>
      <protection/>
    </xf>
    <xf numFmtId="3" fontId="4" fillId="0" borderId="0" xfId="45" applyNumberFormat="1" applyFont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left" vertical="center" wrapText="1"/>
      <protection/>
    </xf>
    <xf numFmtId="0" fontId="4" fillId="0" borderId="0" xfId="45" applyFont="1" applyAlignment="1">
      <alignment wrapText="1"/>
      <protection/>
    </xf>
    <xf numFmtId="49" fontId="4" fillId="0" borderId="0" xfId="45" applyNumberFormat="1" applyFont="1" applyAlignment="1">
      <alignment horizontal="center" wrapText="1"/>
      <protection/>
    </xf>
    <xf numFmtId="0" fontId="4" fillId="0" borderId="0" xfId="44" applyFont="1" applyAlignment="1">
      <alignment horizontal="centerContinuous"/>
      <protection/>
    </xf>
    <xf numFmtId="0" fontId="3" fillId="0" borderId="0" xfId="44" applyFont="1" applyAlignment="1">
      <alignment wrapText="1"/>
      <protection/>
    </xf>
    <xf numFmtId="1" fontId="4" fillId="0" borderId="0" xfId="44" applyNumberFormat="1" applyFont="1">
      <alignment/>
      <protection/>
    </xf>
    <xf numFmtId="0" fontId="3" fillId="0" borderId="0" xfId="44" applyFont="1" applyAlignment="1">
      <alignment horizontal="right" vertical="center" wrapText="1"/>
      <protection/>
    </xf>
    <xf numFmtId="0" fontId="4" fillId="0" borderId="18" xfId="42" applyFont="1" applyBorder="1" applyAlignment="1">
      <alignment vertical="top" wrapText="1"/>
      <protection/>
    </xf>
    <xf numFmtId="0" fontId="4" fillId="0" borderId="14" xfId="42" applyFont="1" applyBorder="1" applyAlignment="1">
      <alignment horizontal="left" vertical="top" wrapText="1"/>
      <protection/>
    </xf>
    <xf numFmtId="49" fontId="3" fillId="0" borderId="0" xfId="42" applyNumberFormat="1" applyFont="1" applyAlignment="1">
      <alignment vertical="top" wrapText="1"/>
      <protection/>
    </xf>
    <xf numFmtId="1" fontId="4" fillId="0" borderId="0" xfId="42" applyNumberFormat="1" applyFont="1" applyAlignment="1">
      <alignment vertical="top" wrapText="1"/>
      <protection/>
    </xf>
    <xf numFmtId="0" fontId="4" fillId="0" borderId="0" xfId="42" applyFont="1" applyAlignment="1">
      <alignment horizontal="left" vertical="top" wrapText="1"/>
      <protection/>
    </xf>
    <xf numFmtId="0" fontId="18" fillId="0" borderId="0" xfId="42" applyFont="1" applyAlignment="1">
      <alignment vertical="top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Border="1" applyAlignment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Border="1" applyAlignment="1">
      <alignment vertical="center"/>
      <protection/>
    </xf>
    <xf numFmtId="3" fontId="3" fillId="0" borderId="26" xfId="45" applyNumberFormat="1" applyFont="1" applyBorder="1" applyAlignment="1">
      <alignment vertical="center"/>
      <protection/>
    </xf>
    <xf numFmtId="3" fontId="3" fillId="0" borderId="33" xfId="45" applyNumberFormat="1" applyFont="1" applyBorder="1" applyAlignment="1">
      <alignment vertical="center"/>
      <protection/>
    </xf>
    <xf numFmtId="0" fontId="70" fillId="37" borderId="44" xfId="4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46" applyFont="1" applyBorder="1" applyAlignment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>
      <alignment vertical="top" wrapText="1"/>
      <protection/>
    </xf>
    <xf numFmtId="3" fontId="4" fillId="0" borderId="17" xfId="42" applyNumberFormat="1" applyFont="1" applyBorder="1" applyAlignment="1">
      <alignment vertical="top" wrapText="1"/>
      <protection/>
    </xf>
    <xf numFmtId="3" fontId="4" fillId="0" borderId="14" xfId="42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top" wrapText="1"/>
      <protection/>
    </xf>
    <xf numFmtId="3" fontId="11" fillId="0" borderId="22" xfId="42" applyNumberFormat="1" applyFont="1" applyBorder="1" applyAlignment="1">
      <alignment vertical="top" wrapText="1"/>
      <protection/>
    </xf>
    <xf numFmtId="3" fontId="3" fillId="0" borderId="14" xfId="42" applyNumberFormat="1" applyFont="1" applyBorder="1" applyAlignment="1">
      <alignment vertical="top" wrapText="1"/>
      <protection/>
    </xf>
    <xf numFmtId="3" fontId="3" fillId="0" borderId="22" xfId="42" applyNumberFormat="1" applyFont="1" applyBorder="1" applyAlignment="1">
      <alignment vertical="top" wrapText="1"/>
      <protection/>
    </xf>
    <xf numFmtId="3" fontId="3" fillId="0" borderId="21" xfId="42" applyNumberFormat="1" applyFont="1" applyBorder="1" applyAlignment="1">
      <alignment vertical="top" wrapText="1"/>
      <protection/>
    </xf>
    <xf numFmtId="3" fontId="3" fillId="0" borderId="24" xfId="42" applyNumberFormat="1" applyFont="1" applyBorder="1" applyAlignment="1">
      <alignment vertical="top" wrapText="1"/>
      <protection/>
    </xf>
    <xf numFmtId="3" fontId="3" fillId="0" borderId="26" xfId="42" applyNumberFormat="1" applyFont="1" applyBorder="1" applyAlignment="1">
      <alignment vertical="center" wrapText="1"/>
      <protection/>
    </xf>
    <xf numFmtId="3" fontId="3" fillId="0" borderId="33" xfId="42" applyNumberFormat="1" applyFont="1" applyBorder="1" applyAlignment="1">
      <alignment vertical="center" wrapText="1"/>
      <protection/>
    </xf>
    <xf numFmtId="3" fontId="4" fillId="35" borderId="16" xfId="36" applyNumberFormat="1" applyFont="1" applyFill="1" applyBorder="1" applyAlignment="1">
      <alignment vertical="top" wrapText="1"/>
      <protection/>
    </xf>
    <xf numFmtId="3" fontId="4" fillId="35" borderId="17" xfId="36" applyNumberFormat="1" applyFont="1" applyFill="1" applyBorder="1" applyAlignment="1">
      <alignment vertical="top" wrapText="1"/>
      <protection/>
    </xf>
    <xf numFmtId="3" fontId="4" fillId="35" borderId="14" xfId="36" applyNumberFormat="1" applyFont="1" applyFill="1" applyBorder="1" applyAlignment="1">
      <alignment vertical="top" wrapText="1"/>
      <protection/>
    </xf>
    <xf numFmtId="3" fontId="4" fillId="35" borderId="22" xfId="36" applyNumberFormat="1" applyFont="1" applyFill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center" wrapText="1"/>
      <protection/>
    </xf>
    <xf numFmtId="3" fontId="11" fillId="0" borderId="22" xfId="42" applyNumberFormat="1" applyFont="1" applyBorder="1" applyAlignment="1">
      <alignment vertical="center" wrapText="1"/>
      <protection/>
    </xf>
    <xf numFmtId="3" fontId="3" fillId="0" borderId="14" xfId="36" applyNumberFormat="1" applyFont="1" applyBorder="1" applyAlignment="1">
      <alignment vertical="top" wrapText="1"/>
      <protection/>
    </xf>
    <xf numFmtId="3" fontId="3" fillId="0" borderId="22" xfId="36" applyNumberFormat="1" applyFont="1" applyBorder="1" applyAlignment="1">
      <alignment vertical="top" wrapText="1"/>
      <protection/>
    </xf>
    <xf numFmtId="3" fontId="4" fillId="0" borderId="14" xfId="36" applyNumberFormat="1" applyFont="1" applyBorder="1" applyAlignment="1">
      <alignment vertical="top" wrapText="1"/>
      <protection/>
    </xf>
    <xf numFmtId="3" fontId="4" fillId="0" borderId="22" xfId="36" applyNumberFormat="1" applyFont="1" applyBorder="1" applyAlignment="1">
      <alignment vertical="top" wrapText="1"/>
      <protection/>
    </xf>
    <xf numFmtId="3" fontId="4" fillId="0" borderId="21" xfId="36" applyNumberFormat="1" applyFont="1" applyBorder="1" applyAlignment="1">
      <alignment vertical="top" wrapText="1"/>
      <protection/>
    </xf>
    <xf numFmtId="3" fontId="4" fillId="0" borderId="24" xfId="36" applyNumberFormat="1" applyFont="1" applyBorder="1" applyAlignment="1">
      <alignment vertical="top" wrapText="1"/>
      <protection/>
    </xf>
    <xf numFmtId="3" fontId="4" fillId="0" borderId="16" xfId="36" applyNumberFormat="1" applyFont="1" applyBorder="1" applyAlignment="1">
      <alignment vertical="top" wrapText="1"/>
      <protection/>
    </xf>
    <xf numFmtId="3" fontId="4" fillId="0" borderId="17" xfId="36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/>
      <protection/>
    </xf>
    <xf numFmtId="3" fontId="4" fillId="0" borderId="14" xfId="36" applyNumberFormat="1" applyFont="1" applyBorder="1" applyAlignment="1">
      <alignment vertical="top"/>
      <protection/>
    </xf>
    <xf numFmtId="3" fontId="4" fillId="0" borderId="22" xfId="36" applyNumberFormat="1" applyFont="1" applyBorder="1" applyAlignment="1">
      <alignment vertical="top"/>
      <protection/>
    </xf>
    <xf numFmtId="3" fontId="4" fillId="0" borderId="21" xfId="36" applyNumberFormat="1" applyFont="1" applyBorder="1" applyAlignment="1">
      <alignment vertical="top"/>
      <protection/>
    </xf>
    <xf numFmtId="3" fontId="4" fillId="0" borderId="24" xfId="36" applyNumberFormat="1" applyFont="1" applyBorder="1" applyAlignment="1">
      <alignment vertical="top"/>
      <protection/>
    </xf>
    <xf numFmtId="3" fontId="11" fillId="0" borderId="14" xfId="44" applyNumberFormat="1" applyFont="1" applyBorder="1" applyAlignment="1">
      <alignment vertical="center"/>
      <protection/>
    </xf>
    <xf numFmtId="3" fontId="11" fillId="0" borderId="22" xfId="44" applyNumberFormat="1" applyFont="1" applyBorder="1" applyAlignment="1">
      <alignment vertical="center"/>
      <protection/>
    </xf>
    <xf numFmtId="3" fontId="3" fillId="0" borderId="26" xfId="44" applyNumberFormat="1" applyFont="1" applyBorder="1" applyAlignment="1">
      <alignment vertical="center"/>
      <protection/>
    </xf>
    <xf numFmtId="3" fontId="3" fillId="0" borderId="33" xfId="44" applyNumberFormat="1" applyFont="1" applyBorder="1" applyAlignment="1">
      <alignment vertical="center"/>
      <protection/>
    </xf>
    <xf numFmtId="3" fontId="4" fillId="0" borderId="16" xfId="44" applyNumberFormat="1" applyFont="1" applyBorder="1" applyAlignment="1">
      <alignment vertical="center"/>
      <protection/>
    </xf>
    <xf numFmtId="3" fontId="4" fillId="0" borderId="17" xfId="44" applyNumberFormat="1" applyFont="1" applyBorder="1" applyAlignment="1">
      <alignment vertical="center"/>
      <protection/>
    </xf>
    <xf numFmtId="3" fontId="11" fillId="0" borderId="21" xfId="44" applyNumberFormat="1" applyFont="1" applyBorder="1" applyAlignment="1">
      <alignment vertical="center"/>
      <protection/>
    </xf>
    <xf numFmtId="3" fontId="11" fillId="0" borderId="24" xfId="44" applyNumberFormat="1" applyFont="1" applyBorder="1" applyAlignment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Border="1" applyAlignment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45" applyNumberFormat="1" applyFont="1" applyBorder="1" applyAlignment="1">
      <alignment vertical="center"/>
      <protection/>
    </xf>
    <xf numFmtId="3" fontId="3" fillId="35" borderId="14" xfId="45" applyNumberFormat="1" applyFont="1" applyFill="1" applyBorder="1" applyAlignment="1">
      <alignment vertical="center"/>
      <protection/>
    </xf>
    <xf numFmtId="3" fontId="4" fillId="0" borderId="20" xfId="43" applyNumberFormat="1" applyFont="1" applyBorder="1" applyAlignment="1">
      <alignment wrapText="1"/>
      <protection/>
    </xf>
    <xf numFmtId="3" fontId="4" fillId="0" borderId="36" xfId="43" applyNumberFormat="1" applyFont="1" applyBorder="1" applyAlignment="1">
      <alignment wrapText="1"/>
      <protection/>
    </xf>
    <xf numFmtId="3" fontId="3" fillId="0" borderId="28" xfId="43" applyNumberFormat="1" applyFont="1" applyBorder="1" applyAlignment="1">
      <alignment wrapText="1"/>
      <protection/>
    </xf>
    <xf numFmtId="3" fontId="3" fillId="0" borderId="29" xfId="43" applyNumberFormat="1" applyFont="1" applyBorder="1" applyAlignment="1">
      <alignment wrapText="1"/>
      <protection/>
    </xf>
    <xf numFmtId="3" fontId="3" fillId="0" borderId="21" xfId="43" applyNumberFormat="1" applyFont="1" applyBorder="1" applyAlignment="1">
      <alignment wrapText="1"/>
      <protection/>
    </xf>
    <xf numFmtId="3" fontId="3" fillId="0" borderId="24" xfId="4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Border="1" applyAlignment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>
      <alignment horizontal="centerContinuous" vertical="center" wrapText="1"/>
      <protection/>
    </xf>
    <xf numFmtId="0" fontId="4" fillId="0" borderId="50" xfId="46" applyFont="1" applyBorder="1" applyAlignment="1">
      <alignment horizontal="centerContinuous" vertical="center" wrapText="1"/>
      <protection/>
    </xf>
    <xf numFmtId="49" fontId="79" fillId="0" borderId="49" xfId="46" applyNumberFormat="1" applyFont="1" applyBorder="1" applyAlignment="1">
      <alignment horizontal="centerContinuous"/>
      <protection/>
    </xf>
    <xf numFmtId="0" fontId="80" fillId="0" borderId="50" xfId="46" applyFont="1" applyBorder="1" applyAlignment="1">
      <alignment horizontal="centerContinuous" vertical="center" wrapText="1"/>
      <protection/>
    </xf>
    <xf numFmtId="0" fontId="79" fillId="0" borderId="49" xfId="46" applyFont="1" applyBorder="1" applyAlignment="1">
      <alignment horizontal="centerContinuous" vertical="center" wrapText="1"/>
      <protection/>
    </xf>
    <xf numFmtId="0" fontId="75" fillId="0" borderId="0" xfId="0" applyFont="1" applyAlignment="1">
      <alignment/>
    </xf>
    <xf numFmtId="49" fontId="81" fillId="34" borderId="51" xfId="76" applyNumberFormat="1" applyFont="1" applyFill="1" applyBorder="1" applyAlignment="1">
      <alignment/>
    </xf>
    <xf numFmtId="49" fontId="81" fillId="34" borderId="11" xfId="76" applyNumberFormat="1" applyFont="1" applyFill="1" applyBorder="1" applyAlignment="1">
      <alignment/>
    </xf>
    <xf numFmtId="49" fontId="81" fillId="34" borderId="14" xfId="76" applyNumberFormat="1" applyFont="1" applyFill="1" applyBorder="1" applyAlignment="1">
      <alignment/>
    </xf>
    <xf numFmtId="0" fontId="22" fillId="0" borderId="0" xfId="43" applyFont="1" applyAlignment="1">
      <alignment wrapText="1"/>
      <protection/>
    </xf>
    <xf numFmtId="0" fontId="21" fillId="0" borderId="0" xfId="43" applyFont="1" applyAlignment="1">
      <alignment horizontal="left" wrapText="1"/>
      <protection/>
    </xf>
    <xf numFmtId="0" fontId="4" fillId="0" borderId="0" xfId="42" applyFont="1" applyAlignment="1" applyProtection="1">
      <alignment horizontal="right" vertical="center" indent="2"/>
      <protection hidden="1"/>
    </xf>
    <xf numFmtId="0" fontId="4" fillId="0" borderId="0" xfId="42" applyFont="1" applyAlignment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90" fontId="4" fillId="0" borderId="0" xfId="4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42" applyNumberFormat="1" applyFont="1" applyFill="1" applyBorder="1" applyAlignment="1" applyProtection="1">
      <alignment vertical="top"/>
      <protection locked="0"/>
    </xf>
    <xf numFmtId="3" fontId="23" fillId="34" borderId="14" xfId="42" applyNumberFormat="1" applyFont="1" applyFill="1" applyBorder="1" applyAlignment="1" applyProtection="1">
      <alignment horizontal="right" vertical="center"/>
      <protection locked="0"/>
    </xf>
    <xf numFmtId="3" fontId="23" fillId="34" borderId="14" xfId="42" applyNumberFormat="1" applyFont="1" applyFill="1" applyBorder="1" applyAlignment="1" applyProtection="1">
      <alignment vertical="center"/>
      <protection locked="0"/>
    </xf>
    <xf numFmtId="0" fontId="4" fillId="0" borderId="0" xfId="42" applyFont="1" applyAlignment="1" applyProtection="1">
      <alignment vertical="top" wrapText="1"/>
      <protection locked="0"/>
    </xf>
    <xf numFmtId="190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left" vertical="center"/>
      <protection/>
    </xf>
    <xf numFmtId="0" fontId="4" fillId="0" borderId="0" xfId="44" applyFont="1" applyAlignment="1">
      <alignment horizontal="left" wrapText="1"/>
      <protection/>
    </xf>
    <xf numFmtId="0" fontId="21" fillId="0" borderId="0" xfId="43" applyFont="1" applyAlignment="1">
      <alignment horizontal="left" wrapText="1"/>
      <protection/>
    </xf>
    <xf numFmtId="0" fontId="3" fillId="0" borderId="38" xfId="45" applyFont="1" applyBorder="1" applyAlignment="1">
      <alignment horizontal="center" vertical="center" wrapText="1"/>
      <protection/>
    </xf>
    <xf numFmtId="0" fontId="3" fillId="0" borderId="32" xfId="45" applyFont="1" applyBorder="1" applyAlignment="1">
      <alignment horizontal="center" vertical="center" wrapText="1"/>
      <protection/>
    </xf>
    <xf numFmtId="0" fontId="3" fillId="0" borderId="20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37" xfId="45" applyFont="1" applyBorder="1" applyAlignment="1">
      <alignment horizontal="center" vertical="center" wrapText="1"/>
      <protection/>
    </xf>
    <xf numFmtId="0" fontId="3" fillId="0" borderId="31" xfId="45" applyFont="1" applyBorder="1" applyAlignment="1">
      <alignment horizontal="center" vertical="center" wrapText="1"/>
      <protection/>
    </xf>
    <xf numFmtId="0" fontId="3" fillId="0" borderId="30" xfId="45" applyFont="1" applyBorder="1" applyAlignment="1">
      <alignment horizontal="center" vertical="center" wrapText="1"/>
      <protection/>
    </xf>
    <xf numFmtId="49" fontId="3" fillId="0" borderId="38" xfId="45" applyNumberFormat="1" applyFont="1" applyBorder="1" applyAlignment="1">
      <alignment horizontal="center" vertical="center" wrapText="1"/>
      <protection/>
    </xf>
    <xf numFmtId="49" fontId="3" fillId="0" borderId="32" xfId="45" applyNumberFormat="1" applyFont="1" applyBorder="1" applyAlignment="1">
      <alignment horizontal="center" vertical="center" wrapText="1"/>
      <protection/>
    </xf>
    <xf numFmtId="49" fontId="3" fillId="0" borderId="20" xfId="45" applyNumberFormat="1" applyFont="1" applyBorder="1" applyAlignment="1">
      <alignment horizontal="center" vertical="center" wrapText="1"/>
      <protection/>
    </xf>
    <xf numFmtId="0" fontId="3" fillId="0" borderId="21" xfId="45" applyFont="1" applyBorder="1" applyAlignment="1">
      <alignment horizontal="center" vertical="center" wrapText="1"/>
      <protection/>
    </xf>
    <xf numFmtId="0" fontId="3" fillId="0" borderId="38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39" xfId="40" applyFont="1" applyBorder="1" applyAlignment="1">
      <alignment horizontal="center" vertical="center" wrapText="1"/>
      <protection/>
    </xf>
    <xf numFmtId="0" fontId="3" fillId="0" borderId="36" xfId="40" applyFont="1" applyBorder="1" applyAlignment="1">
      <alignment horizontal="center" vertical="center" wrapText="1"/>
      <protection/>
    </xf>
    <xf numFmtId="0" fontId="3" fillId="0" borderId="52" xfId="40" applyFont="1" applyBorder="1" applyAlignment="1">
      <alignment horizontal="center" vertical="center" wrapText="1"/>
      <protection/>
    </xf>
    <xf numFmtId="0" fontId="3" fillId="0" borderId="53" xfId="40" applyFont="1" applyBorder="1" applyAlignment="1">
      <alignment horizontal="center" vertical="center" wrapText="1"/>
      <protection/>
    </xf>
    <xf numFmtId="0" fontId="3" fillId="0" borderId="54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49" fontId="3" fillId="0" borderId="38" xfId="40" applyNumberFormat="1" applyFont="1" applyBorder="1" applyAlignment="1">
      <alignment horizontal="center" vertical="center" wrapText="1"/>
      <protection/>
    </xf>
    <xf numFmtId="49" fontId="3" fillId="0" borderId="20" xfId="40" applyNumberFormat="1" applyFont="1" applyBorder="1" applyAlignment="1">
      <alignment horizontal="center" vertical="center" wrapText="1"/>
      <protection/>
    </xf>
    <xf numFmtId="49" fontId="6" fillId="0" borderId="0" xfId="37" applyNumberFormat="1" applyFont="1" applyAlignment="1">
      <alignment horizontal="left" vertical="center" wrapText="1"/>
      <protection/>
    </xf>
    <xf numFmtId="1" fontId="3" fillId="0" borderId="16" xfId="37" applyNumberFormat="1" applyFont="1" applyBorder="1" applyAlignment="1">
      <alignment horizontal="center" vertical="center" wrapText="1"/>
      <protection/>
    </xf>
    <xf numFmtId="1" fontId="3" fillId="0" borderId="14" xfId="37" applyNumberFormat="1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8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4" fillId="0" borderId="0" xfId="42" applyFont="1" applyAlignment="1" applyProtection="1">
      <alignment vertical="center"/>
      <protection locked="0"/>
    </xf>
    <xf numFmtId="0" fontId="4" fillId="0" borderId="0" xfId="42" applyFont="1" applyAlignment="1" applyProtection="1">
      <alignment horizontal="left" vertical="center"/>
      <protection locked="0"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18" xfId="38" applyFont="1" applyBorder="1" applyAlignment="1">
      <alignment horizontal="center" vertical="center" wrapText="1"/>
      <protection/>
    </xf>
    <xf numFmtId="49" fontId="6" fillId="0" borderId="0" xfId="38" applyNumberFormat="1" applyFont="1" applyAlignment="1">
      <alignment horizontal="left" vertical="top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188" fontId="3" fillId="0" borderId="22" xfId="33" applyNumberFormat="1" applyFont="1" applyBorder="1" applyAlignment="1">
      <alignment horizontal="center" vertical="center" wrapText="1"/>
    </xf>
    <xf numFmtId="49" fontId="3" fillId="0" borderId="16" xfId="38" applyNumberFormat="1" applyFont="1" applyBorder="1" applyAlignment="1">
      <alignment horizontal="center" vertical="center" wrapText="1"/>
      <protection/>
    </xf>
    <xf numFmtId="49" fontId="3" fillId="0" borderId="14" xfId="38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.75">
      <c r="A1" s="1" t="s">
        <v>963</v>
      </c>
      <c r="B1" s="2"/>
      <c r="Z1" s="626">
        <v>1</v>
      </c>
      <c r="AA1" s="627">
        <f>IF(ISBLANK(_endDate),"",_endDate)</f>
        <v>43830</v>
      </c>
    </row>
    <row r="2" spans="1:27" ht="15.75">
      <c r="A2" s="614" t="s">
        <v>964</v>
      </c>
      <c r="B2" s="611"/>
      <c r="Z2" s="626">
        <v>2</v>
      </c>
      <c r="AA2" s="627">
        <f>IF(ISBLANK(_pdeReportingDate),"",_pdeReportingDate)</f>
        <v>43860</v>
      </c>
    </row>
    <row r="3" spans="1:27" ht="15.75">
      <c r="A3" s="612" t="s">
        <v>962</v>
      </c>
      <c r="B3" s="613"/>
      <c r="Z3" s="626">
        <v>3</v>
      </c>
      <c r="AA3" s="627" t="str">
        <f>IF(ISBLANK(_authorName),"",_authorName)</f>
        <v>Гюляй Рахман</v>
      </c>
    </row>
    <row r="4" spans="1:2" ht="15.75">
      <c r="A4" s="610" t="s">
        <v>965</v>
      </c>
      <c r="B4" s="611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43466</v>
      </c>
    </row>
    <row r="10" spans="1:2" ht="15.75">
      <c r="A10" s="7" t="s">
        <v>2</v>
      </c>
      <c r="B10" s="518">
        <v>43830</v>
      </c>
    </row>
    <row r="11" spans="1:2" ht="15.75">
      <c r="A11" s="7" t="s">
        <v>977</v>
      </c>
      <c r="B11" s="518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924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/>
    </row>
    <row r="19" spans="1:2" ht="15.75">
      <c r="A19" s="7" t="s">
        <v>4</v>
      </c>
      <c r="B19" s="517" t="s">
        <v>1012</v>
      </c>
    </row>
    <row r="20" spans="1:2" ht="15.75">
      <c r="A20" s="7" t="s">
        <v>5</v>
      </c>
      <c r="B20" s="517" t="s">
        <v>1012</v>
      </c>
    </row>
    <row r="21" spans="1:2" ht="15.75">
      <c r="A21" s="10" t="s">
        <v>6</v>
      </c>
      <c r="B21" s="519" t="s">
        <v>992</v>
      </c>
    </row>
    <row r="22" spans="1:2" ht="15.75">
      <c r="A22" s="10" t="s">
        <v>917</v>
      </c>
      <c r="B22" s="519" t="s">
        <v>993</v>
      </c>
    </row>
    <row r="23" spans="1:2" ht="15.75">
      <c r="A23" s="10" t="s">
        <v>7</v>
      </c>
      <c r="B23" s="616" t="s">
        <v>1013</v>
      </c>
    </row>
    <row r="24" spans="1:2" ht="15.75">
      <c r="A24" s="10" t="s">
        <v>918</v>
      </c>
      <c r="B24" s="617" t="s">
        <v>994</v>
      </c>
    </row>
    <row r="25" spans="1:2" ht="15.75">
      <c r="A25" s="7" t="s">
        <v>921</v>
      </c>
      <c r="B25" s="618" t="s">
        <v>1015</v>
      </c>
    </row>
    <row r="26" spans="1:2" ht="15.75">
      <c r="A26" s="10" t="s">
        <v>970</v>
      </c>
      <c r="B26" s="519" t="s">
        <v>1001</v>
      </c>
    </row>
    <row r="27" spans="1:2" ht="15.75">
      <c r="A27" s="10" t="s">
        <v>971</v>
      </c>
      <c r="B27" s="519" t="s">
        <v>1002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01.01.2019 г. до 31.12.2019 г.</v>
      </c>
      <c r="B3" s="439"/>
      <c r="C3" s="439"/>
      <c r="D3" s="439"/>
      <c r="E3" s="439"/>
      <c r="F3" s="439"/>
      <c r="G3" s="439"/>
      <c r="H3" s="439"/>
      <c r="I3" s="439"/>
      <c r="J3" s="595"/>
    </row>
    <row r="5" spans="1:7" ht="25.5" customHeight="1">
      <c r="A5" s="598" t="s">
        <v>935</v>
      </c>
      <c r="B5" s="600" t="s">
        <v>937</v>
      </c>
      <c r="C5" s="601" t="s">
        <v>939</v>
      </c>
      <c r="D5" s="602" t="s">
        <v>941</v>
      </c>
      <c r="E5" s="601" t="s">
        <v>940</v>
      </c>
      <c r="F5" s="600" t="s">
        <v>938</v>
      </c>
      <c r="G5" s="599" t="s">
        <v>936</v>
      </c>
    </row>
    <row r="6" spans="1:7" ht="18.75" customHeight="1">
      <c r="A6" s="605" t="s">
        <v>984</v>
      </c>
      <c r="B6" s="596" t="s">
        <v>946</v>
      </c>
      <c r="C6" s="603">
        <f>'1-Баланс'!C95</f>
        <v>109587</v>
      </c>
      <c r="D6" s="604">
        <f aca="true" t="shared" si="0" ref="D6:D15">C6-E6</f>
        <v>0</v>
      </c>
      <c r="E6" s="603">
        <f>'1-Баланс'!G95</f>
        <v>109587</v>
      </c>
      <c r="F6" s="597" t="s">
        <v>947</v>
      </c>
      <c r="G6" s="605" t="s">
        <v>984</v>
      </c>
    </row>
    <row r="7" spans="1:7" ht="18.75" customHeight="1">
      <c r="A7" s="605" t="s">
        <v>984</v>
      </c>
      <c r="B7" s="596" t="s">
        <v>945</v>
      </c>
      <c r="C7" s="603">
        <f>'1-Баланс'!G37</f>
        <v>36738</v>
      </c>
      <c r="D7" s="604">
        <f t="shared" si="0"/>
        <v>26797</v>
      </c>
      <c r="E7" s="603">
        <f>'1-Баланс'!G18</f>
        <v>9941</v>
      </c>
      <c r="F7" s="597" t="s">
        <v>455</v>
      </c>
      <c r="G7" s="605" t="s">
        <v>984</v>
      </c>
    </row>
    <row r="8" spans="1:7" ht="18.75" customHeight="1">
      <c r="A8" s="605" t="s">
        <v>984</v>
      </c>
      <c r="B8" s="596" t="s">
        <v>943</v>
      </c>
      <c r="C8" s="603">
        <f>ABS('1-Баланс'!G32)-ABS('1-Баланс'!G33)</f>
        <v>1441</v>
      </c>
      <c r="D8" s="604">
        <f t="shared" si="0"/>
        <v>0</v>
      </c>
      <c r="E8" s="603">
        <f>ABS('2-Отчет за доходите'!C44)-ABS('2-Отчет за доходите'!G44)</f>
        <v>1441</v>
      </c>
      <c r="F8" s="597" t="s">
        <v>944</v>
      </c>
      <c r="G8" s="606" t="s">
        <v>986</v>
      </c>
    </row>
    <row r="9" spans="1:7" ht="18.75" customHeight="1">
      <c r="A9" s="605" t="s">
        <v>984</v>
      </c>
      <c r="B9" s="596" t="s">
        <v>949</v>
      </c>
      <c r="C9" s="603">
        <f>'1-Баланс'!D92</f>
        <v>2</v>
      </c>
      <c r="D9" s="604">
        <f t="shared" si="0"/>
        <v>0</v>
      </c>
      <c r="E9" s="603">
        <f>'3-Отчет за паричния поток'!C45</f>
        <v>2</v>
      </c>
      <c r="F9" s="597" t="s">
        <v>948</v>
      </c>
      <c r="G9" s="606" t="s">
        <v>985</v>
      </c>
    </row>
    <row r="10" spans="1:7" ht="18.75" customHeight="1">
      <c r="A10" s="605" t="s">
        <v>984</v>
      </c>
      <c r="B10" s="596" t="s">
        <v>950</v>
      </c>
      <c r="C10" s="603">
        <f>'1-Баланс'!C92</f>
        <v>3933</v>
      </c>
      <c r="D10" s="604">
        <f t="shared" si="0"/>
        <v>0</v>
      </c>
      <c r="E10" s="603">
        <f>'3-Отчет за паричния поток'!C46</f>
        <v>3933</v>
      </c>
      <c r="F10" s="597" t="s">
        <v>951</v>
      </c>
      <c r="G10" s="606" t="s">
        <v>985</v>
      </c>
    </row>
    <row r="11" spans="1:7" ht="18.75" customHeight="1">
      <c r="A11" s="605" t="s">
        <v>984</v>
      </c>
      <c r="B11" s="596" t="s">
        <v>945</v>
      </c>
      <c r="C11" s="603">
        <f>'1-Баланс'!G37</f>
        <v>36738</v>
      </c>
      <c r="D11" s="604">
        <f t="shared" si="0"/>
        <v>0</v>
      </c>
      <c r="E11" s="603">
        <f>'4-Отчет за собствения капитал'!L34</f>
        <v>36738</v>
      </c>
      <c r="F11" s="597" t="s">
        <v>952</v>
      </c>
      <c r="G11" s="606" t="s">
        <v>987</v>
      </c>
    </row>
    <row r="12" spans="1:7" ht="18.75" customHeight="1">
      <c r="A12" s="605" t="s">
        <v>984</v>
      </c>
      <c r="B12" s="596" t="s">
        <v>953</v>
      </c>
      <c r="C12" s="603">
        <f>'1-Баланс'!C36</f>
        <v>16935</v>
      </c>
      <c r="D12" s="604">
        <f t="shared" si="0"/>
        <v>0</v>
      </c>
      <c r="E12" s="603">
        <f>'Справка 5'!C27+'Справка 5'!C97</f>
        <v>16935</v>
      </c>
      <c r="F12" s="597" t="s">
        <v>957</v>
      </c>
      <c r="G12" s="606" t="s">
        <v>988</v>
      </c>
    </row>
    <row r="13" spans="1:7" ht="18.75" customHeight="1">
      <c r="A13" s="605" t="s">
        <v>984</v>
      </c>
      <c r="B13" s="596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7" t="s">
        <v>958</v>
      </c>
      <c r="G13" s="606" t="s">
        <v>988</v>
      </c>
    </row>
    <row r="14" spans="1:7" ht="18.75" customHeight="1">
      <c r="A14" s="605" t="s">
        <v>984</v>
      </c>
      <c r="B14" s="596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7" t="s">
        <v>959</v>
      </c>
      <c r="G14" s="606" t="s">
        <v>988</v>
      </c>
    </row>
    <row r="15" spans="1:7" ht="18.75" customHeight="1">
      <c r="A15" s="605" t="s">
        <v>984</v>
      </c>
      <c r="B15" s="596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7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1.5">
      <c r="A3" s="532">
        <v>1</v>
      </c>
      <c r="B3" s="530" t="s">
        <v>885</v>
      </c>
      <c r="C3" s="531" t="s">
        <v>884</v>
      </c>
      <c r="D3" s="576">
        <f>(ABS('1-Баланс'!G32)-ABS('1-Баланс'!G33))/'2-Отчет за доходите'!G16</f>
        <v>0.8873152709359606</v>
      </c>
      <c r="E3" s="580"/>
    </row>
    <row r="4" spans="1:4" ht="31.5">
      <c r="A4" s="532">
        <v>2</v>
      </c>
      <c r="B4" s="530" t="s">
        <v>911</v>
      </c>
      <c r="C4" s="531" t="s">
        <v>888</v>
      </c>
      <c r="D4" s="576">
        <f>(ABS('1-Баланс'!G32)-ABS('1-Баланс'!G33))/'1-Баланс'!G37</f>
        <v>0.03922369208993413</v>
      </c>
    </row>
    <row r="5" spans="1:4" ht="31.5">
      <c r="A5" s="532">
        <v>3</v>
      </c>
      <c r="B5" s="530" t="s">
        <v>889</v>
      </c>
      <c r="C5" s="531" t="s">
        <v>890</v>
      </c>
      <c r="D5" s="576">
        <f>(ABS('1-Баланс'!G32)-ABS('1-Баланс'!G33))/('1-Баланс'!G56+'1-Баланс'!G79)</f>
        <v>0.019780642150201103</v>
      </c>
    </row>
    <row r="6" spans="1:4" ht="31.5">
      <c r="A6" s="532">
        <v>4</v>
      </c>
      <c r="B6" s="530" t="s">
        <v>912</v>
      </c>
      <c r="C6" s="531" t="s">
        <v>891</v>
      </c>
      <c r="D6" s="576">
        <f>(ABS('1-Баланс'!G32)-ABS('1-Баланс'!G33))/('1-Баланс'!C95)</f>
        <v>0.013149369907014518</v>
      </c>
    </row>
    <row r="7" spans="1:4" ht="24" customHeight="1">
      <c r="A7" s="579" t="s">
        <v>892</v>
      </c>
      <c r="B7" s="577"/>
      <c r="C7" s="577"/>
      <c r="D7" s="578"/>
    </row>
    <row r="8" spans="1:4" ht="31.5">
      <c r="A8" s="532">
        <v>5</v>
      </c>
      <c r="B8" s="530" t="s">
        <v>893</v>
      </c>
      <c r="C8" s="531" t="s">
        <v>894</v>
      </c>
      <c r="D8" s="575">
        <f>'2-Отчет за доходите'!G36/'2-Отчет за доходите'!C36</f>
        <v>1.524829600778968</v>
      </c>
    </row>
    <row r="9" spans="1:4" ht="24" customHeight="1">
      <c r="A9" s="579" t="s">
        <v>895</v>
      </c>
      <c r="B9" s="577"/>
      <c r="C9" s="577"/>
      <c r="D9" s="578"/>
    </row>
    <row r="10" spans="1:4" ht="31.5">
      <c r="A10" s="532">
        <v>6</v>
      </c>
      <c r="B10" s="530" t="s">
        <v>896</v>
      </c>
      <c r="C10" s="531" t="s">
        <v>897</v>
      </c>
      <c r="D10" s="575">
        <f>'1-Баланс'!C94/'1-Баланс'!G79</f>
        <v>1.4846572630536996</v>
      </c>
    </row>
    <row r="11" spans="1:4" ht="63">
      <c r="A11" s="532">
        <v>7</v>
      </c>
      <c r="B11" s="530" t="s">
        <v>898</v>
      </c>
      <c r="C11" s="531" t="s">
        <v>966</v>
      </c>
      <c r="D11" s="575">
        <f>('1-Баланс'!C76+'1-Баланс'!C85+'1-Баланс'!C92)/'1-Баланс'!G79</f>
        <v>1.4846160191371773</v>
      </c>
    </row>
    <row r="12" spans="1:4" ht="47.25">
      <c r="A12" s="532">
        <v>8</v>
      </c>
      <c r="B12" s="530" t="s">
        <v>899</v>
      </c>
      <c r="C12" s="531" t="s">
        <v>967</v>
      </c>
      <c r="D12" s="575">
        <f>('1-Баланс'!C85+'1-Баланс'!C92)/'1-Баланс'!G79</f>
        <v>0.7515260249113256</v>
      </c>
    </row>
    <row r="13" spans="1:4" ht="31.5">
      <c r="A13" s="532">
        <v>9</v>
      </c>
      <c r="B13" s="530" t="s">
        <v>900</v>
      </c>
      <c r="C13" s="531" t="s">
        <v>901</v>
      </c>
      <c r="D13" s="575">
        <f>'1-Баланс'!C92/'1-Баланс'!G79</f>
        <v>0.08110616184112843</v>
      </c>
    </row>
    <row r="14" spans="1:4" ht="24" customHeight="1">
      <c r="A14" s="579" t="s">
        <v>902</v>
      </c>
      <c r="B14" s="577"/>
      <c r="C14" s="577"/>
      <c r="D14" s="578"/>
    </row>
    <row r="15" spans="1:4" ht="31.5">
      <c r="A15" s="532">
        <v>10</v>
      </c>
      <c r="B15" s="530" t="s">
        <v>916</v>
      </c>
      <c r="C15" s="531" t="s">
        <v>903</v>
      </c>
      <c r="D15" s="575">
        <f>'2-Отчет за доходите'!G16/('1-Баланс'!C20+'1-Баланс'!C21+'1-Баланс'!C22+'1-Баланс'!C28+'1-Баланс'!C65)</f>
        <v>0.08761329305135952</v>
      </c>
    </row>
    <row r="16" spans="1:4" ht="31.5">
      <c r="A16" s="582">
        <v>11</v>
      </c>
      <c r="B16" s="530" t="s">
        <v>902</v>
      </c>
      <c r="C16" s="531" t="s">
        <v>915</v>
      </c>
      <c r="D16" s="583">
        <f>'2-Отчет за доходите'!G16/('1-Баланс'!C95)</f>
        <v>0.014819276009015668</v>
      </c>
    </row>
    <row r="17" spans="1:4" ht="24" customHeight="1">
      <c r="A17" s="579" t="s">
        <v>905</v>
      </c>
      <c r="B17" s="577"/>
      <c r="C17" s="577"/>
      <c r="D17" s="578"/>
    </row>
    <row r="18" spans="1:4" ht="31.5">
      <c r="A18" s="532">
        <v>12</v>
      </c>
      <c r="B18" s="530" t="s">
        <v>932</v>
      </c>
      <c r="C18" s="531" t="s">
        <v>904</v>
      </c>
      <c r="D18" s="575">
        <f>'1-Баланс'!G56/('1-Баланс'!G37+'1-Баланс'!G56)</f>
        <v>0.3986741959243801</v>
      </c>
    </row>
    <row r="19" spans="1:4" ht="31.5">
      <c r="A19" s="532">
        <v>13</v>
      </c>
      <c r="B19" s="530" t="s">
        <v>933</v>
      </c>
      <c r="C19" s="531" t="s">
        <v>906</v>
      </c>
      <c r="D19" s="575">
        <f>D4/D5</f>
        <v>1.9829332026784254</v>
      </c>
    </row>
    <row r="20" spans="1:4" ht="31.5">
      <c r="A20" s="532">
        <v>14</v>
      </c>
      <c r="B20" s="530" t="s">
        <v>907</v>
      </c>
      <c r="C20" s="531" t="s">
        <v>908</v>
      </c>
      <c r="D20" s="575">
        <f>D6/D5</f>
        <v>0.6647595061458019</v>
      </c>
    </row>
    <row r="21" spans="1:5" ht="15.75">
      <c r="A21" s="532">
        <v>15</v>
      </c>
      <c r="B21" s="530" t="s">
        <v>909</v>
      </c>
      <c r="C21" s="531" t="s">
        <v>910</v>
      </c>
      <c r="D21" s="607">
        <f>'2-Отчет за доходите'!C37+'2-Отчет за доходите'!C25</f>
        <v>2996</v>
      </c>
      <c r="E21" s="625"/>
    </row>
    <row r="22" spans="1:4" ht="47.25">
      <c r="A22" s="532">
        <v>16</v>
      </c>
      <c r="B22" s="530" t="s">
        <v>913</v>
      </c>
      <c r="C22" s="531" t="s">
        <v>914</v>
      </c>
      <c r="D22" s="581">
        <f>D21/'1-Баланс'!G37</f>
        <v>0.08155043823833633</v>
      </c>
    </row>
    <row r="23" spans="1:4" ht="31.5">
      <c r="A23" s="532">
        <v>17</v>
      </c>
      <c r="B23" s="530" t="s">
        <v>980</v>
      </c>
      <c r="C23" s="531" t="s">
        <v>981</v>
      </c>
      <c r="D23" s="581">
        <f>(D21+'2-Отчет за доходите'!C14)/'2-Отчет за доходите'!G31</f>
        <v>0.6385696040868455</v>
      </c>
    </row>
    <row r="24" spans="1:4" ht="31.5">
      <c r="A24" s="532">
        <v>18</v>
      </c>
      <c r="B24" s="530" t="s">
        <v>982</v>
      </c>
      <c r="C24" s="531" t="s">
        <v>983</v>
      </c>
      <c r="D24" s="581">
        <f>('1-Баланс'!G56+'1-Баланс'!G79)/(D21+'2-Отчет за доходите'!C14)</f>
        <v>24.283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1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ХОЛДИНГ СВЕТА СОФИЯ АД</v>
      </c>
      <c r="B4" s="89" t="str">
        <f t="shared" si="1"/>
        <v>121661963</v>
      </c>
      <c r="C4" s="521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ХОЛДИНГ СВЕТА СОФИЯ АД</v>
      </c>
      <c r="B5" s="89" t="str">
        <f t="shared" si="1"/>
        <v>121661963</v>
      </c>
      <c r="C5" s="521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ХОЛДИНГ СВЕТА СОФИЯ АД</v>
      </c>
      <c r="B6" s="89" t="str">
        <f t="shared" si="1"/>
        <v>121661963</v>
      </c>
      <c r="C6" s="521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ХОЛДИНГ СВЕТА СОФИЯ АД</v>
      </c>
      <c r="B7" s="89" t="str">
        <f t="shared" si="1"/>
        <v>121661963</v>
      </c>
      <c r="C7" s="521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6</v>
      </c>
    </row>
    <row r="8" spans="1:8" ht="15.75">
      <c r="A8" s="89" t="str">
        <f t="shared" si="0"/>
        <v>ХОЛДИНГ СВЕТА СОФИЯ АД</v>
      </c>
      <c r="B8" s="89" t="str">
        <f t="shared" si="1"/>
        <v>121661963</v>
      </c>
      <c r="C8" s="521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ХОЛДИНГ СВЕТА СОФИЯ АД</v>
      </c>
      <c r="B9" s="89" t="str">
        <f t="shared" si="1"/>
        <v>121661963</v>
      </c>
      <c r="C9" s="521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ХОЛДИНГ СВЕТА СОФИЯ АД</v>
      </c>
      <c r="B10" s="89" t="str">
        <f t="shared" si="1"/>
        <v>121661963</v>
      </c>
      <c r="C10" s="521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ХОЛДИНГ СВЕТА СОФИЯ АД</v>
      </c>
      <c r="B11" s="89" t="str">
        <f t="shared" si="1"/>
        <v>121661963</v>
      </c>
      <c r="C11" s="521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6</v>
      </c>
    </row>
    <row r="12" spans="1:8" ht="15.75">
      <c r="A12" s="89" t="str">
        <f t="shared" si="0"/>
        <v>ХОЛДИНГ СВЕТА СОФИЯ АД</v>
      </c>
      <c r="B12" s="89" t="str">
        <f t="shared" si="1"/>
        <v>121661963</v>
      </c>
      <c r="C12" s="521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18530</v>
      </c>
    </row>
    <row r="13" spans="1:8" ht="15.75">
      <c r="A13" s="89" t="str">
        <f t="shared" si="0"/>
        <v>ХОЛДИНГ СВЕТА СОФИЯ АД</v>
      </c>
      <c r="B13" s="89" t="str">
        <f t="shared" si="1"/>
        <v>121661963</v>
      </c>
      <c r="C13" s="521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ХОЛДИНГ СВЕТА СОФИЯ АД</v>
      </c>
      <c r="B14" s="89" t="str">
        <f t="shared" si="1"/>
        <v>121661963</v>
      </c>
      <c r="C14" s="521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ХОЛДИНГ СВЕТА СОФИЯ АД</v>
      </c>
      <c r="B15" s="89" t="str">
        <f t="shared" si="1"/>
        <v>121661963</v>
      </c>
      <c r="C15" s="521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ХОЛДИНГ СВЕТА СОФИЯ АД</v>
      </c>
      <c r="B16" s="89" t="str">
        <f t="shared" si="1"/>
        <v>121661963</v>
      </c>
      <c r="C16" s="521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ХОЛДИНГ СВЕТА СОФИЯ АД</v>
      </c>
      <c r="B17" s="89" t="str">
        <f t="shared" si="1"/>
        <v>121661963</v>
      </c>
      <c r="C17" s="521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ХОЛДИНГ СВЕТА СОФИЯ АД</v>
      </c>
      <c r="B18" s="89" t="str">
        <f t="shared" si="1"/>
        <v>121661963</v>
      </c>
      <c r="C18" s="521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ХОЛДИНГ СВЕТА СОФИЯ АД</v>
      </c>
      <c r="B19" s="89" t="str">
        <f t="shared" si="1"/>
        <v>121661963</v>
      </c>
      <c r="C19" s="521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ХОЛДИНГ СВЕТА СОФИЯ АД</v>
      </c>
      <c r="B20" s="89" t="str">
        <f t="shared" si="1"/>
        <v>121661963</v>
      </c>
      <c r="C20" s="521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ХОЛДИНГ СВЕТА СОФИЯ АД</v>
      </c>
      <c r="B21" s="89" t="str">
        <f t="shared" si="1"/>
        <v>121661963</v>
      </c>
      <c r="C21" s="521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ХОЛДИНГ СВЕТА СОФИЯ АД</v>
      </c>
      <c r="B22" s="89" t="str">
        <f t="shared" si="1"/>
        <v>121661963</v>
      </c>
      <c r="C22" s="521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16935</v>
      </c>
    </row>
    <row r="23" spans="1:8" ht="15.75">
      <c r="A23" s="89" t="str">
        <f t="shared" si="0"/>
        <v>ХОЛДИНГ СВЕТА СОФИЯ АД</v>
      </c>
      <c r="B23" s="89" t="str">
        <f t="shared" si="1"/>
        <v>121661963</v>
      </c>
      <c r="C23" s="521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16935</v>
      </c>
    </row>
    <row r="24" spans="1:8" ht="15.75">
      <c r="A24" s="89" t="str">
        <f t="shared" si="0"/>
        <v>ХОЛДИНГ СВЕТА СОФИЯ АД</v>
      </c>
      <c r="B24" s="89" t="str">
        <f t="shared" si="1"/>
        <v>121661963</v>
      </c>
      <c r="C24" s="521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ХОЛДИНГ СВЕТА СОФИЯ АД</v>
      </c>
      <c r="B25" s="89" t="str">
        <f t="shared" si="1"/>
        <v>121661963</v>
      </c>
      <c r="C25" s="521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ХОЛДИНГ СВЕТА СОФИЯ АД</v>
      </c>
      <c r="B26" s="89" t="str">
        <f t="shared" si="1"/>
        <v>121661963</v>
      </c>
      <c r="C26" s="521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ХОЛДИНГ СВЕТА СОФИЯ АД</v>
      </c>
      <c r="B27" s="89" t="str">
        <f t="shared" si="1"/>
        <v>121661963</v>
      </c>
      <c r="C27" s="521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ХОЛДИНГ СВЕТА СОФИЯ АД</v>
      </c>
      <c r="B28" s="89" t="str">
        <f t="shared" si="1"/>
        <v>121661963</v>
      </c>
      <c r="C28" s="521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ХОЛДИНГ СВЕТА СОФИЯ АД</v>
      </c>
      <c r="B29" s="89" t="str">
        <f t="shared" si="1"/>
        <v>121661963</v>
      </c>
      <c r="C29" s="521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ХОЛДИНГ СВЕТА СОФИЯ АД</v>
      </c>
      <c r="B30" s="89" t="str">
        <f t="shared" si="1"/>
        <v>121661963</v>
      </c>
      <c r="C30" s="521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ХОЛДИНГ СВЕТА СОФИЯ АД</v>
      </c>
      <c r="B31" s="89" t="str">
        <f t="shared" si="1"/>
        <v>121661963</v>
      </c>
      <c r="C31" s="521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ХОЛДИНГ СВЕТА СОФИЯ АД</v>
      </c>
      <c r="B32" s="89" t="str">
        <f t="shared" si="1"/>
        <v>121661963</v>
      </c>
      <c r="C32" s="521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ХОЛДИНГ СВЕТА СОФИЯ АД</v>
      </c>
      <c r="B33" s="89" t="str">
        <f t="shared" si="1"/>
        <v>121661963</v>
      </c>
      <c r="C33" s="521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16935</v>
      </c>
    </row>
    <row r="34" spans="1:8" ht="15.75">
      <c r="A34" s="89" t="str">
        <f t="shared" si="0"/>
        <v>ХОЛДИНГ СВЕТА СОФИЯ АД</v>
      </c>
      <c r="B34" s="89" t="str">
        <f t="shared" si="1"/>
        <v>121661963</v>
      </c>
      <c r="C34" s="521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2122</v>
      </c>
    </row>
    <row r="35" spans="1:8" ht="15.7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1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ХОЛДИНГ СВЕТА СОФИЯ АД</v>
      </c>
      <c r="B36" s="89" t="str">
        <f t="shared" si="4"/>
        <v>121661963</v>
      </c>
      <c r="C36" s="521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ХОЛДИНГ СВЕТА СОФИЯ АД</v>
      </c>
      <c r="B37" s="89" t="str">
        <f t="shared" si="4"/>
        <v>121661963</v>
      </c>
      <c r="C37" s="521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ХОЛДИНГ СВЕТА СОФИЯ АД</v>
      </c>
      <c r="B38" s="89" t="str">
        <f t="shared" si="4"/>
        <v>121661963</v>
      </c>
      <c r="C38" s="521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2122</v>
      </c>
    </row>
    <row r="39" spans="1:8" ht="15.75">
      <c r="A39" s="89" t="str">
        <f t="shared" si="3"/>
        <v>ХОЛДИНГ СВЕТА СОФИЯ АД</v>
      </c>
      <c r="B39" s="89" t="str">
        <f t="shared" si="4"/>
        <v>121661963</v>
      </c>
      <c r="C39" s="521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ХОЛДИНГ СВЕТА СОФИЯ АД</v>
      </c>
      <c r="B40" s="89" t="str">
        <f t="shared" si="4"/>
        <v>121661963</v>
      </c>
      <c r="C40" s="521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ХОЛДИНГ СВЕТА СОФИЯ АД</v>
      </c>
      <c r="B41" s="89" t="str">
        <f t="shared" si="4"/>
        <v>121661963</v>
      </c>
      <c r="C41" s="521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37593</v>
      </c>
    </row>
    <row r="42" spans="1:8" ht="15.75">
      <c r="A42" s="89" t="str">
        <f t="shared" si="3"/>
        <v>ХОЛДИНГ СВЕТА СОФИЯ АД</v>
      </c>
      <c r="B42" s="89" t="str">
        <f t="shared" si="4"/>
        <v>121661963</v>
      </c>
      <c r="C42" s="521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ХОЛДИНГ СВЕТА СОФИЯ АД</v>
      </c>
      <c r="B43" s="89" t="str">
        <f t="shared" si="4"/>
        <v>121661963</v>
      </c>
      <c r="C43" s="521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ХОЛДИНГ СВЕТА СОФИЯ АД</v>
      </c>
      <c r="B44" s="89" t="str">
        <f t="shared" si="4"/>
        <v>121661963</v>
      </c>
      <c r="C44" s="521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ХОЛДИНГ СВЕТА СОФИЯ АД</v>
      </c>
      <c r="B45" s="89" t="str">
        <f t="shared" si="4"/>
        <v>121661963</v>
      </c>
      <c r="C45" s="521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ХОЛДИНГ СВЕТА СОФИЯ АД</v>
      </c>
      <c r="B46" s="89" t="str">
        <f t="shared" si="4"/>
        <v>121661963</v>
      </c>
      <c r="C46" s="521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ХОЛДИНГ СВЕТА СОФИЯ АД</v>
      </c>
      <c r="B47" s="89" t="str">
        <f t="shared" si="4"/>
        <v>121661963</v>
      </c>
      <c r="C47" s="521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ХОЛДИНГ СВЕТА СОФИЯ АД</v>
      </c>
      <c r="B48" s="89" t="str">
        <f t="shared" si="4"/>
        <v>121661963</v>
      </c>
      <c r="C48" s="521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ХОЛДИНГ СВЕТА СОФИЯ АД</v>
      </c>
      <c r="B49" s="89" t="str">
        <f t="shared" si="4"/>
        <v>121661963</v>
      </c>
      <c r="C49" s="521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23518</v>
      </c>
    </row>
    <row r="50" spans="1:8" ht="15.75">
      <c r="A50" s="89" t="str">
        <f t="shared" si="3"/>
        <v>ХОЛДИНГ СВЕТА СОФИЯ АД</v>
      </c>
      <c r="B50" s="89" t="str">
        <f t="shared" si="4"/>
        <v>121661963</v>
      </c>
      <c r="C50" s="521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6882</v>
      </c>
    </row>
    <row r="51" spans="1:8" ht="15.75">
      <c r="A51" s="89" t="str">
        <f t="shared" si="3"/>
        <v>ХОЛДИНГ СВЕТА СОФИЯ АД</v>
      </c>
      <c r="B51" s="89" t="str">
        <f t="shared" si="4"/>
        <v>121661963</v>
      </c>
      <c r="C51" s="521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774</v>
      </c>
    </row>
    <row r="52" spans="1:8" ht="15.75">
      <c r="A52" s="89" t="str">
        <f t="shared" si="3"/>
        <v>ХОЛДИНГ СВЕТА СОФИЯ АД</v>
      </c>
      <c r="B52" s="89" t="str">
        <f t="shared" si="4"/>
        <v>121661963</v>
      </c>
      <c r="C52" s="521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4347</v>
      </c>
    </row>
    <row r="53" spans="1:8" ht="15.75">
      <c r="A53" s="89" t="str">
        <f t="shared" si="3"/>
        <v>ХОЛДИНГ СВЕТА СОФИЯ АД</v>
      </c>
      <c r="B53" s="89" t="str">
        <f t="shared" si="4"/>
        <v>121661963</v>
      </c>
      <c r="C53" s="521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ХОЛДИНГ СВЕТА СОФИЯ АД</v>
      </c>
      <c r="B54" s="89" t="str">
        <f t="shared" si="4"/>
        <v>121661963</v>
      </c>
      <c r="C54" s="521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ХОЛДИНГ СВЕТА СОФИЯ АД</v>
      </c>
      <c r="B55" s="89" t="str">
        <f t="shared" si="4"/>
        <v>121661963</v>
      </c>
      <c r="C55" s="521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ХОЛДИНГ СВЕТА СОФИЯ АД</v>
      </c>
      <c r="B56" s="89" t="str">
        <f t="shared" si="4"/>
        <v>121661963</v>
      </c>
      <c r="C56" s="521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28</v>
      </c>
    </row>
    <row r="57" spans="1:8" ht="15.75">
      <c r="A57" s="89" t="str">
        <f t="shared" si="3"/>
        <v>ХОЛДИНГ СВЕТА СОФИЯ АД</v>
      </c>
      <c r="B57" s="89" t="str">
        <f t="shared" si="4"/>
        <v>121661963</v>
      </c>
      <c r="C57" s="521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35549</v>
      </c>
    </row>
    <row r="58" spans="1:8" ht="15.75">
      <c r="A58" s="89" t="str">
        <f t="shared" si="3"/>
        <v>ХОЛДИНГ СВЕТА СОФИЯ АД</v>
      </c>
      <c r="B58" s="89" t="str">
        <f t="shared" si="4"/>
        <v>121661963</v>
      </c>
      <c r="C58" s="521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32510</v>
      </c>
    </row>
    <row r="59" spans="1:8" ht="15.75">
      <c r="A59" s="89" t="str">
        <f t="shared" si="3"/>
        <v>ХОЛДИНГ СВЕТА СОФИЯ АД</v>
      </c>
      <c r="B59" s="89" t="str">
        <f t="shared" si="4"/>
        <v>121661963</v>
      </c>
      <c r="C59" s="521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ХОЛДИНГ СВЕТА СОФИЯ АД</v>
      </c>
      <c r="B60" s="89" t="str">
        <f t="shared" si="4"/>
        <v>121661963</v>
      </c>
      <c r="C60" s="521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ХОЛДИНГ СВЕТА СОФИЯ АД</v>
      </c>
      <c r="B61" s="89" t="str">
        <f t="shared" si="4"/>
        <v>121661963</v>
      </c>
      <c r="C61" s="521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32510</v>
      </c>
    </row>
    <row r="62" spans="1:8" ht="15.75">
      <c r="A62" s="89" t="str">
        <f t="shared" si="3"/>
        <v>ХОЛДИНГ СВЕТА СОФИЯ АД</v>
      </c>
      <c r="B62" s="89" t="str">
        <f t="shared" si="4"/>
        <v>121661963</v>
      </c>
      <c r="C62" s="521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ХОЛДИНГ СВЕТА СОФИЯ АД</v>
      </c>
      <c r="B63" s="89" t="str">
        <f t="shared" si="4"/>
        <v>121661963</v>
      </c>
      <c r="C63" s="521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ХОЛДИНГ СВЕТА СОФИЯ АД</v>
      </c>
      <c r="B64" s="89" t="str">
        <f t="shared" si="4"/>
        <v>121661963</v>
      </c>
      <c r="C64" s="521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32510</v>
      </c>
    </row>
    <row r="65" spans="1:8" ht="15.75">
      <c r="A65" s="89" t="str">
        <f t="shared" si="3"/>
        <v>ХОЛДИНГ СВЕТА СОФИЯ АД</v>
      </c>
      <c r="B65" s="89" t="str">
        <f t="shared" si="4"/>
        <v>121661963</v>
      </c>
      <c r="C65" s="521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ХОЛДИНГ СВЕТА СОФИЯ АД</v>
      </c>
      <c r="B66" s="89" t="str">
        <f t="shared" si="4"/>
        <v>121661963</v>
      </c>
      <c r="C66" s="521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3933</v>
      </c>
    </row>
    <row r="67" spans="1:8" ht="15.7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1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ХОЛДИНГ СВЕТА СОФИЯ АД</v>
      </c>
      <c r="B68" s="89" t="str">
        <f t="shared" si="7"/>
        <v>121661963</v>
      </c>
      <c r="C68" s="521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ХОЛДИНГ СВЕТА СОФИЯ АД</v>
      </c>
      <c r="B69" s="89" t="str">
        <f t="shared" si="7"/>
        <v>121661963</v>
      </c>
      <c r="C69" s="521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3933</v>
      </c>
    </row>
    <row r="70" spans="1:8" ht="15.75">
      <c r="A70" s="89" t="str">
        <f t="shared" si="6"/>
        <v>ХОЛДИНГ СВЕТА СОФИЯ АД</v>
      </c>
      <c r="B70" s="89" t="str">
        <f t="shared" si="7"/>
        <v>121661963</v>
      </c>
      <c r="C70" s="521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2</v>
      </c>
    </row>
    <row r="71" spans="1:8" ht="15.75">
      <c r="A71" s="89" t="str">
        <f t="shared" si="6"/>
        <v>ХОЛДИНГ СВЕТА СОФИЯ АД</v>
      </c>
      <c r="B71" s="89" t="str">
        <f t="shared" si="7"/>
        <v>121661963</v>
      </c>
      <c r="C71" s="521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71994</v>
      </c>
    </row>
    <row r="72" spans="1:8" ht="15.75">
      <c r="A72" s="89" t="str">
        <f t="shared" si="6"/>
        <v>ХОЛДИНГ СВЕТА СОФИЯ АД</v>
      </c>
      <c r="B72" s="89" t="str">
        <f t="shared" si="7"/>
        <v>121661963</v>
      </c>
      <c r="C72" s="521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109587</v>
      </c>
    </row>
    <row r="73" spans="1:8" ht="15.75">
      <c r="A73" s="89" t="str">
        <f t="shared" si="6"/>
        <v>ХОЛДИНГ СВЕТА СОФИЯ АД</v>
      </c>
      <c r="B73" s="89" t="str">
        <f t="shared" si="7"/>
        <v>121661963</v>
      </c>
      <c r="C73" s="521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.75">
      <c r="A74" s="89" t="str">
        <f t="shared" si="6"/>
        <v>ХОЛДИНГ СВЕТА СОФИЯ АД</v>
      </c>
      <c r="B74" s="89" t="str">
        <f t="shared" si="7"/>
        <v>121661963</v>
      </c>
      <c r="C74" s="521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.75">
      <c r="A75" s="89" t="str">
        <f t="shared" si="6"/>
        <v>ХОЛДИНГ СВЕТА СОФИЯ АД</v>
      </c>
      <c r="B75" s="89" t="str">
        <f t="shared" si="7"/>
        <v>121661963</v>
      </c>
      <c r="C75" s="521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ХОЛДИНГ СВЕТА СОФИЯ АД</v>
      </c>
      <c r="B76" s="89" t="str">
        <f t="shared" si="7"/>
        <v>121661963</v>
      </c>
      <c r="C76" s="521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ХОЛДИНГ СВЕТА СОФИЯ АД</v>
      </c>
      <c r="B77" s="89" t="str">
        <f t="shared" si="7"/>
        <v>121661963</v>
      </c>
      <c r="C77" s="521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ХОЛДИНГ СВЕТА СОФИЯ АД</v>
      </c>
      <c r="B78" s="89" t="str">
        <f t="shared" si="7"/>
        <v>121661963</v>
      </c>
      <c r="C78" s="521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ХОЛДИНГ СВЕТА СОФИЯ АД</v>
      </c>
      <c r="B79" s="89" t="str">
        <f t="shared" si="7"/>
        <v>121661963</v>
      </c>
      <c r="C79" s="521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.75">
      <c r="A80" s="89" t="str">
        <f t="shared" si="6"/>
        <v>ХОЛДИНГ СВЕТА СОФИЯ АД</v>
      </c>
      <c r="B80" s="89" t="str">
        <f t="shared" si="7"/>
        <v>121661963</v>
      </c>
      <c r="C80" s="521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.75">
      <c r="A81" s="89" t="str">
        <f t="shared" si="6"/>
        <v>ХОЛДИНГ СВЕТА СОФИЯ АД</v>
      </c>
      <c r="B81" s="89" t="str">
        <f t="shared" si="7"/>
        <v>121661963</v>
      </c>
      <c r="C81" s="521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ХОЛДИНГ СВЕТА СОФИЯ АД</v>
      </c>
      <c r="B82" s="89" t="str">
        <f t="shared" si="7"/>
        <v>121661963</v>
      </c>
      <c r="C82" s="521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.75">
      <c r="A83" s="89" t="str">
        <f t="shared" si="6"/>
        <v>ХОЛДИНГ СВЕТА СОФИЯ АД</v>
      </c>
      <c r="B83" s="89" t="str">
        <f t="shared" si="7"/>
        <v>121661963</v>
      </c>
      <c r="C83" s="521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.75">
      <c r="A84" s="89" t="str">
        <f t="shared" si="6"/>
        <v>ХОЛДИНГ СВЕТА СОФИЯ АД</v>
      </c>
      <c r="B84" s="89" t="str">
        <f t="shared" si="7"/>
        <v>121661963</v>
      </c>
      <c r="C84" s="521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ХОЛДИНГ СВЕТА СОФИЯ АД</v>
      </c>
      <c r="B85" s="89" t="str">
        <f t="shared" si="7"/>
        <v>121661963</v>
      </c>
      <c r="C85" s="521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ХОЛДИНГ СВЕТА СОФИЯ АД</v>
      </c>
      <c r="B86" s="89" t="str">
        <f t="shared" si="7"/>
        <v>121661963</v>
      </c>
      <c r="C86" s="521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.75">
      <c r="A87" s="89" t="str">
        <f t="shared" si="6"/>
        <v>ХОЛДИНГ СВЕТА СОФИЯ АД</v>
      </c>
      <c r="B87" s="89" t="str">
        <f t="shared" si="7"/>
        <v>121661963</v>
      </c>
      <c r="C87" s="521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10848</v>
      </c>
    </row>
    <row r="88" spans="1:8" ht="15.75">
      <c r="A88" s="89" t="str">
        <f t="shared" si="6"/>
        <v>ХОЛДИНГ СВЕТА СОФИЯ АД</v>
      </c>
      <c r="B88" s="89" t="str">
        <f t="shared" si="7"/>
        <v>121661963</v>
      </c>
      <c r="C88" s="521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13850</v>
      </c>
    </row>
    <row r="89" spans="1:8" ht="15.75">
      <c r="A89" s="89" t="str">
        <f t="shared" si="6"/>
        <v>ХОЛДИНГ СВЕТА СОФИЯ АД</v>
      </c>
      <c r="B89" s="89" t="str">
        <f t="shared" si="7"/>
        <v>121661963</v>
      </c>
      <c r="C89" s="521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.75">
      <c r="A90" s="89" t="str">
        <f t="shared" si="6"/>
        <v>ХОЛДИНГ СВЕТА СОФИЯ АД</v>
      </c>
      <c r="B90" s="89" t="str">
        <f t="shared" si="7"/>
        <v>121661963</v>
      </c>
      <c r="C90" s="521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ХОЛДИНГ СВЕТА СОФИЯ АД</v>
      </c>
      <c r="B91" s="89" t="str">
        <f t="shared" si="7"/>
        <v>121661963</v>
      </c>
      <c r="C91" s="521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1441</v>
      </c>
    </row>
    <row r="92" spans="1:8" ht="15.75">
      <c r="A92" s="89" t="str">
        <f t="shared" si="6"/>
        <v>ХОЛДИНГ СВЕТА СОФИЯ АД</v>
      </c>
      <c r="B92" s="89" t="str">
        <f t="shared" si="7"/>
        <v>121661963</v>
      </c>
      <c r="C92" s="521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ХОЛДИНГ СВЕТА СОФИЯ АД</v>
      </c>
      <c r="B93" s="89" t="str">
        <f t="shared" si="7"/>
        <v>121661963</v>
      </c>
      <c r="C93" s="521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12289</v>
      </c>
    </row>
    <row r="94" spans="1:8" ht="15.75">
      <c r="A94" s="89" t="str">
        <f t="shared" si="6"/>
        <v>ХОЛДИНГ СВЕТА СОФИЯ АД</v>
      </c>
      <c r="B94" s="89" t="str">
        <f t="shared" si="7"/>
        <v>121661963</v>
      </c>
      <c r="C94" s="521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36738</v>
      </c>
    </row>
    <row r="95" spans="1:8" ht="15.75">
      <c r="A95" s="89" t="str">
        <f t="shared" si="6"/>
        <v>ХОЛДИНГ СВЕТА СОФИЯ АД</v>
      </c>
      <c r="B95" s="89" t="str">
        <f t="shared" si="7"/>
        <v>121661963</v>
      </c>
      <c r="C95" s="521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ХОЛДИНГ СВЕТА СОФИЯ АД</v>
      </c>
      <c r="B96" s="89" t="str">
        <f t="shared" si="7"/>
        <v>121661963</v>
      </c>
      <c r="C96" s="521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35</v>
      </c>
    </row>
    <row r="97" spans="1:8" ht="15.75">
      <c r="A97" s="89" t="str">
        <f t="shared" si="6"/>
        <v>ХОЛДИНГ СВЕТА СОФИЯ АД</v>
      </c>
      <c r="B97" s="89" t="str">
        <f t="shared" si="7"/>
        <v>121661963</v>
      </c>
      <c r="C97" s="521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22987</v>
      </c>
    </row>
    <row r="98" spans="1:8" ht="15.75">
      <c r="A98" s="89" t="str">
        <f t="shared" si="6"/>
        <v>ХОЛДИНГ СВЕТА СОФИЯ АД</v>
      </c>
      <c r="B98" s="89" t="str">
        <f t="shared" si="7"/>
        <v>121661963</v>
      </c>
      <c r="C98" s="521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1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ХОЛДИНГ СВЕТА СОФИЯ АД</v>
      </c>
      <c r="B100" s="89" t="str">
        <f t="shared" si="10"/>
        <v>121661963</v>
      </c>
      <c r="C100" s="521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ХОЛДИНГ СВЕТА СОФИЯ АД</v>
      </c>
      <c r="B101" s="89" t="str">
        <f t="shared" si="10"/>
        <v>121661963</v>
      </c>
      <c r="C101" s="521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4</v>
      </c>
    </row>
    <row r="102" spans="1:8" ht="15.75">
      <c r="A102" s="89" t="str">
        <f t="shared" si="9"/>
        <v>ХОЛДИНГ СВЕТА СОФИЯ АД</v>
      </c>
      <c r="B102" s="89" t="str">
        <f t="shared" si="10"/>
        <v>121661963</v>
      </c>
      <c r="C102" s="521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23026</v>
      </c>
    </row>
    <row r="103" spans="1:8" ht="15.75">
      <c r="A103" s="89" t="str">
        <f t="shared" si="9"/>
        <v>ХОЛДИНГ СВЕТА СОФИЯ АД</v>
      </c>
      <c r="B103" s="89" t="str">
        <f t="shared" si="10"/>
        <v>121661963</v>
      </c>
      <c r="C103" s="521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ХОЛДИНГ СВЕТА СОФИЯ АД</v>
      </c>
      <c r="B104" s="89" t="str">
        <f t="shared" si="10"/>
        <v>121661963</v>
      </c>
      <c r="C104" s="521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ХОЛДИНГ СВЕТА СОФИЯ АД</v>
      </c>
      <c r="B105" s="89" t="str">
        <f t="shared" si="10"/>
        <v>121661963</v>
      </c>
      <c r="C105" s="521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1331</v>
      </c>
    </row>
    <row r="106" spans="1:8" ht="15.75">
      <c r="A106" s="89" t="str">
        <f t="shared" si="9"/>
        <v>ХОЛДИНГ СВЕТА СОФИЯ АД</v>
      </c>
      <c r="B106" s="89" t="str">
        <f t="shared" si="10"/>
        <v>121661963</v>
      </c>
      <c r="C106" s="521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ХОЛДИНГ СВЕТА СОФИЯ АД</v>
      </c>
      <c r="B107" s="89" t="str">
        <f t="shared" si="10"/>
        <v>121661963</v>
      </c>
      <c r="C107" s="521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24357</v>
      </c>
    </row>
    <row r="108" spans="1:8" ht="15.75">
      <c r="A108" s="89" t="str">
        <f t="shared" si="9"/>
        <v>ХОЛДИНГ СВЕТА СОФИЯ АД</v>
      </c>
      <c r="B108" s="89" t="str">
        <f t="shared" si="10"/>
        <v>121661963</v>
      </c>
      <c r="C108" s="521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37251</v>
      </c>
    </row>
    <row r="109" spans="1:8" ht="15.75">
      <c r="A109" s="89" t="str">
        <f t="shared" si="9"/>
        <v>ХОЛДИНГ СВЕТА СОФИЯ АД</v>
      </c>
      <c r="B109" s="89" t="str">
        <f t="shared" si="10"/>
        <v>121661963</v>
      </c>
      <c r="C109" s="521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1332</v>
      </c>
    </row>
    <row r="110" spans="1:8" ht="15.75">
      <c r="A110" s="89" t="str">
        <f t="shared" si="9"/>
        <v>ХОЛДИНГ СВЕТА СОФИЯ АД</v>
      </c>
      <c r="B110" s="89" t="str">
        <f t="shared" si="10"/>
        <v>121661963</v>
      </c>
      <c r="C110" s="521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9836</v>
      </c>
    </row>
    <row r="111" spans="1:8" ht="15.75">
      <c r="A111" s="89" t="str">
        <f t="shared" si="9"/>
        <v>ХОЛДИНГ СВЕТА СОФИЯ АД</v>
      </c>
      <c r="B111" s="89" t="str">
        <f t="shared" si="10"/>
        <v>121661963</v>
      </c>
      <c r="C111" s="521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320</v>
      </c>
    </row>
    <row r="112" spans="1:8" ht="15.75">
      <c r="A112" s="89" t="str">
        <f t="shared" si="9"/>
        <v>ХОЛДИНГ СВЕТА СОФИЯ АД</v>
      </c>
      <c r="B112" s="89" t="str">
        <f t="shared" si="10"/>
        <v>121661963</v>
      </c>
      <c r="C112" s="521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3587</v>
      </c>
    </row>
    <row r="113" spans="1:8" ht="15.75">
      <c r="A113" s="89" t="str">
        <f t="shared" si="9"/>
        <v>ХОЛДИНГ СВЕТА СОФИЯ АД</v>
      </c>
      <c r="B113" s="89" t="str">
        <f t="shared" si="10"/>
        <v>121661963</v>
      </c>
      <c r="C113" s="521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775</v>
      </c>
    </row>
    <row r="114" spans="1:8" ht="15.75">
      <c r="A114" s="89" t="str">
        <f t="shared" si="9"/>
        <v>ХОЛДИНГ СВЕТА СОФИЯ АД</v>
      </c>
      <c r="B114" s="89" t="str">
        <f t="shared" si="10"/>
        <v>121661963</v>
      </c>
      <c r="C114" s="521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4980</v>
      </c>
    </row>
    <row r="115" spans="1:8" ht="15.75">
      <c r="A115" s="89" t="str">
        <f t="shared" si="9"/>
        <v>ХОЛДИНГ СВЕТА СОФИЯ АД</v>
      </c>
      <c r="B115" s="89" t="str">
        <f t="shared" si="10"/>
        <v>121661963</v>
      </c>
      <c r="C115" s="521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0</v>
      </c>
    </row>
    <row r="116" spans="1:8" ht="15.75">
      <c r="A116" s="89" t="str">
        <f t="shared" si="9"/>
        <v>ХОЛДИНГ СВЕТА СОФИЯ АД</v>
      </c>
      <c r="B116" s="89" t="str">
        <f t="shared" si="10"/>
        <v>121661963</v>
      </c>
      <c r="C116" s="521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</v>
      </c>
    </row>
    <row r="117" spans="1:8" ht="15.75">
      <c r="A117" s="89" t="str">
        <f t="shared" si="9"/>
        <v>ХОЛДИНГ СВЕТА СОФИЯ АД</v>
      </c>
      <c r="B117" s="89" t="str">
        <f t="shared" si="10"/>
        <v>121661963</v>
      </c>
      <c r="C117" s="521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171</v>
      </c>
    </row>
    <row r="118" spans="1:8" ht="15.75">
      <c r="A118" s="89" t="str">
        <f t="shared" si="9"/>
        <v>ХОЛДИНГ СВЕТА СОФИЯ АД</v>
      </c>
      <c r="B118" s="89" t="str">
        <f t="shared" si="10"/>
        <v>121661963</v>
      </c>
      <c r="C118" s="521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73</v>
      </c>
    </row>
    <row r="119" spans="1:8" ht="15.75">
      <c r="A119" s="89" t="str">
        <f t="shared" si="9"/>
        <v>ХОЛДИНГ СВЕТА СОФИЯ АД</v>
      </c>
      <c r="B119" s="89" t="str">
        <f t="shared" si="10"/>
        <v>121661963</v>
      </c>
      <c r="C119" s="521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ХОЛДИНГ СВЕТА СОФИЯ АД</v>
      </c>
      <c r="B120" s="89" t="str">
        <f t="shared" si="10"/>
        <v>121661963</v>
      </c>
      <c r="C120" s="521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48492</v>
      </c>
    </row>
    <row r="121" spans="1:8" ht="15.75">
      <c r="A121" s="89" t="str">
        <f t="shared" si="9"/>
        <v>ХОЛДИНГ СВЕТА СОФИЯ АД</v>
      </c>
      <c r="B121" s="89" t="str">
        <f t="shared" si="10"/>
        <v>121661963</v>
      </c>
      <c r="C121" s="521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ХОЛДИНГ СВЕТА СОФИЯ АД</v>
      </c>
      <c r="B122" s="89" t="str">
        <f t="shared" si="10"/>
        <v>121661963</v>
      </c>
      <c r="C122" s="521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ХОЛДИНГ СВЕТА СОФИЯ АД</v>
      </c>
      <c r="B123" s="89" t="str">
        <f t="shared" si="10"/>
        <v>121661963</v>
      </c>
      <c r="C123" s="521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ХОЛДИНГ СВЕТА СОФИЯ АД</v>
      </c>
      <c r="B124" s="89" t="str">
        <f t="shared" si="10"/>
        <v>121661963</v>
      </c>
      <c r="C124" s="521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48492</v>
      </c>
    </row>
    <row r="125" spans="1:8" ht="15.75">
      <c r="A125" s="89" t="str">
        <f t="shared" si="9"/>
        <v>ХОЛДИНГ СВЕТА СОФИЯ АД</v>
      </c>
      <c r="B125" s="89" t="str">
        <f t="shared" si="10"/>
        <v>121661963</v>
      </c>
      <c r="C125" s="521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109587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1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8</v>
      </c>
    </row>
    <row r="128" spans="1:8" ht="15.75">
      <c r="A128" s="89" t="str">
        <f t="shared" si="12"/>
        <v>ХОЛДИНГ СВЕТА СОФИЯ АД</v>
      </c>
      <c r="B128" s="89" t="str">
        <f t="shared" si="13"/>
        <v>121661963</v>
      </c>
      <c r="C128" s="521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159</v>
      </c>
    </row>
    <row r="129" spans="1:8" ht="15.75">
      <c r="A129" s="89" t="str">
        <f t="shared" si="12"/>
        <v>ХОЛДИНГ СВЕТА СОФИЯ АД</v>
      </c>
      <c r="B129" s="89" t="str">
        <f t="shared" si="13"/>
        <v>121661963</v>
      </c>
      <c r="C129" s="521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4</v>
      </c>
    </row>
    <row r="130" spans="1:8" ht="15.75">
      <c r="A130" s="89" t="str">
        <f t="shared" si="12"/>
        <v>ХОЛДИНГ СВЕТА СОФИЯ АД</v>
      </c>
      <c r="B130" s="89" t="str">
        <f t="shared" si="13"/>
        <v>121661963</v>
      </c>
      <c r="C130" s="521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100</v>
      </c>
    </row>
    <row r="131" spans="1:8" ht="15.75">
      <c r="A131" s="89" t="str">
        <f t="shared" si="12"/>
        <v>ХОЛДИНГ СВЕТА СОФИЯ АД</v>
      </c>
      <c r="B131" s="89" t="str">
        <f t="shared" si="13"/>
        <v>121661963</v>
      </c>
      <c r="C131" s="521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26</v>
      </c>
    </row>
    <row r="132" spans="1:8" ht="15.75">
      <c r="A132" s="89" t="str">
        <f t="shared" si="12"/>
        <v>ХОЛДИНГ СВЕТА СОФИЯ АД</v>
      </c>
      <c r="B132" s="89" t="str">
        <f t="shared" si="13"/>
        <v>121661963</v>
      </c>
      <c r="C132" s="521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ХОЛДИНГ СВЕТА СОФИЯ АД</v>
      </c>
      <c r="B133" s="89" t="str">
        <f t="shared" si="13"/>
        <v>121661963</v>
      </c>
      <c r="C133" s="521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0</v>
      </c>
    </row>
    <row r="134" spans="1:8" ht="15.75">
      <c r="A134" s="89" t="str">
        <f t="shared" si="12"/>
        <v>ХОЛДИНГ СВЕТА СОФИЯ АД</v>
      </c>
      <c r="B134" s="89" t="str">
        <f t="shared" si="13"/>
        <v>121661963</v>
      </c>
      <c r="C134" s="521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943</v>
      </c>
    </row>
    <row r="135" spans="1:8" ht="15.75">
      <c r="A135" s="89" t="str">
        <f t="shared" si="12"/>
        <v>ХОЛДИНГ СВЕТА СОФИЯ АД</v>
      </c>
      <c r="B135" s="89" t="str">
        <f t="shared" si="13"/>
        <v>121661963</v>
      </c>
      <c r="C135" s="521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ХОЛДИНГ СВЕТА СОФИЯ АД</v>
      </c>
      <c r="B136" s="89" t="str">
        <f t="shared" si="13"/>
        <v>121661963</v>
      </c>
      <c r="C136" s="521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ХОЛДИНГ СВЕТА СОФИЯ АД</v>
      </c>
      <c r="B137" s="89" t="str">
        <f t="shared" si="13"/>
        <v>121661963</v>
      </c>
      <c r="C137" s="521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1240</v>
      </c>
    </row>
    <row r="138" spans="1:8" ht="15.75">
      <c r="A138" s="89" t="str">
        <f t="shared" si="12"/>
        <v>ХОЛДИНГ СВЕТА СОФИЯ АД</v>
      </c>
      <c r="B138" s="89" t="str">
        <f t="shared" si="13"/>
        <v>121661963</v>
      </c>
      <c r="C138" s="521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1379</v>
      </c>
    </row>
    <row r="139" spans="1:8" ht="15.75">
      <c r="A139" s="89" t="str">
        <f t="shared" si="12"/>
        <v>ХОЛДИНГ СВЕТА СОФИЯ АД</v>
      </c>
      <c r="B139" s="89" t="str">
        <f t="shared" si="13"/>
        <v>121661963</v>
      </c>
      <c r="C139" s="521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6</v>
      </c>
    </row>
    <row r="140" spans="1:8" ht="15.75">
      <c r="A140" s="89" t="str">
        <f t="shared" si="12"/>
        <v>ХОЛДИНГ СВЕТА СОФИЯ АД</v>
      </c>
      <c r="B140" s="89" t="str">
        <f t="shared" si="13"/>
        <v>121661963</v>
      </c>
      <c r="C140" s="521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0</v>
      </c>
    </row>
    <row r="141" spans="1:8" ht="15.75">
      <c r="A141" s="89" t="str">
        <f t="shared" si="12"/>
        <v>ХОЛДИНГ СВЕТА СОФИЯ АД</v>
      </c>
      <c r="B141" s="89" t="str">
        <f t="shared" si="13"/>
        <v>121661963</v>
      </c>
      <c r="C141" s="521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456</v>
      </c>
    </row>
    <row r="142" spans="1:8" ht="15.75">
      <c r="A142" s="89" t="str">
        <f t="shared" si="12"/>
        <v>ХОЛДИНГ СВЕТА СОФИЯ АД</v>
      </c>
      <c r="B142" s="89" t="str">
        <f t="shared" si="13"/>
        <v>121661963</v>
      </c>
      <c r="C142" s="521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1841</v>
      </c>
    </row>
    <row r="143" spans="1:8" ht="15.75">
      <c r="A143" s="89" t="str">
        <f t="shared" si="12"/>
        <v>ХОЛДИНГ СВЕТА СОФИЯ АД</v>
      </c>
      <c r="B143" s="89" t="str">
        <f t="shared" si="13"/>
        <v>121661963</v>
      </c>
      <c r="C143" s="521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3081</v>
      </c>
    </row>
    <row r="144" spans="1:8" ht="15.75">
      <c r="A144" s="89" t="str">
        <f t="shared" si="12"/>
        <v>ХОЛДИНГ СВЕТА СОФИЯ АД</v>
      </c>
      <c r="B144" s="89" t="str">
        <f t="shared" si="13"/>
        <v>121661963</v>
      </c>
      <c r="C144" s="521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1617</v>
      </c>
    </row>
    <row r="145" spans="1:8" ht="15.75">
      <c r="A145" s="89" t="str">
        <f t="shared" si="12"/>
        <v>ХОЛДИНГ СВЕТА СОФИЯ АД</v>
      </c>
      <c r="B145" s="89" t="str">
        <f t="shared" si="13"/>
        <v>121661963</v>
      </c>
      <c r="C145" s="521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ХОЛДИНГ СВЕТА СОФИЯ АД</v>
      </c>
      <c r="B146" s="89" t="str">
        <f t="shared" si="13"/>
        <v>121661963</v>
      </c>
      <c r="C146" s="521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ХОЛДИНГ СВЕТА СОФИЯ АД</v>
      </c>
      <c r="B147" s="89" t="str">
        <f t="shared" si="13"/>
        <v>121661963</v>
      </c>
      <c r="C147" s="521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3081</v>
      </c>
    </row>
    <row r="148" spans="1:8" ht="15.75">
      <c r="A148" s="89" t="str">
        <f t="shared" si="12"/>
        <v>ХОЛДИНГ СВЕТА СОФИЯ АД</v>
      </c>
      <c r="B148" s="89" t="str">
        <f t="shared" si="13"/>
        <v>121661963</v>
      </c>
      <c r="C148" s="521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1617</v>
      </c>
    </row>
    <row r="149" spans="1:8" ht="15.75">
      <c r="A149" s="89" t="str">
        <f t="shared" si="12"/>
        <v>ХОЛДИНГ СВЕТА СОФИЯ АД</v>
      </c>
      <c r="B149" s="89" t="str">
        <f t="shared" si="13"/>
        <v>121661963</v>
      </c>
      <c r="C149" s="521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176</v>
      </c>
    </row>
    <row r="150" spans="1:8" ht="15.75">
      <c r="A150" s="89" t="str">
        <f t="shared" si="12"/>
        <v>ХОЛДИНГ СВЕТА СОФИЯ АД</v>
      </c>
      <c r="B150" s="89" t="str">
        <f t="shared" si="13"/>
        <v>121661963</v>
      </c>
      <c r="C150" s="521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130</v>
      </c>
    </row>
    <row r="151" spans="1:8" ht="15.75">
      <c r="A151" s="89" t="str">
        <f t="shared" si="12"/>
        <v>ХОЛДИНГ СВЕТА СОФИЯ АД</v>
      </c>
      <c r="B151" s="89" t="str">
        <f t="shared" si="13"/>
        <v>121661963</v>
      </c>
      <c r="C151" s="521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46</v>
      </c>
    </row>
    <row r="152" spans="1:8" ht="15.75">
      <c r="A152" s="89" t="str">
        <f t="shared" si="12"/>
        <v>ХОЛДИНГ СВЕТА СОФИЯ АД</v>
      </c>
      <c r="B152" s="89" t="str">
        <f t="shared" si="13"/>
        <v>121661963</v>
      </c>
      <c r="C152" s="521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ХОЛДИНГ СВЕТА СОФИЯ АД</v>
      </c>
      <c r="B153" s="89" t="str">
        <f t="shared" si="13"/>
        <v>121661963</v>
      </c>
      <c r="C153" s="521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1441</v>
      </c>
    </row>
    <row r="154" spans="1:8" ht="15.75">
      <c r="A154" s="89" t="str">
        <f t="shared" si="12"/>
        <v>ХОЛДИНГ СВЕТА СОФИЯ АД</v>
      </c>
      <c r="B154" s="89" t="str">
        <f t="shared" si="13"/>
        <v>121661963</v>
      </c>
      <c r="C154" s="521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ХОЛДИНГ СВЕТА СОФИЯ АД</v>
      </c>
      <c r="B155" s="89" t="str">
        <f t="shared" si="13"/>
        <v>121661963</v>
      </c>
      <c r="C155" s="521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1441</v>
      </c>
    </row>
    <row r="156" spans="1:8" ht="15.75">
      <c r="A156" s="89" t="str">
        <f t="shared" si="12"/>
        <v>ХОЛДИНГ СВЕТА СОФИЯ АД</v>
      </c>
      <c r="B156" s="89" t="str">
        <f t="shared" si="13"/>
        <v>121661963</v>
      </c>
      <c r="C156" s="521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4698</v>
      </c>
    </row>
    <row r="157" spans="1:8" ht="15.75">
      <c r="A157" s="89" t="str">
        <f t="shared" si="12"/>
        <v>ХОЛДИНГ СВЕТА СОФИЯ АД</v>
      </c>
      <c r="B157" s="89" t="str">
        <f t="shared" si="13"/>
        <v>121661963</v>
      </c>
      <c r="C157" s="521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ХОЛДИНГ СВЕТА СОФИЯ АД</v>
      </c>
      <c r="B158" s="89" t="str">
        <f t="shared" si="13"/>
        <v>121661963</v>
      </c>
      <c r="C158" s="521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1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434</v>
      </c>
    </row>
    <row r="160" spans="1:8" ht="15.75">
      <c r="A160" s="89" t="str">
        <f t="shared" si="15"/>
        <v>ХОЛДИНГ СВЕТА СОФИЯ АД</v>
      </c>
      <c r="B160" s="89" t="str">
        <f t="shared" si="16"/>
        <v>121661963</v>
      </c>
      <c r="C160" s="521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1190</v>
      </c>
    </row>
    <row r="161" spans="1:8" ht="15.75">
      <c r="A161" s="89" t="str">
        <f t="shared" si="15"/>
        <v>ХОЛДИНГ СВЕТА СОФИЯ АД</v>
      </c>
      <c r="B161" s="89" t="str">
        <f t="shared" si="16"/>
        <v>121661963</v>
      </c>
      <c r="C161" s="521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1624</v>
      </c>
    </row>
    <row r="162" spans="1:8" ht="15.75">
      <c r="A162" s="89" t="str">
        <f t="shared" si="15"/>
        <v>ХОЛДИНГ СВЕТА СОФИЯ АД</v>
      </c>
      <c r="B162" s="89" t="str">
        <f t="shared" si="16"/>
        <v>121661963</v>
      </c>
      <c r="C162" s="521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ХОЛДИНГ СВЕТА СОФИЯ АД</v>
      </c>
      <c r="B163" s="89" t="str">
        <f t="shared" si="16"/>
        <v>121661963</v>
      </c>
      <c r="C163" s="521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ХОЛДИНГ СВЕТА СОФИЯ АД</v>
      </c>
      <c r="B164" s="89" t="str">
        <f t="shared" si="16"/>
        <v>121661963</v>
      </c>
      <c r="C164" s="521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1023</v>
      </c>
    </row>
    <row r="165" spans="1:8" ht="15.75">
      <c r="A165" s="89" t="str">
        <f t="shared" si="15"/>
        <v>ХОЛДИНГ СВЕТА СОФИЯ АД</v>
      </c>
      <c r="B165" s="89" t="str">
        <f t="shared" si="16"/>
        <v>121661963</v>
      </c>
      <c r="C165" s="521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ХОЛДИНГ СВЕТА СОФИЯ АД</v>
      </c>
      <c r="B166" s="89" t="str">
        <f t="shared" si="16"/>
        <v>121661963</v>
      </c>
      <c r="C166" s="521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1009</v>
      </c>
    </row>
    <row r="167" spans="1:8" ht="15.75">
      <c r="A167" s="89" t="str">
        <f t="shared" si="15"/>
        <v>ХОЛДИНГ СВЕТА СОФИЯ АД</v>
      </c>
      <c r="B167" s="89" t="str">
        <f t="shared" si="16"/>
        <v>121661963</v>
      </c>
      <c r="C167" s="521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ХОЛДИНГ СВЕТА СОФИЯ АД</v>
      </c>
      <c r="B168" s="89" t="str">
        <f t="shared" si="16"/>
        <v>121661963</v>
      </c>
      <c r="C168" s="521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1042</v>
      </c>
    </row>
    <row r="169" spans="1:8" ht="15.75">
      <c r="A169" s="89" t="str">
        <f t="shared" si="15"/>
        <v>ХОЛДИНГ СВЕТА СОФИЯ АД</v>
      </c>
      <c r="B169" s="89" t="str">
        <f t="shared" si="16"/>
        <v>121661963</v>
      </c>
      <c r="C169" s="521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3074</v>
      </c>
    </row>
    <row r="170" spans="1:8" ht="15.75">
      <c r="A170" s="89" t="str">
        <f t="shared" si="15"/>
        <v>ХОЛДИНГ СВЕТА СОФИЯ АД</v>
      </c>
      <c r="B170" s="89" t="str">
        <f t="shared" si="16"/>
        <v>121661963</v>
      </c>
      <c r="C170" s="521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4698</v>
      </c>
    </row>
    <row r="171" spans="1:8" ht="15.75">
      <c r="A171" s="89" t="str">
        <f t="shared" si="15"/>
        <v>ХОЛДИНГ СВЕТА СОФИЯ АД</v>
      </c>
      <c r="B171" s="89" t="str">
        <f t="shared" si="16"/>
        <v>121661963</v>
      </c>
      <c r="C171" s="521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ХОЛДИНГ СВЕТА СОФИЯ АД</v>
      </c>
      <c r="B172" s="89" t="str">
        <f t="shared" si="16"/>
        <v>121661963</v>
      </c>
      <c r="C172" s="521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ХОЛДИНГ СВЕТА СОФИЯ АД</v>
      </c>
      <c r="B173" s="89" t="str">
        <f t="shared" si="16"/>
        <v>121661963</v>
      </c>
      <c r="C173" s="521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ХОЛДИНГ СВЕТА СОФИЯ АД</v>
      </c>
      <c r="B174" s="89" t="str">
        <f t="shared" si="16"/>
        <v>121661963</v>
      </c>
      <c r="C174" s="521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4698</v>
      </c>
    </row>
    <row r="175" spans="1:8" ht="15.75">
      <c r="A175" s="89" t="str">
        <f t="shared" si="15"/>
        <v>ХОЛДИНГ СВЕТА СОФИЯ АД</v>
      </c>
      <c r="B175" s="89" t="str">
        <f t="shared" si="16"/>
        <v>121661963</v>
      </c>
      <c r="C175" s="521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ХОЛДИНГ СВЕТА СОФИЯ АД</v>
      </c>
      <c r="B176" s="89" t="str">
        <f t="shared" si="16"/>
        <v>121661963</v>
      </c>
      <c r="C176" s="521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ХОЛДИНГ СВЕТА СОФИЯ АД</v>
      </c>
      <c r="B177" s="89" t="str">
        <f t="shared" si="16"/>
        <v>121661963</v>
      </c>
      <c r="C177" s="521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ХОЛДИНГ СВЕТА СОФИЯ АД</v>
      </c>
      <c r="B178" s="89" t="str">
        <f t="shared" si="16"/>
        <v>121661963</v>
      </c>
      <c r="C178" s="521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ХОЛДИНГ СВЕТА СОФИЯ АД</v>
      </c>
      <c r="B179" s="89" t="str">
        <f t="shared" si="16"/>
        <v>121661963</v>
      </c>
      <c r="C179" s="521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4698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1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537</v>
      </c>
    </row>
    <row r="182" spans="1:8" ht="15.75">
      <c r="A182" s="89" t="str">
        <f t="shared" si="18"/>
        <v>ХОЛДИНГ СВЕТА СОФИЯ АД</v>
      </c>
      <c r="B182" s="89" t="str">
        <f t="shared" si="19"/>
        <v>121661963</v>
      </c>
      <c r="C182" s="521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-199</v>
      </c>
    </row>
    <row r="183" spans="1:8" ht="15.75">
      <c r="A183" s="89" t="str">
        <f t="shared" si="18"/>
        <v>ХОЛДИНГ СВЕТА СОФИЯ АД</v>
      </c>
      <c r="B183" s="89" t="str">
        <f t="shared" si="19"/>
        <v>121661963</v>
      </c>
      <c r="C183" s="521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-920</v>
      </c>
    </row>
    <row r="184" spans="1:8" ht="15.75">
      <c r="A184" s="89" t="str">
        <f t="shared" si="18"/>
        <v>ХОЛДИНГ СВЕТА СОФИЯ АД</v>
      </c>
      <c r="B184" s="89" t="str">
        <f t="shared" si="19"/>
        <v>121661963</v>
      </c>
      <c r="C184" s="521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-118</v>
      </c>
    </row>
    <row r="185" spans="1:8" ht="15.75">
      <c r="A185" s="89" t="str">
        <f t="shared" si="18"/>
        <v>ХОЛДИНГ СВЕТА СОФИЯ АД</v>
      </c>
      <c r="B185" s="89" t="str">
        <f t="shared" si="19"/>
        <v>121661963</v>
      </c>
      <c r="C185" s="521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2791</v>
      </c>
    </row>
    <row r="186" spans="1:8" ht="15.75">
      <c r="A186" s="89" t="str">
        <f t="shared" si="18"/>
        <v>ХОЛДИНГ СВЕТА СОФИЯ АД</v>
      </c>
      <c r="B186" s="89" t="str">
        <f t="shared" si="19"/>
        <v>121661963</v>
      </c>
      <c r="C186" s="521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0</v>
      </c>
    </row>
    <row r="187" spans="1:8" ht="15.75">
      <c r="A187" s="89" t="str">
        <f t="shared" si="18"/>
        <v>ХОЛДИНГ СВЕТА СОФИЯ АД</v>
      </c>
      <c r="B187" s="89" t="str">
        <f t="shared" si="19"/>
        <v>121661963</v>
      </c>
      <c r="C187" s="521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ХОЛДИНГ СВЕТА СОФИЯ АД</v>
      </c>
      <c r="B188" s="89" t="str">
        <f t="shared" si="19"/>
        <v>121661963</v>
      </c>
      <c r="C188" s="521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ХОЛДИНГ СВЕТА СОФИЯ АД</v>
      </c>
      <c r="B189" s="89" t="str">
        <f t="shared" si="19"/>
        <v>121661963</v>
      </c>
      <c r="C189" s="521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.75">
      <c r="A190" s="89" t="str">
        <f t="shared" si="18"/>
        <v>ХОЛДИНГ СВЕТА СОФИЯ АД</v>
      </c>
      <c r="B190" s="89" t="str">
        <f t="shared" si="19"/>
        <v>121661963</v>
      </c>
      <c r="C190" s="521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-147</v>
      </c>
    </row>
    <row r="191" spans="1:8" ht="15.75">
      <c r="A191" s="89" t="str">
        <f t="shared" si="18"/>
        <v>ХОЛДИНГ СВЕТА СОФИЯ АД</v>
      </c>
      <c r="B191" s="89" t="str">
        <f t="shared" si="19"/>
        <v>121661963</v>
      </c>
      <c r="C191" s="521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1944</v>
      </c>
    </row>
    <row r="192" spans="1:8" ht="15.75">
      <c r="A192" s="89" t="str">
        <f t="shared" si="18"/>
        <v>ХОЛДИНГ СВЕТА СОФИЯ АД</v>
      </c>
      <c r="B192" s="89" t="str">
        <f t="shared" si="19"/>
        <v>121661963</v>
      </c>
      <c r="C192" s="521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-14787</v>
      </c>
    </row>
    <row r="193" spans="1:8" ht="15.75">
      <c r="A193" s="89" t="str">
        <f t="shared" si="18"/>
        <v>ХОЛДИНГ СВЕТА СОФИЯ АД</v>
      </c>
      <c r="B193" s="89" t="str">
        <f t="shared" si="19"/>
        <v>121661963</v>
      </c>
      <c r="C193" s="521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ХОЛДИНГ СВЕТА СОФИЯ АД</v>
      </c>
      <c r="B194" s="89" t="str">
        <f t="shared" si="19"/>
        <v>121661963</v>
      </c>
      <c r="C194" s="521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-28308</v>
      </c>
    </row>
    <row r="195" spans="1:8" ht="15.75">
      <c r="A195" s="89" t="str">
        <f t="shared" si="18"/>
        <v>ХОЛДИНГ СВЕТА СОФИЯ АД</v>
      </c>
      <c r="B195" s="89" t="str">
        <f t="shared" si="19"/>
        <v>121661963</v>
      </c>
      <c r="C195" s="521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21343</v>
      </c>
    </row>
    <row r="196" spans="1:8" ht="15.75">
      <c r="A196" s="89" t="str">
        <f t="shared" si="18"/>
        <v>ХОЛДИНГ СВЕТА СОФИЯ АД</v>
      </c>
      <c r="B196" s="89" t="str">
        <f t="shared" si="19"/>
        <v>121661963</v>
      </c>
      <c r="C196" s="521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477</v>
      </c>
    </row>
    <row r="197" spans="1:8" ht="15.75">
      <c r="A197" s="89" t="str">
        <f t="shared" si="18"/>
        <v>ХОЛДИНГ СВЕТА СОФИЯ АД</v>
      </c>
      <c r="B197" s="89" t="str">
        <f t="shared" si="19"/>
        <v>121661963</v>
      </c>
      <c r="C197" s="521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-18640</v>
      </c>
    </row>
    <row r="198" spans="1:8" ht="15.75">
      <c r="A198" s="89" t="str">
        <f t="shared" si="18"/>
        <v>ХОЛДИНГ СВЕТА СОФИЯ АД</v>
      </c>
      <c r="B198" s="89" t="str">
        <f t="shared" si="19"/>
        <v>121661963</v>
      </c>
      <c r="C198" s="521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9535</v>
      </c>
    </row>
    <row r="199" spans="1:8" ht="15.75">
      <c r="A199" s="89" t="str">
        <f t="shared" si="18"/>
        <v>ХОЛДИНГ СВЕТА СОФИЯ АД</v>
      </c>
      <c r="B199" s="89" t="str">
        <f t="shared" si="19"/>
        <v>121661963</v>
      </c>
      <c r="C199" s="521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ХОЛДИНГ СВЕТА СОФИЯ АД</v>
      </c>
      <c r="B200" s="89" t="str">
        <f t="shared" si="19"/>
        <v>121661963</v>
      </c>
      <c r="C200" s="521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.75">
      <c r="A201" s="89" t="str">
        <f t="shared" si="18"/>
        <v>ХОЛДИНГ СВЕТА СОФИЯ АД</v>
      </c>
      <c r="B201" s="89" t="str">
        <f t="shared" si="19"/>
        <v>121661963</v>
      </c>
      <c r="C201" s="521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ХОЛДИНГ СВЕТА СОФИЯ АД</v>
      </c>
      <c r="B202" s="89" t="str">
        <f t="shared" si="19"/>
        <v>121661963</v>
      </c>
      <c r="C202" s="521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-30380</v>
      </c>
    </row>
    <row r="203" spans="1:8" ht="15.75">
      <c r="A203" s="89" t="str">
        <f t="shared" si="18"/>
        <v>ХОЛДИНГ СВЕТА СОФИЯ АД</v>
      </c>
      <c r="B203" s="89" t="str">
        <f t="shared" si="19"/>
        <v>121661963</v>
      </c>
      <c r="C203" s="521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ХОЛДИНГ СВЕТА СОФИЯ АД</v>
      </c>
      <c r="B204" s="89" t="str">
        <f t="shared" si="19"/>
        <v>121661963</v>
      </c>
      <c r="C204" s="521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ХОЛДИНГ СВЕТА СОФИЯ АД</v>
      </c>
      <c r="B205" s="89" t="str">
        <f t="shared" si="19"/>
        <v>121661963</v>
      </c>
      <c r="C205" s="521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62952</v>
      </c>
    </row>
    <row r="206" spans="1:8" ht="15.75">
      <c r="A206" s="89" t="str">
        <f t="shared" si="18"/>
        <v>ХОЛДИНГ СВЕТА СОФИЯ АД</v>
      </c>
      <c r="B206" s="89" t="str">
        <f t="shared" si="19"/>
        <v>121661963</v>
      </c>
      <c r="C206" s="521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-29098</v>
      </c>
    </row>
    <row r="207" spans="1:8" ht="15.75">
      <c r="A207" s="89" t="str">
        <f t="shared" si="18"/>
        <v>ХОЛДИНГ СВЕТА СОФИЯ АД</v>
      </c>
      <c r="B207" s="89" t="str">
        <f t="shared" si="19"/>
        <v>121661963</v>
      </c>
      <c r="C207" s="521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0</v>
      </c>
    </row>
    <row r="208" spans="1:8" ht="15.75">
      <c r="A208" s="89" t="str">
        <f t="shared" si="18"/>
        <v>ХОЛДИНГ СВЕТА СОФИЯ АД</v>
      </c>
      <c r="B208" s="89" t="str">
        <f t="shared" si="19"/>
        <v>121661963</v>
      </c>
      <c r="C208" s="521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-1141</v>
      </c>
    </row>
    <row r="209" spans="1:8" ht="15.75">
      <c r="A209" s="89" t="str">
        <f t="shared" si="18"/>
        <v>ХОЛДИНГ СВЕТА СОФИЯ АД</v>
      </c>
      <c r="B209" s="89" t="str">
        <f t="shared" si="19"/>
        <v>121661963</v>
      </c>
      <c r="C209" s="521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ХОЛДИНГ СВЕТА СОФИЯ АД</v>
      </c>
      <c r="B210" s="89" t="str">
        <f t="shared" si="19"/>
        <v>121661963</v>
      </c>
      <c r="C210" s="521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-346</v>
      </c>
    </row>
    <row r="211" spans="1:8" ht="15.75">
      <c r="A211" s="89" t="str">
        <f t="shared" si="18"/>
        <v>ХОЛДИНГ СВЕТА СОФИЯ АД</v>
      </c>
      <c r="B211" s="89" t="str">
        <f t="shared" si="19"/>
        <v>121661963</v>
      </c>
      <c r="C211" s="521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32367</v>
      </c>
    </row>
    <row r="212" spans="1:8" ht="15.75">
      <c r="A212" s="89" t="str">
        <f t="shared" si="18"/>
        <v>ХОЛДИНГ СВЕТА СОФИЯ АД</v>
      </c>
      <c r="B212" s="89" t="str">
        <f t="shared" si="19"/>
        <v>121661963</v>
      </c>
      <c r="C212" s="521">
        <f t="shared" si="20"/>
        <v>43830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3931</v>
      </c>
    </row>
    <row r="213" spans="1:8" ht="15.75">
      <c r="A213" s="89" t="str">
        <f t="shared" si="18"/>
        <v>ХОЛДИНГ СВЕТА СОФИЯ АД</v>
      </c>
      <c r="B213" s="89" t="str">
        <f t="shared" si="19"/>
        <v>121661963</v>
      </c>
      <c r="C213" s="521">
        <f t="shared" si="20"/>
        <v>43830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2</v>
      </c>
    </row>
    <row r="214" spans="1:8" ht="15.75">
      <c r="A214" s="89" t="str">
        <f t="shared" si="18"/>
        <v>ХОЛДИНГ СВЕТА СОФИЯ АД</v>
      </c>
      <c r="B214" s="89" t="str">
        <f t="shared" si="19"/>
        <v>121661963</v>
      </c>
      <c r="C214" s="521">
        <f t="shared" si="20"/>
        <v>43830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3933</v>
      </c>
    </row>
    <row r="215" spans="1:8" ht="15.75">
      <c r="A215" s="89" t="str">
        <f t="shared" si="18"/>
        <v>ХОЛДИНГ СВЕТА СОФИЯ АД</v>
      </c>
      <c r="B215" s="89" t="str">
        <f t="shared" si="19"/>
        <v>121661963</v>
      </c>
      <c r="C215" s="521">
        <f t="shared" si="20"/>
        <v>43830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3933</v>
      </c>
    </row>
    <row r="216" spans="1:8" ht="15.75">
      <c r="A216" s="89" t="str">
        <f t="shared" si="18"/>
        <v>ХОЛДИНГ СВЕТА СОФИЯ АД</v>
      </c>
      <c r="B216" s="89" t="str">
        <f t="shared" si="19"/>
        <v>121661963</v>
      </c>
      <c r="C216" s="521">
        <f t="shared" si="20"/>
        <v>43830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1">
        <f aca="true" t="shared" si="23" ref="C218:C281">endDate</f>
        <v>43830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9941</v>
      </c>
    </row>
    <row r="219" spans="1:8" ht="15.75">
      <c r="A219" s="89" t="str">
        <f t="shared" si="21"/>
        <v>ХОЛДИНГ СВЕТА СОФИЯ АД</v>
      </c>
      <c r="B219" s="89" t="str">
        <f t="shared" si="22"/>
        <v>121661963</v>
      </c>
      <c r="C219" s="521">
        <f t="shared" si="23"/>
        <v>43830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ХОЛДИНГ СВЕТА СОФИЯ АД</v>
      </c>
      <c r="B220" s="89" t="str">
        <f t="shared" si="22"/>
        <v>121661963</v>
      </c>
      <c r="C220" s="521">
        <f t="shared" si="23"/>
        <v>43830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ХОЛДИНГ СВЕТА СОФИЯ АД</v>
      </c>
      <c r="B221" s="89" t="str">
        <f t="shared" si="22"/>
        <v>121661963</v>
      </c>
      <c r="C221" s="521">
        <f t="shared" si="23"/>
        <v>43830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ХОЛДИНГ СВЕТА СОФИЯ АД</v>
      </c>
      <c r="B222" s="89" t="str">
        <f t="shared" si="22"/>
        <v>121661963</v>
      </c>
      <c r="C222" s="521">
        <f t="shared" si="23"/>
        <v>43830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9941</v>
      </c>
    </row>
    <row r="223" spans="1:8" ht="15.75">
      <c r="A223" s="89" t="str">
        <f t="shared" si="21"/>
        <v>ХОЛДИНГ СВЕТА СОФИЯ АД</v>
      </c>
      <c r="B223" s="89" t="str">
        <f t="shared" si="22"/>
        <v>121661963</v>
      </c>
      <c r="C223" s="521">
        <f t="shared" si="23"/>
        <v>43830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ХОЛДИНГ СВЕТА СОФИЯ АД</v>
      </c>
      <c r="B224" s="89" t="str">
        <f t="shared" si="22"/>
        <v>121661963</v>
      </c>
      <c r="C224" s="521">
        <f t="shared" si="23"/>
        <v>43830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ХОЛДИНГ СВЕТА СОФИЯ АД</v>
      </c>
      <c r="B225" s="89" t="str">
        <f t="shared" si="22"/>
        <v>121661963</v>
      </c>
      <c r="C225" s="521">
        <f t="shared" si="23"/>
        <v>43830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ХОЛДИНГ СВЕТА СОФИЯ АД</v>
      </c>
      <c r="B226" s="89" t="str">
        <f t="shared" si="22"/>
        <v>121661963</v>
      </c>
      <c r="C226" s="521">
        <f t="shared" si="23"/>
        <v>43830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ХОЛДИНГ СВЕТА СОФИЯ АД</v>
      </c>
      <c r="B227" s="89" t="str">
        <f t="shared" si="22"/>
        <v>121661963</v>
      </c>
      <c r="C227" s="521">
        <f t="shared" si="23"/>
        <v>43830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ХОЛДИНГ СВЕТА СОФИЯ АД</v>
      </c>
      <c r="B228" s="89" t="str">
        <f t="shared" si="22"/>
        <v>121661963</v>
      </c>
      <c r="C228" s="521">
        <f t="shared" si="23"/>
        <v>43830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ХОЛДИНГ СВЕТА СОФИЯ АД</v>
      </c>
      <c r="B229" s="89" t="str">
        <f t="shared" si="22"/>
        <v>121661963</v>
      </c>
      <c r="C229" s="521">
        <f t="shared" si="23"/>
        <v>43830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ХОЛДИНГ СВЕТА СОФИЯ АД</v>
      </c>
      <c r="B230" s="89" t="str">
        <f t="shared" si="22"/>
        <v>121661963</v>
      </c>
      <c r="C230" s="521">
        <f t="shared" si="23"/>
        <v>43830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ХОЛДИНГ СВЕТА СОФИЯ АД</v>
      </c>
      <c r="B231" s="89" t="str">
        <f t="shared" si="22"/>
        <v>121661963</v>
      </c>
      <c r="C231" s="521">
        <f t="shared" si="23"/>
        <v>43830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ХОЛДИНГ СВЕТА СОФИЯ АД</v>
      </c>
      <c r="B232" s="89" t="str">
        <f t="shared" si="22"/>
        <v>121661963</v>
      </c>
      <c r="C232" s="521">
        <f t="shared" si="23"/>
        <v>43830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ХОЛДИНГ СВЕТА СОФИЯ АД</v>
      </c>
      <c r="B233" s="89" t="str">
        <f t="shared" si="22"/>
        <v>121661963</v>
      </c>
      <c r="C233" s="521">
        <f t="shared" si="23"/>
        <v>43830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ХОЛДИНГ СВЕТА СОФИЯ АД</v>
      </c>
      <c r="B234" s="89" t="str">
        <f t="shared" si="22"/>
        <v>121661963</v>
      </c>
      <c r="C234" s="521">
        <f t="shared" si="23"/>
        <v>43830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ХОЛДИНГ СВЕТА СОФИЯ АД</v>
      </c>
      <c r="B235" s="89" t="str">
        <f t="shared" si="22"/>
        <v>121661963</v>
      </c>
      <c r="C235" s="521">
        <f t="shared" si="23"/>
        <v>43830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0</v>
      </c>
    </row>
    <row r="236" spans="1:8" ht="15.75">
      <c r="A236" s="89" t="str">
        <f t="shared" si="21"/>
        <v>ХОЛДИНГ СВЕТА СОФИЯ АД</v>
      </c>
      <c r="B236" s="89" t="str">
        <f t="shared" si="22"/>
        <v>121661963</v>
      </c>
      <c r="C236" s="521">
        <f t="shared" si="23"/>
        <v>43830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9941</v>
      </c>
    </row>
    <row r="237" spans="1:8" ht="15.75">
      <c r="A237" s="89" t="str">
        <f t="shared" si="21"/>
        <v>ХОЛДИНГ СВЕТА СОФИЯ АД</v>
      </c>
      <c r="B237" s="89" t="str">
        <f t="shared" si="22"/>
        <v>121661963</v>
      </c>
      <c r="C237" s="521">
        <f t="shared" si="23"/>
        <v>43830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ХОЛДИНГ СВЕТА СОФИЯ АД</v>
      </c>
      <c r="B238" s="89" t="str">
        <f t="shared" si="22"/>
        <v>121661963</v>
      </c>
      <c r="C238" s="521">
        <f t="shared" si="23"/>
        <v>43830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ХОЛДИНГ СВЕТА СОФИЯ АД</v>
      </c>
      <c r="B239" s="89" t="str">
        <f t="shared" si="22"/>
        <v>121661963</v>
      </c>
      <c r="C239" s="521">
        <f t="shared" si="23"/>
        <v>43830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9941</v>
      </c>
    </row>
    <row r="240" spans="1:8" ht="15.75">
      <c r="A240" s="89" t="str">
        <f t="shared" si="21"/>
        <v>ХОЛДИНГ СВЕТА СОФИЯ АД</v>
      </c>
      <c r="B240" s="89" t="str">
        <f t="shared" si="22"/>
        <v>121661963</v>
      </c>
      <c r="C240" s="521">
        <f t="shared" si="23"/>
        <v>43830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14014</v>
      </c>
    </row>
    <row r="241" spans="1:8" ht="15.75">
      <c r="A241" s="89" t="str">
        <f t="shared" si="21"/>
        <v>ХОЛДИНГ СВЕТА СОФИЯ АД</v>
      </c>
      <c r="B241" s="89" t="str">
        <f t="shared" si="22"/>
        <v>121661963</v>
      </c>
      <c r="C241" s="521">
        <f t="shared" si="23"/>
        <v>43830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ХОЛДИНГ СВЕТА СОФИЯ АД</v>
      </c>
      <c r="B242" s="89" t="str">
        <f t="shared" si="22"/>
        <v>121661963</v>
      </c>
      <c r="C242" s="521">
        <f t="shared" si="23"/>
        <v>43830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ХОЛДИНГ СВЕТА СОФИЯ АД</v>
      </c>
      <c r="B243" s="89" t="str">
        <f t="shared" si="22"/>
        <v>121661963</v>
      </c>
      <c r="C243" s="521">
        <f t="shared" si="23"/>
        <v>43830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ХОЛДИНГ СВЕТА СОФИЯ АД</v>
      </c>
      <c r="B244" s="89" t="str">
        <f t="shared" si="22"/>
        <v>121661963</v>
      </c>
      <c r="C244" s="521">
        <f t="shared" si="23"/>
        <v>43830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14014</v>
      </c>
    </row>
    <row r="245" spans="1:8" ht="15.75">
      <c r="A245" s="89" t="str">
        <f t="shared" si="21"/>
        <v>ХОЛДИНГ СВЕТА СОФИЯ АД</v>
      </c>
      <c r="B245" s="89" t="str">
        <f t="shared" si="22"/>
        <v>121661963</v>
      </c>
      <c r="C245" s="521">
        <f t="shared" si="23"/>
        <v>43830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ХОЛДИНГ СВЕТА СОФИЯ АД</v>
      </c>
      <c r="B246" s="89" t="str">
        <f t="shared" si="22"/>
        <v>121661963</v>
      </c>
      <c r="C246" s="521">
        <f t="shared" si="23"/>
        <v>43830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ХОЛДИНГ СВЕТА СОФИЯ АД</v>
      </c>
      <c r="B247" s="89" t="str">
        <f t="shared" si="22"/>
        <v>121661963</v>
      </c>
      <c r="C247" s="521">
        <f t="shared" si="23"/>
        <v>43830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ХОЛДИНГ СВЕТА СОФИЯ АД</v>
      </c>
      <c r="B248" s="89" t="str">
        <f t="shared" si="22"/>
        <v>121661963</v>
      </c>
      <c r="C248" s="521">
        <f t="shared" si="23"/>
        <v>43830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ХОЛДИНГ СВЕТА СОФИЯ АД</v>
      </c>
      <c r="B249" s="89" t="str">
        <f t="shared" si="22"/>
        <v>121661963</v>
      </c>
      <c r="C249" s="521">
        <f t="shared" si="23"/>
        <v>43830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ХОЛДИНГ СВЕТА СОФИЯ АД</v>
      </c>
      <c r="B250" s="89" t="str">
        <f t="shared" si="22"/>
        <v>121661963</v>
      </c>
      <c r="C250" s="521">
        <f t="shared" si="23"/>
        <v>43830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ХОЛДИНГ СВЕТА СОФИЯ АД</v>
      </c>
      <c r="B251" s="89" t="str">
        <f t="shared" si="22"/>
        <v>121661963</v>
      </c>
      <c r="C251" s="521">
        <f t="shared" si="23"/>
        <v>43830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ХОЛДИНГ СВЕТА СОФИЯ АД</v>
      </c>
      <c r="B252" s="89" t="str">
        <f t="shared" si="22"/>
        <v>121661963</v>
      </c>
      <c r="C252" s="521">
        <f t="shared" si="23"/>
        <v>43830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ХОЛДИНГ СВЕТА СОФИЯ АД</v>
      </c>
      <c r="B253" s="89" t="str">
        <f t="shared" si="22"/>
        <v>121661963</v>
      </c>
      <c r="C253" s="521">
        <f t="shared" si="23"/>
        <v>43830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ХОЛДИНГ СВЕТА СОФИЯ АД</v>
      </c>
      <c r="B254" s="89" t="str">
        <f t="shared" si="22"/>
        <v>121661963</v>
      </c>
      <c r="C254" s="521">
        <f t="shared" si="23"/>
        <v>43830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ХОЛДИНГ СВЕТА СОФИЯ АД</v>
      </c>
      <c r="B255" s="89" t="str">
        <f t="shared" si="22"/>
        <v>121661963</v>
      </c>
      <c r="C255" s="521">
        <f t="shared" si="23"/>
        <v>43830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ХОЛДИНГ СВЕТА СОФИЯ АД</v>
      </c>
      <c r="B256" s="89" t="str">
        <f t="shared" si="22"/>
        <v>121661963</v>
      </c>
      <c r="C256" s="521">
        <f t="shared" si="23"/>
        <v>43830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ХОЛДИНГ СВЕТА СОФИЯ АД</v>
      </c>
      <c r="B257" s="89" t="str">
        <f t="shared" si="22"/>
        <v>121661963</v>
      </c>
      <c r="C257" s="521">
        <f t="shared" si="23"/>
        <v>43830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0</v>
      </c>
    </row>
    <row r="258" spans="1:8" ht="15.75">
      <c r="A258" s="89" t="str">
        <f t="shared" si="21"/>
        <v>ХОЛДИНГ СВЕТА СОФИЯ АД</v>
      </c>
      <c r="B258" s="89" t="str">
        <f t="shared" si="22"/>
        <v>121661963</v>
      </c>
      <c r="C258" s="521">
        <f t="shared" si="23"/>
        <v>43830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14014</v>
      </c>
    </row>
    <row r="259" spans="1:8" ht="15.75">
      <c r="A259" s="89" t="str">
        <f t="shared" si="21"/>
        <v>ХОЛДИНГ СВЕТА СОФИЯ АД</v>
      </c>
      <c r="B259" s="89" t="str">
        <f t="shared" si="22"/>
        <v>121661963</v>
      </c>
      <c r="C259" s="521">
        <f t="shared" si="23"/>
        <v>43830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ХОЛДИНГ СВЕТА СОФИЯ АД</v>
      </c>
      <c r="B260" s="89" t="str">
        <f t="shared" si="22"/>
        <v>121661963</v>
      </c>
      <c r="C260" s="521">
        <f t="shared" si="23"/>
        <v>43830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ХОЛДИНГ СВЕТА СОФИЯ АД</v>
      </c>
      <c r="B261" s="89" t="str">
        <f t="shared" si="22"/>
        <v>121661963</v>
      </c>
      <c r="C261" s="521">
        <f t="shared" si="23"/>
        <v>43830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14014</v>
      </c>
    </row>
    <row r="262" spans="1:8" ht="15.75">
      <c r="A262" s="89" t="str">
        <f t="shared" si="21"/>
        <v>ХОЛДИНГ СВЕТА СОФИЯ АД</v>
      </c>
      <c r="B262" s="89" t="str">
        <f t="shared" si="22"/>
        <v>121661963</v>
      </c>
      <c r="C262" s="521">
        <f t="shared" si="23"/>
        <v>43830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ХОЛДИНГ СВЕТА СОФИЯ АД</v>
      </c>
      <c r="B263" s="89" t="str">
        <f t="shared" si="22"/>
        <v>121661963</v>
      </c>
      <c r="C263" s="521">
        <f t="shared" si="23"/>
        <v>43830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ХОЛДИНГ СВЕТА СОФИЯ АД</v>
      </c>
      <c r="B264" s="89" t="str">
        <f t="shared" si="22"/>
        <v>121661963</v>
      </c>
      <c r="C264" s="521">
        <f t="shared" si="23"/>
        <v>43830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ХОЛДИНГ СВЕТА СОФИЯ АД</v>
      </c>
      <c r="B265" s="89" t="str">
        <f t="shared" si="22"/>
        <v>121661963</v>
      </c>
      <c r="C265" s="521">
        <f t="shared" si="23"/>
        <v>43830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ХОЛДИНГ СВЕТА СОФИЯ АД</v>
      </c>
      <c r="B266" s="89" t="str">
        <f t="shared" si="22"/>
        <v>121661963</v>
      </c>
      <c r="C266" s="521">
        <f t="shared" si="23"/>
        <v>43830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ХОЛДИНГ СВЕТА СОФИЯ АД</v>
      </c>
      <c r="B267" s="89" t="str">
        <f t="shared" si="22"/>
        <v>121661963</v>
      </c>
      <c r="C267" s="521">
        <f t="shared" si="23"/>
        <v>43830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ХОЛДИНГ СВЕТА СОФИЯ АД</v>
      </c>
      <c r="B268" s="89" t="str">
        <f t="shared" si="22"/>
        <v>121661963</v>
      </c>
      <c r="C268" s="521">
        <f t="shared" si="23"/>
        <v>43830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ХОЛДИНГ СВЕТА СОФИЯ АД</v>
      </c>
      <c r="B269" s="89" t="str">
        <f t="shared" si="22"/>
        <v>121661963</v>
      </c>
      <c r="C269" s="521">
        <f t="shared" si="23"/>
        <v>43830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ХОЛДИНГ СВЕТА СОФИЯ АД</v>
      </c>
      <c r="B270" s="89" t="str">
        <f t="shared" si="22"/>
        <v>121661963</v>
      </c>
      <c r="C270" s="521">
        <f t="shared" si="23"/>
        <v>43830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ХОЛДИНГ СВЕТА СОФИЯ АД</v>
      </c>
      <c r="B271" s="89" t="str">
        <f t="shared" si="22"/>
        <v>121661963</v>
      </c>
      <c r="C271" s="521">
        <f t="shared" si="23"/>
        <v>43830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ХОЛДИНГ СВЕТА СОФИЯ АД</v>
      </c>
      <c r="B272" s="89" t="str">
        <f t="shared" si="22"/>
        <v>121661963</v>
      </c>
      <c r="C272" s="521">
        <f t="shared" si="23"/>
        <v>43830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ХОЛДИНГ СВЕТА СОФИЯ АД</v>
      </c>
      <c r="B273" s="89" t="str">
        <f t="shared" si="22"/>
        <v>121661963</v>
      </c>
      <c r="C273" s="521">
        <f t="shared" si="23"/>
        <v>43830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ХОЛДИНГ СВЕТА СОФИЯ АД</v>
      </c>
      <c r="B274" s="89" t="str">
        <f t="shared" si="22"/>
        <v>121661963</v>
      </c>
      <c r="C274" s="521">
        <f t="shared" si="23"/>
        <v>43830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ХОЛДИНГ СВЕТА СОФИЯ АД</v>
      </c>
      <c r="B275" s="89" t="str">
        <f t="shared" si="22"/>
        <v>121661963</v>
      </c>
      <c r="C275" s="521">
        <f t="shared" si="23"/>
        <v>43830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ХОЛДИНГ СВЕТА СОФИЯ АД</v>
      </c>
      <c r="B276" s="89" t="str">
        <f t="shared" si="22"/>
        <v>121661963</v>
      </c>
      <c r="C276" s="521">
        <f t="shared" si="23"/>
        <v>43830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ХОЛДИНГ СВЕТА СОФИЯ АД</v>
      </c>
      <c r="B277" s="89" t="str">
        <f t="shared" si="22"/>
        <v>121661963</v>
      </c>
      <c r="C277" s="521">
        <f t="shared" si="23"/>
        <v>43830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ХОЛДИНГ СВЕТА СОФИЯ АД</v>
      </c>
      <c r="B278" s="89" t="str">
        <f t="shared" si="22"/>
        <v>121661963</v>
      </c>
      <c r="C278" s="521">
        <f t="shared" si="23"/>
        <v>43830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ХОЛДИНГ СВЕТА СОФИЯ АД</v>
      </c>
      <c r="B279" s="89" t="str">
        <f t="shared" si="22"/>
        <v>121661963</v>
      </c>
      <c r="C279" s="521">
        <f t="shared" si="23"/>
        <v>43830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ХОЛДИНГ СВЕТА СОФИЯ АД</v>
      </c>
      <c r="B280" s="89" t="str">
        <f t="shared" si="22"/>
        <v>121661963</v>
      </c>
      <c r="C280" s="521">
        <f t="shared" si="23"/>
        <v>43830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ХОЛДИНГ СВЕТА СОФИЯ АД</v>
      </c>
      <c r="B281" s="89" t="str">
        <f t="shared" si="22"/>
        <v>121661963</v>
      </c>
      <c r="C281" s="521">
        <f t="shared" si="23"/>
        <v>43830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1">
        <f aca="true" t="shared" si="26" ref="C282:C345">endDate</f>
        <v>43830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ХОЛДИНГ СВЕТА СОФИЯ АД</v>
      </c>
      <c r="B283" s="89" t="str">
        <f t="shared" si="25"/>
        <v>121661963</v>
      </c>
      <c r="C283" s="521">
        <f t="shared" si="26"/>
        <v>43830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ХОЛДИНГ СВЕТА СОФИЯ АД</v>
      </c>
      <c r="B284" s="89" t="str">
        <f t="shared" si="25"/>
        <v>121661963</v>
      </c>
      <c r="C284" s="521">
        <f t="shared" si="26"/>
        <v>43830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494</v>
      </c>
    </row>
    <row r="285" spans="1:8" ht="15.75">
      <c r="A285" s="89" t="str">
        <f t="shared" si="24"/>
        <v>ХОЛДИНГ СВЕТА СОФИЯ АД</v>
      </c>
      <c r="B285" s="89" t="str">
        <f t="shared" si="25"/>
        <v>121661963</v>
      </c>
      <c r="C285" s="521">
        <f t="shared" si="26"/>
        <v>43830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ХОЛДИНГ СВЕТА СОФИЯ АД</v>
      </c>
      <c r="B286" s="89" t="str">
        <f t="shared" si="25"/>
        <v>121661963</v>
      </c>
      <c r="C286" s="521">
        <f t="shared" si="26"/>
        <v>43830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ХОЛДИНГ СВЕТА СОФИЯ АД</v>
      </c>
      <c r="B287" s="89" t="str">
        <f t="shared" si="25"/>
        <v>121661963</v>
      </c>
      <c r="C287" s="521">
        <f t="shared" si="26"/>
        <v>43830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ХОЛДИНГ СВЕТА СОФИЯ АД</v>
      </c>
      <c r="B288" s="89" t="str">
        <f t="shared" si="25"/>
        <v>121661963</v>
      </c>
      <c r="C288" s="521">
        <f t="shared" si="26"/>
        <v>43830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494</v>
      </c>
    </row>
    <row r="289" spans="1:8" ht="15.75">
      <c r="A289" s="89" t="str">
        <f t="shared" si="24"/>
        <v>ХОЛДИНГ СВЕТА СОФИЯ АД</v>
      </c>
      <c r="B289" s="89" t="str">
        <f t="shared" si="25"/>
        <v>121661963</v>
      </c>
      <c r="C289" s="521">
        <f t="shared" si="26"/>
        <v>43830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ХОЛДИНГ СВЕТА СОФИЯ АД</v>
      </c>
      <c r="B290" s="89" t="str">
        <f t="shared" si="25"/>
        <v>121661963</v>
      </c>
      <c r="C290" s="521">
        <f t="shared" si="26"/>
        <v>43830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0</v>
      </c>
    </row>
    <row r="291" spans="1:8" ht="15.75">
      <c r="A291" s="89" t="str">
        <f t="shared" si="24"/>
        <v>ХОЛДИНГ СВЕТА СОФИЯ АД</v>
      </c>
      <c r="B291" s="89" t="str">
        <f t="shared" si="25"/>
        <v>121661963</v>
      </c>
      <c r="C291" s="521">
        <f t="shared" si="26"/>
        <v>43830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ХОЛДИНГ СВЕТА СОФИЯ АД</v>
      </c>
      <c r="B292" s="89" t="str">
        <f t="shared" si="25"/>
        <v>121661963</v>
      </c>
      <c r="C292" s="521">
        <f t="shared" si="26"/>
        <v>43830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0</v>
      </c>
    </row>
    <row r="293" spans="1:8" ht="15.75">
      <c r="A293" s="89" t="str">
        <f t="shared" si="24"/>
        <v>ХОЛДИНГ СВЕТА СОФИЯ АД</v>
      </c>
      <c r="B293" s="89" t="str">
        <f t="shared" si="25"/>
        <v>121661963</v>
      </c>
      <c r="C293" s="521">
        <f t="shared" si="26"/>
        <v>43830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ХОЛДИНГ СВЕТА СОФИЯ АД</v>
      </c>
      <c r="B294" s="89" t="str">
        <f t="shared" si="25"/>
        <v>121661963</v>
      </c>
      <c r="C294" s="521">
        <f t="shared" si="26"/>
        <v>43830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ХОЛДИНГ СВЕТА СОФИЯ АД</v>
      </c>
      <c r="B295" s="89" t="str">
        <f t="shared" si="25"/>
        <v>121661963</v>
      </c>
      <c r="C295" s="521">
        <f t="shared" si="26"/>
        <v>43830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ХОЛДИНГ СВЕТА СОФИЯ АД</v>
      </c>
      <c r="B296" s="89" t="str">
        <f t="shared" si="25"/>
        <v>121661963</v>
      </c>
      <c r="C296" s="521">
        <f t="shared" si="26"/>
        <v>43830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ХОЛДИНГ СВЕТА СОФИЯ АД</v>
      </c>
      <c r="B297" s="89" t="str">
        <f t="shared" si="25"/>
        <v>121661963</v>
      </c>
      <c r="C297" s="521">
        <f t="shared" si="26"/>
        <v>43830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ХОЛДИНГ СВЕТА СОФИЯ АД</v>
      </c>
      <c r="B298" s="89" t="str">
        <f t="shared" si="25"/>
        <v>121661963</v>
      </c>
      <c r="C298" s="521">
        <f t="shared" si="26"/>
        <v>43830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ХОЛДИНГ СВЕТА СОФИЯ АД</v>
      </c>
      <c r="B299" s="89" t="str">
        <f t="shared" si="25"/>
        <v>121661963</v>
      </c>
      <c r="C299" s="521">
        <f t="shared" si="26"/>
        <v>43830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ХОЛДИНГ СВЕТА СОФИЯ АД</v>
      </c>
      <c r="B300" s="89" t="str">
        <f t="shared" si="25"/>
        <v>121661963</v>
      </c>
      <c r="C300" s="521">
        <f t="shared" si="26"/>
        <v>43830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ХОЛДИНГ СВЕТА СОФИЯ АД</v>
      </c>
      <c r="B301" s="89" t="str">
        <f t="shared" si="25"/>
        <v>121661963</v>
      </c>
      <c r="C301" s="521">
        <f t="shared" si="26"/>
        <v>43830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ХОЛДИНГ СВЕТА СОФИЯ АД</v>
      </c>
      <c r="B302" s="89" t="str">
        <f t="shared" si="25"/>
        <v>121661963</v>
      </c>
      <c r="C302" s="521">
        <f t="shared" si="26"/>
        <v>43830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494</v>
      </c>
    </row>
    <row r="303" spans="1:8" ht="15.75">
      <c r="A303" s="89" t="str">
        <f t="shared" si="24"/>
        <v>ХОЛДИНГ СВЕТА СОФИЯ АД</v>
      </c>
      <c r="B303" s="89" t="str">
        <f t="shared" si="25"/>
        <v>121661963</v>
      </c>
      <c r="C303" s="521">
        <f t="shared" si="26"/>
        <v>43830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ХОЛДИНГ СВЕТА СОФИЯ АД</v>
      </c>
      <c r="B304" s="89" t="str">
        <f t="shared" si="25"/>
        <v>121661963</v>
      </c>
      <c r="C304" s="521">
        <f t="shared" si="26"/>
        <v>43830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ХОЛДИНГ СВЕТА СОФИЯ АД</v>
      </c>
      <c r="B305" s="89" t="str">
        <f t="shared" si="25"/>
        <v>121661963</v>
      </c>
      <c r="C305" s="521">
        <f t="shared" si="26"/>
        <v>43830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494</v>
      </c>
    </row>
    <row r="306" spans="1:8" ht="15.75">
      <c r="A306" s="89" t="str">
        <f t="shared" si="24"/>
        <v>ХОЛДИНГ СВЕТА СОФИЯ АД</v>
      </c>
      <c r="B306" s="89" t="str">
        <f t="shared" si="25"/>
        <v>121661963</v>
      </c>
      <c r="C306" s="521">
        <f t="shared" si="26"/>
        <v>43830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ХОЛДИНГ СВЕТА СОФИЯ АД</v>
      </c>
      <c r="B307" s="89" t="str">
        <f t="shared" si="25"/>
        <v>121661963</v>
      </c>
      <c r="C307" s="521">
        <f t="shared" si="26"/>
        <v>43830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ХОЛДИНГ СВЕТА СОФИЯ АД</v>
      </c>
      <c r="B308" s="89" t="str">
        <f t="shared" si="25"/>
        <v>121661963</v>
      </c>
      <c r="C308" s="521">
        <f t="shared" si="26"/>
        <v>43830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ХОЛДИНГ СВЕТА СОФИЯ АД</v>
      </c>
      <c r="B309" s="89" t="str">
        <f t="shared" si="25"/>
        <v>121661963</v>
      </c>
      <c r="C309" s="521">
        <f t="shared" si="26"/>
        <v>43830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ХОЛДИНГ СВЕТА СОФИЯ АД</v>
      </c>
      <c r="B310" s="89" t="str">
        <f t="shared" si="25"/>
        <v>121661963</v>
      </c>
      <c r="C310" s="521">
        <f t="shared" si="26"/>
        <v>43830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ХОЛДИНГ СВЕТА СОФИЯ АД</v>
      </c>
      <c r="B311" s="89" t="str">
        <f t="shared" si="25"/>
        <v>121661963</v>
      </c>
      <c r="C311" s="521">
        <f t="shared" si="26"/>
        <v>43830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ХОЛДИНГ СВЕТА СОФИЯ АД</v>
      </c>
      <c r="B312" s="89" t="str">
        <f t="shared" si="25"/>
        <v>121661963</v>
      </c>
      <c r="C312" s="521">
        <f t="shared" si="26"/>
        <v>43830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ХОЛДИНГ СВЕТА СОФИЯ АД</v>
      </c>
      <c r="B313" s="89" t="str">
        <f t="shared" si="25"/>
        <v>121661963</v>
      </c>
      <c r="C313" s="521">
        <f t="shared" si="26"/>
        <v>43830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ХОЛДИНГ СВЕТА СОФИЯ АД</v>
      </c>
      <c r="B314" s="89" t="str">
        <f t="shared" si="25"/>
        <v>121661963</v>
      </c>
      <c r="C314" s="521">
        <f t="shared" si="26"/>
        <v>43830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ХОЛДИНГ СВЕТА СОФИЯ АД</v>
      </c>
      <c r="B315" s="89" t="str">
        <f t="shared" si="25"/>
        <v>121661963</v>
      </c>
      <c r="C315" s="521">
        <f t="shared" si="26"/>
        <v>43830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ХОЛДИНГ СВЕТА СОФИЯ АД</v>
      </c>
      <c r="B316" s="89" t="str">
        <f t="shared" si="25"/>
        <v>121661963</v>
      </c>
      <c r="C316" s="521">
        <f t="shared" si="26"/>
        <v>43830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ХОЛДИНГ СВЕТА СОФИЯ АД</v>
      </c>
      <c r="B317" s="89" t="str">
        <f t="shared" si="25"/>
        <v>121661963</v>
      </c>
      <c r="C317" s="521">
        <f t="shared" si="26"/>
        <v>43830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ХОЛДИНГ СВЕТА СОФИЯ АД</v>
      </c>
      <c r="B318" s="89" t="str">
        <f t="shared" si="25"/>
        <v>121661963</v>
      </c>
      <c r="C318" s="521">
        <f t="shared" si="26"/>
        <v>43830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ХОЛДИНГ СВЕТА СОФИЯ АД</v>
      </c>
      <c r="B319" s="89" t="str">
        <f t="shared" si="25"/>
        <v>121661963</v>
      </c>
      <c r="C319" s="521">
        <f t="shared" si="26"/>
        <v>43830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ХОЛДИНГ СВЕТА СОФИЯ АД</v>
      </c>
      <c r="B320" s="89" t="str">
        <f t="shared" si="25"/>
        <v>121661963</v>
      </c>
      <c r="C320" s="521">
        <f t="shared" si="26"/>
        <v>43830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ХОЛДИНГ СВЕТА СОФИЯ АД</v>
      </c>
      <c r="B321" s="89" t="str">
        <f t="shared" si="25"/>
        <v>121661963</v>
      </c>
      <c r="C321" s="521">
        <f t="shared" si="26"/>
        <v>43830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ХОЛДИНГ СВЕТА СОФИЯ АД</v>
      </c>
      <c r="B322" s="89" t="str">
        <f t="shared" si="25"/>
        <v>121661963</v>
      </c>
      <c r="C322" s="521">
        <f t="shared" si="26"/>
        <v>43830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ХОЛДИНГ СВЕТА СОФИЯ АД</v>
      </c>
      <c r="B323" s="89" t="str">
        <f t="shared" si="25"/>
        <v>121661963</v>
      </c>
      <c r="C323" s="521">
        <f t="shared" si="26"/>
        <v>43830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ХОЛДИНГ СВЕТА СОФИЯ АД</v>
      </c>
      <c r="B324" s="89" t="str">
        <f t="shared" si="25"/>
        <v>121661963</v>
      </c>
      <c r="C324" s="521">
        <f t="shared" si="26"/>
        <v>43830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ХОЛДИНГ СВЕТА СОФИЯ АД</v>
      </c>
      <c r="B325" s="89" t="str">
        <f t="shared" si="25"/>
        <v>121661963</v>
      </c>
      <c r="C325" s="521">
        <f t="shared" si="26"/>
        <v>43830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ХОЛДИНГ СВЕТА СОФИЯ АД</v>
      </c>
      <c r="B326" s="89" t="str">
        <f t="shared" si="25"/>
        <v>121661963</v>
      </c>
      <c r="C326" s="521">
        <f t="shared" si="26"/>
        <v>43830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ХОЛДИНГ СВЕТА СОФИЯ АД</v>
      </c>
      <c r="B327" s="89" t="str">
        <f t="shared" si="25"/>
        <v>121661963</v>
      </c>
      <c r="C327" s="521">
        <f t="shared" si="26"/>
        <v>43830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ХОЛДИНГ СВЕТА СОФИЯ АД</v>
      </c>
      <c r="B328" s="89" t="str">
        <f t="shared" si="25"/>
        <v>121661963</v>
      </c>
      <c r="C328" s="521">
        <f t="shared" si="26"/>
        <v>43830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ХОЛДИНГ СВЕТА СОФИЯ АД</v>
      </c>
      <c r="B329" s="89" t="str">
        <f t="shared" si="25"/>
        <v>121661963</v>
      </c>
      <c r="C329" s="521">
        <f t="shared" si="26"/>
        <v>43830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ХОЛДИНГ СВЕТА СОФИЯ АД</v>
      </c>
      <c r="B330" s="89" t="str">
        <f t="shared" si="25"/>
        <v>121661963</v>
      </c>
      <c r="C330" s="521">
        <f t="shared" si="26"/>
        <v>43830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ХОЛДИНГ СВЕТА СОФИЯ АД</v>
      </c>
      <c r="B331" s="89" t="str">
        <f t="shared" si="25"/>
        <v>121661963</v>
      </c>
      <c r="C331" s="521">
        <f t="shared" si="26"/>
        <v>43830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ХОЛДИНГ СВЕТА СОФИЯ АД</v>
      </c>
      <c r="B332" s="89" t="str">
        <f t="shared" si="25"/>
        <v>121661963</v>
      </c>
      <c r="C332" s="521">
        <f t="shared" si="26"/>
        <v>43830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ХОЛДИНГ СВЕТА СОФИЯ АД</v>
      </c>
      <c r="B333" s="89" t="str">
        <f t="shared" si="25"/>
        <v>121661963</v>
      </c>
      <c r="C333" s="521">
        <f t="shared" si="26"/>
        <v>43830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ХОЛДИНГ СВЕТА СОФИЯ АД</v>
      </c>
      <c r="B334" s="89" t="str">
        <f t="shared" si="25"/>
        <v>121661963</v>
      </c>
      <c r="C334" s="521">
        <f t="shared" si="26"/>
        <v>43830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ХОЛДИНГ СВЕТА СОФИЯ АД</v>
      </c>
      <c r="B335" s="89" t="str">
        <f t="shared" si="25"/>
        <v>121661963</v>
      </c>
      <c r="C335" s="521">
        <f t="shared" si="26"/>
        <v>43830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ХОЛДИНГ СВЕТА СОФИЯ АД</v>
      </c>
      <c r="B336" s="89" t="str">
        <f t="shared" si="25"/>
        <v>121661963</v>
      </c>
      <c r="C336" s="521">
        <f t="shared" si="26"/>
        <v>43830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ХОЛДИНГ СВЕТА СОФИЯ АД</v>
      </c>
      <c r="B337" s="89" t="str">
        <f t="shared" si="25"/>
        <v>121661963</v>
      </c>
      <c r="C337" s="521">
        <f t="shared" si="26"/>
        <v>43830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ХОЛДИНГ СВЕТА СОФИЯ АД</v>
      </c>
      <c r="B338" s="89" t="str">
        <f t="shared" si="25"/>
        <v>121661963</v>
      </c>
      <c r="C338" s="521">
        <f t="shared" si="26"/>
        <v>43830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ХОЛДИНГ СВЕТА СОФИЯ АД</v>
      </c>
      <c r="B339" s="89" t="str">
        <f t="shared" si="25"/>
        <v>121661963</v>
      </c>
      <c r="C339" s="521">
        <f t="shared" si="26"/>
        <v>43830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ХОЛДИНГ СВЕТА СОФИЯ АД</v>
      </c>
      <c r="B340" s="89" t="str">
        <f t="shared" si="25"/>
        <v>121661963</v>
      </c>
      <c r="C340" s="521">
        <f t="shared" si="26"/>
        <v>43830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ХОЛДИНГ СВЕТА СОФИЯ АД</v>
      </c>
      <c r="B341" s="89" t="str">
        <f t="shared" si="25"/>
        <v>121661963</v>
      </c>
      <c r="C341" s="521">
        <f t="shared" si="26"/>
        <v>43830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ХОЛДИНГ СВЕТА СОФИЯ АД</v>
      </c>
      <c r="B342" s="89" t="str">
        <f t="shared" si="25"/>
        <v>121661963</v>
      </c>
      <c r="C342" s="521">
        <f t="shared" si="26"/>
        <v>43830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ХОЛДИНГ СВЕТА СОФИЯ АД</v>
      </c>
      <c r="B343" s="89" t="str">
        <f t="shared" si="25"/>
        <v>121661963</v>
      </c>
      <c r="C343" s="521">
        <f t="shared" si="26"/>
        <v>43830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ХОЛДИНГ СВЕТА СОФИЯ АД</v>
      </c>
      <c r="B344" s="89" t="str">
        <f t="shared" si="25"/>
        <v>121661963</v>
      </c>
      <c r="C344" s="521">
        <f t="shared" si="26"/>
        <v>43830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ХОЛДИНГ СВЕТА СОФИЯ АД</v>
      </c>
      <c r="B345" s="89" t="str">
        <f t="shared" si="25"/>
        <v>121661963</v>
      </c>
      <c r="C345" s="521">
        <f t="shared" si="26"/>
        <v>43830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1">
        <f aca="true" t="shared" si="29" ref="C346:C409">endDate</f>
        <v>43830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ХОЛДИНГ СВЕТА СОФИЯ АД</v>
      </c>
      <c r="B347" s="89" t="str">
        <f t="shared" si="28"/>
        <v>121661963</v>
      </c>
      <c r="C347" s="521">
        <f t="shared" si="29"/>
        <v>43830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ХОЛДИНГ СВЕТА СОФИЯ АД</v>
      </c>
      <c r="B348" s="89" t="str">
        <f t="shared" si="28"/>
        <v>121661963</v>
      </c>
      <c r="C348" s="521">
        <f t="shared" si="29"/>
        <v>43830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ХОЛДИНГ СВЕТА СОФИЯ АД</v>
      </c>
      <c r="B349" s="89" t="str">
        <f t="shared" si="28"/>
        <v>121661963</v>
      </c>
      <c r="C349" s="521">
        <f t="shared" si="29"/>
        <v>43830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ХОЛДИНГ СВЕТА СОФИЯ АД</v>
      </c>
      <c r="B350" s="89" t="str">
        <f t="shared" si="28"/>
        <v>121661963</v>
      </c>
      <c r="C350" s="521">
        <f t="shared" si="29"/>
        <v>43830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13850</v>
      </c>
    </row>
    <row r="351" spans="1:8" ht="15.75">
      <c r="A351" s="89" t="str">
        <f t="shared" si="27"/>
        <v>ХОЛДИНГ СВЕТА СОФИЯ АД</v>
      </c>
      <c r="B351" s="89" t="str">
        <f t="shared" si="28"/>
        <v>121661963</v>
      </c>
      <c r="C351" s="521">
        <f t="shared" si="29"/>
        <v>43830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0</v>
      </c>
    </row>
    <row r="352" spans="1:8" ht="15.75">
      <c r="A352" s="89" t="str">
        <f t="shared" si="27"/>
        <v>ХОЛДИНГ СВЕТА СОФИЯ АД</v>
      </c>
      <c r="B352" s="89" t="str">
        <f t="shared" si="28"/>
        <v>121661963</v>
      </c>
      <c r="C352" s="521">
        <f t="shared" si="29"/>
        <v>43830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0</v>
      </c>
    </row>
    <row r="353" spans="1:8" ht="15.75">
      <c r="A353" s="89" t="str">
        <f t="shared" si="27"/>
        <v>ХОЛДИНГ СВЕТА СОФИЯ АД</v>
      </c>
      <c r="B353" s="89" t="str">
        <f t="shared" si="28"/>
        <v>121661963</v>
      </c>
      <c r="C353" s="521">
        <f t="shared" si="29"/>
        <v>43830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ХОЛДИНГ СВЕТА СОФИЯ АД</v>
      </c>
      <c r="B354" s="89" t="str">
        <f t="shared" si="28"/>
        <v>121661963</v>
      </c>
      <c r="C354" s="521">
        <f t="shared" si="29"/>
        <v>43830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13850</v>
      </c>
    </row>
    <row r="355" spans="1:8" ht="15.75">
      <c r="A355" s="89" t="str">
        <f t="shared" si="27"/>
        <v>ХОЛДИНГ СВЕТА СОФИЯ АД</v>
      </c>
      <c r="B355" s="89" t="str">
        <f t="shared" si="28"/>
        <v>121661963</v>
      </c>
      <c r="C355" s="521">
        <f t="shared" si="29"/>
        <v>43830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1441</v>
      </c>
    </row>
    <row r="356" spans="1:8" ht="15.75">
      <c r="A356" s="89" t="str">
        <f t="shared" si="27"/>
        <v>ХОЛДИНГ СВЕТА СОФИЯ АД</v>
      </c>
      <c r="B356" s="89" t="str">
        <f t="shared" si="28"/>
        <v>121661963</v>
      </c>
      <c r="C356" s="521">
        <f t="shared" si="29"/>
        <v>43830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0</v>
      </c>
    </row>
    <row r="357" spans="1:8" ht="15.75">
      <c r="A357" s="89" t="str">
        <f t="shared" si="27"/>
        <v>ХОЛДИНГ СВЕТА СОФИЯ АД</v>
      </c>
      <c r="B357" s="89" t="str">
        <f t="shared" si="28"/>
        <v>121661963</v>
      </c>
      <c r="C357" s="521">
        <f t="shared" si="29"/>
        <v>43830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ХОЛДИНГ СВЕТА СОФИЯ АД</v>
      </c>
      <c r="B358" s="89" t="str">
        <f t="shared" si="28"/>
        <v>121661963</v>
      </c>
      <c r="C358" s="521">
        <f t="shared" si="29"/>
        <v>43830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0</v>
      </c>
    </row>
    <row r="359" spans="1:8" ht="15.75">
      <c r="A359" s="89" t="str">
        <f t="shared" si="27"/>
        <v>ХОЛДИНГ СВЕТА СОФИЯ АД</v>
      </c>
      <c r="B359" s="89" t="str">
        <f t="shared" si="28"/>
        <v>121661963</v>
      </c>
      <c r="C359" s="521">
        <f t="shared" si="29"/>
        <v>43830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ХОЛДИНГ СВЕТА СОФИЯ АД</v>
      </c>
      <c r="B360" s="89" t="str">
        <f t="shared" si="28"/>
        <v>121661963</v>
      </c>
      <c r="C360" s="521">
        <f t="shared" si="29"/>
        <v>43830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ХОЛДИНГ СВЕТА СОФИЯ АД</v>
      </c>
      <c r="B361" s="89" t="str">
        <f t="shared" si="28"/>
        <v>121661963</v>
      </c>
      <c r="C361" s="521">
        <f t="shared" si="29"/>
        <v>43830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ХОЛДИНГ СВЕТА СОФИЯ АД</v>
      </c>
      <c r="B362" s="89" t="str">
        <f t="shared" si="28"/>
        <v>121661963</v>
      </c>
      <c r="C362" s="521">
        <f t="shared" si="29"/>
        <v>43830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ХОЛДИНГ СВЕТА СОФИЯ АД</v>
      </c>
      <c r="B363" s="89" t="str">
        <f t="shared" si="28"/>
        <v>121661963</v>
      </c>
      <c r="C363" s="521">
        <f t="shared" si="29"/>
        <v>43830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ХОЛДИНГ СВЕТА СОФИЯ АД</v>
      </c>
      <c r="B364" s="89" t="str">
        <f t="shared" si="28"/>
        <v>121661963</v>
      </c>
      <c r="C364" s="521">
        <f t="shared" si="29"/>
        <v>43830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ХОЛДИНГ СВЕТА СОФИЯ АД</v>
      </c>
      <c r="B365" s="89" t="str">
        <f t="shared" si="28"/>
        <v>121661963</v>
      </c>
      <c r="C365" s="521">
        <f t="shared" si="29"/>
        <v>43830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ХОЛДИНГ СВЕТА СОФИЯ АД</v>
      </c>
      <c r="B366" s="89" t="str">
        <f t="shared" si="28"/>
        <v>121661963</v>
      </c>
      <c r="C366" s="521">
        <f t="shared" si="29"/>
        <v>43830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ХОЛДИНГ СВЕТА СОФИЯ АД</v>
      </c>
      <c r="B367" s="89" t="str">
        <f t="shared" si="28"/>
        <v>121661963</v>
      </c>
      <c r="C367" s="521">
        <f t="shared" si="29"/>
        <v>43830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0</v>
      </c>
    </row>
    <row r="368" spans="1:8" ht="15.75">
      <c r="A368" s="89" t="str">
        <f t="shared" si="27"/>
        <v>ХОЛДИНГ СВЕТА СОФИЯ АД</v>
      </c>
      <c r="B368" s="89" t="str">
        <f t="shared" si="28"/>
        <v>121661963</v>
      </c>
      <c r="C368" s="521">
        <f t="shared" si="29"/>
        <v>43830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15291</v>
      </c>
    </row>
    <row r="369" spans="1:8" ht="15.75">
      <c r="A369" s="89" t="str">
        <f t="shared" si="27"/>
        <v>ХОЛДИНГ СВЕТА СОФИЯ АД</v>
      </c>
      <c r="B369" s="89" t="str">
        <f t="shared" si="28"/>
        <v>121661963</v>
      </c>
      <c r="C369" s="521">
        <f t="shared" si="29"/>
        <v>43830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ХОЛДИНГ СВЕТА СОФИЯ АД</v>
      </c>
      <c r="B370" s="89" t="str">
        <f t="shared" si="28"/>
        <v>121661963</v>
      </c>
      <c r="C370" s="521">
        <f t="shared" si="29"/>
        <v>43830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ХОЛДИНГ СВЕТА СОФИЯ АД</v>
      </c>
      <c r="B371" s="89" t="str">
        <f t="shared" si="28"/>
        <v>121661963</v>
      </c>
      <c r="C371" s="521">
        <f t="shared" si="29"/>
        <v>43830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15291</v>
      </c>
    </row>
    <row r="372" spans="1:8" ht="15.75">
      <c r="A372" s="89" t="str">
        <f t="shared" si="27"/>
        <v>ХОЛДИНГ СВЕТА СОФИЯ АД</v>
      </c>
      <c r="B372" s="89" t="str">
        <f t="shared" si="28"/>
        <v>121661963</v>
      </c>
      <c r="C372" s="521">
        <f t="shared" si="29"/>
        <v>43830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-3002</v>
      </c>
    </row>
    <row r="373" spans="1:8" ht="15.75">
      <c r="A373" s="89" t="str">
        <f t="shared" si="27"/>
        <v>ХОЛДИНГ СВЕТА СОФИЯ АД</v>
      </c>
      <c r="B373" s="89" t="str">
        <f t="shared" si="28"/>
        <v>121661963</v>
      </c>
      <c r="C373" s="521">
        <f t="shared" si="29"/>
        <v>43830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ХОЛДИНГ СВЕТА СОФИЯ АД</v>
      </c>
      <c r="B374" s="89" t="str">
        <f t="shared" si="28"/>
        <v>121661963</v>
      </c>
      <c r="C374" s="521">
        <f t="shared" si="29"/>
        <v>43830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ХОЛДИНГ СВЕТА СОФИЯ АД</v>
      </c>
      <c r="B375" s="89" t="str">
        <f t="shared" si="28"/>
        <v>121661963</v>
      </c>
      <c r="C375" s="521">
        <f t="shared" si="29"/>
        <v>43830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ХОЛДИНГ СВЕТА СОФИЯ АД</v>
      </c>
      <c r="B376" s="89" t="str">
        <f t="shared" si="28"/>
        <v>121661963</v>
      </c>
      <c r="C376" s="521">
        <f t="shared" si="29"/>
        <v>43830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-3002</v>
      </c>
    </row>
    <row r="377" spans="1:8" ht="15.75">
      <c r="A377" s="89" t="str">
        <f t="shared" si="27"/>
        <v>ХОЛДИНГ СВЕТА СОФИЯ АД</v>
      </c>
      <c r="B377" s="89" t="str">
        <f t="shared" si="28"/>
        <v>121661963</v>
      </c>
      <c r="C377" s="521">
        <f t="shared" si="29"/>
        <v>43830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ХОЛДИНГ СВЕТА СОФИЯ АД</v>
      </c>
      <c r="B378" s="89" t="str">
        <f t="shared" si="28"/>
        <v>121661963</v>
      </c>
      <c r="C378" s="521">
        <f t="shared" si="29"/>
        <v>43830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ХОЛДИНГ СВЕТА СОФИЯ АД</v>
      </c>
      <c r="B379" s="89" t="str">
        <f t="shared" si="28"/>
        <v>121661963</v>
      </c>
      <c r="C379" s="521">
        <f t="shared" si="29"/>
        <v>43830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ХОЛДИНГ СВЕТА СОФИЯ АД</v>
      </c>
      <c r="B380" s="89" t="str">
        <f t="shared" si="28"/>
        <v>121661963</v>
      </c>
      <c r="C380" s="521">
        <f t="shared" si="29"/>
        <v>43830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ХОЛДИНГ СВЕТА СОФИЯ АД</v>
      </c>
      <c r="B381" s="89" t="str">
        <f t="shared" si="28"/>
        <v>121661963</v>
      </c>
      <c r="C381" s="521">
        <f t="shared" si="29"/>
        <v>43830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ХОЛДИНГ СВЕТА СОФИЯ АД</v>
      </c>
      <c r="B382" s="89" t="str">
        <f t="shared" si="28"/>
        <v>121661963</v>
      </c>
      <c r="C382" s="521">
        <f t="shared" si="29"/>
        <v>43830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ХОЛДИНГ СВЕТА СОФИЯ АД</v>
      </c>
      <c r="B383" s="89" t="str">
        <f t="shared" si="28"/>
        <v>121661963</v>
      </c>
      <c r="C383" s="521">
        <f t="shared" si="29"/>
        <v>43830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ХОЛДИНГ СВЕТА СОФИЯ АД</v>
      </c>
      <c r="B384" s="89" t="str">
        <f t="shared" si="28"/>
        <v>121661963</v>
      </c>
      <c r="C384" s="521">
        <f t="shared" si="29"/>
        <v>43830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ХОЛДИНГ СВЕТА СОФИЯ АД</v>
      </c>
      <c r="B385" s="89" t="str">
        <f t="shared" si="28"/>
        <v>121661963</v>
      </c>
      <c r="C385" s="521">
        <f t="shared" si="29"/>
        <v>43830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ХОЛДИНГ СВЕТА СОФИЯ АД</v>
      </c>
      <c r="B386" s="89" t="str">
        <f t="shared" si="28"/>
        <v>121661963</v>
      </c>
      <c r="C386" s="521">
        <f t="shared" si="29"/>
        <v>43830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ХОЛДИНГ СВЕТА СОФИЯ АД</v>
      </c>
      <c r="B387" s="89" t="str">
        <f t="shared" si="28"/>
        <v>121661963</v>
      </c>
      <c r="C387" s="521">
        <f t="shared" si="29"/>
        <v>43830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ХОЛДИНГ СВЕТА СОФИЯ АД</v>
      </c>
      <c r="B388" s="89" t="str">
        <f t="shared" si="28"/>
        <v>121661963</v>
      </c>
      <c r="C388" s="521">
        <f t="shared" si="29"/>
        <v>43830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ХОЛДИНГ СВЕТА СОФИЯ АД</v>
      </c>
      <c r="B389" s="89" t="str">
        <f t="shared" si="28"/>
        <v>121661963</v>
      </c>
      <c r="C389" s="521">
        <f t="shared" si="29"/>
        <v>43830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ХОЛДИНГ СВЕТА СОФИЯ АД</v>
      </c>
      <c r="B390" s="89" t="str">
        <f t="shared" si="28"/>
        <v>121661963</v>
      </c>
      <c r="C390" s="521">
        <f t="shared" si="29"/>
        <v>43830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-3002</v>
      </c>
    </row>
    <row r="391" spans="1:8" ht="15.75">
      <c r="A391" s="89" t="str">
        <f t="shared" si="27"/>
        <v>ХОЛДИНГ СВЕТА СОФИЯ АД</v>
      </c>
      <c r="B391" s="89" t="str">
        <f t="shared" si="28"/>
        <v>121661963</v>
      </c>
      <c r="C391" s="521">
        <f t="shared" si="29"/>
        <v>43830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ХОЛДИНГ СВЕТА СОФИЯ АД</v>
      </c>
      <c r="B392" s="89" t="str">
        <f t="shared" si="28"/>
        <v>121661963</v>
      </c>
      <c r="C392" s="521">
        <f t="shared" si="29"/>
        <v>43830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ХОЛДИНГ СВЕТА СОФИЯ АД</v>
      </c>
      <c r="B393" s="89" t="str">
        <f t="shared" si="28"/>
        <v>121661963</v>
      </c>
      <c r="C393" s="521">
        <f t="shared" si="29"/>
        <v>43830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-3002</v>
      </c>
    </row>
    <row r="394" spans="1:8" ht="15.75">
      <c r="A394" s="89" t="str">
        <f t="shared" si="27"/>
        <v>ХОЛДИНГ СВЕТА СОФИЯ АД</v>
      </c>
      <c r="B394" s="89" t="str">
        <f t="shared" si="28"/>
        <v>121661963</v>
      </c>
      <c r="C394" s="521">
        <f t="shared" si="29"/>
        <v>43830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ХОЛДИНГ СВЕТА СОФИЯ АД</v>
      </c>
      <c r="B395" s="89" t="str">
        <f t="shared" si="28"/>
        <v>121661963</v>
      </c>
      <c r="C395" s="521">
        <f t="shared" si="29"/>
        <v>43830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ХОЛДИНГ СВЕТА СОФИЯ АД</v>
      </c>
      <c r="B396" s="89" t="str">
        <f t="shared" si="28"/>
        <v>121661963</v>
      </c>
      <c r="C396" s="521">
        <f t="shared" si="29"/>
        <v>43830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ХОЛДИНГ СВЕТА СОФИЯ АД</v>
      </c>
      <c r="B397" s="89" t="str">
        <f t="shared" si="28"/>
        <v>121661963</v>
      </c>
      <c r="C397" s="521">
        <f t="shared" si="29"/>
        <v>43830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ХОЛДИНГ СВЕТА СОФИЯ АД</v>
      </c>
      <c r="B398" s="89" t="str">
        <f t="shared" si="28"/>
        <v>121661963</v>
      </c>
      <c r="C398" s="521">
        <f t="shared" si="29"/>
        <v>43830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ХОЛДИНГ СВЕТА СОФИЯ АД</v>
      </c>
      <c r="B399" s="89" t="str">
        <f t="shared" si="28"/>
        <v>121661963</v>
      </c>
      <c r="C399" s="521">
        <f t="shared" si="29"/>
        <v>43830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ХОЛДИНГ СВЕТА СОФИЯ АД</v>
      </c>
      <c r="B400" s="89" t="str">
        <f t="shared" si="28"/>
        <v>121661963</v>
      </c>
      <c r="C400" s="521">
        <f t="shared" si="29"/>
        <v>43830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ХОЛДИНГ СВЕТА СОФИЯ АД</v>
      </c>
      <c r="B401" s="89" t="str">
        <f t="shared" si="28"/>
        <v>121661963</v>
      </c>
      <c r="C401" s="521">
        <f t="shared" si="29"/>
        <v>43830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ХОЛДИНГ СВЕТА СОФИЯ АД</v>
      </c>
      <c r="B402" s="89" t="str">
        <f t="shared" si="28"/>
        <v>121661963</v>
      </c>
      <c r="C402" s="521">
        <f t="shared" si="29"/>
        <v>43830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ХОЛДИНГ СВЕТА СОФИЯ АД</v>
      </c>
      <c r="B403" s="89" t="str">
        <f t="shared" si="28"/>
        <v>121661963</v>
      </c>
      <c r="C403" s="521">
        <f t="shared" si="29"/>
        <v>43830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ХОЛДИНГ СВЕТА СОФИЯ АД</v>
      </c>
      <c r="B404" s="89" t="str">
        <f t="shared" si="28"/>
        <v>121661963</v>
      </c>
      <c r="C404" s="521">
        <f t="shared" si="29"/>
        <v>43830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ХОЛДИНГ СВЕТА СОФИЯ АД</v>
      </c>
      <c r="B405" s="89" t="str">
        <f t="shared" si="28"/>
        <v>121661963</v>
      </c>
      <c r="C405" s="521">
        <f t="shared" si="29"/>
        <v>43830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ХОЛДИНГ СВЕТА СОФИЯ АД</v>
      </c>
      <c r="B406" s="89" t="str">
        <f t="shared" si="28"/>
        <v>121661963</v>
      </c>
      <c r="C406" s="521">
        <f t="shared" si="29"/>
        <v>43830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ХОЛДИНГ СВЕТА СОФИЯ АД</v>
      </c>
      <c r="B407" s="89" t="str">
        <f t="shared" si="28"/>
        <v>121661963</v>
      </c>
      <c r="C407" s="521">
        <f t="shared" si="29"/>
        <v>43830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ХОЛДИНГ СВЕТА СОФИЯ АД</v>
      </c>
      <c r="B408" s="89" t="str">
        <f t="shared" si="28"/>
        <v>121661963</v>
      </c>
      <c r="C408" s="521">
        <f t="shared" si="29"/>
        <v>43830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ХОЛДИНГ СВЕТА СОФИЯ АД</v>
      </c>
      <c r="B409" s="89" t="str">
        <f t="shared" si="28"/>
        <v>121661963</v>
      </c>
      <c r="C409" s="521">
        <f t="shared" si="29"/>
        <v>43830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1">
        <f aca="true" t="shared" si="32" ref="C410:C459">endDate</f>
        <v>43830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ХОЛДИНГ СВЕТА СОФИЯ АД</v>
      </c>
      <c r="B411" s="89" t="str">
        <f t="shared" si="31"/>
        <v>121661963</v>
      </c>
      <c r="C411" s="521">
        <f t="shared" si="32"/>
        <v>43830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ХОЛДИНГ СВЕТА СОФИЯ АД</v>
      </c>
      <c r="B412" s="89" t="str">
        <f t="shared" si="31"/>
        <v>121661963</v>
      </c>
      <c r="C412" s="521">
        <f t="shared" si="32"/>
        <v>43830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ХОЛДИНГ СВЕТА СОФИЯ АД</v>
      </c>
      <c r="B413" s="89" t="str">
        <f t="shared" si="31"/>
        <v>121661963</v>
      </c>
      <c r="C413" s="521">
        <f t="shared" si="32"/>
        <v>43830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ХОЛДИНГ СВЕТА СОФИЯ АД</v>
      </c>
      <c r="B414" s="89" t="str">
        <f t="shared" si="31"/>
        <v>121661963</v>
      </c>
      <c r="C414" s="521">
        <f t="shared" si="32"/>
        <v>43830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ХОЛДИНГ СВЕТА СОФИЯ АД</v>
      </c>
      <c r="B415" s="89" t="str">
        <f t="shared" si="31"/>
        <v>121661963</v>
      </c>
      <c r="C415" s="521">
        <f t="shared" si="32"/>
        <v>43830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ХОЛДИНГ СВЕТА СОФИЯ АД</v>
      </c>
      <c r="B416" s="89" t="str">
        <f t="shared" si="31"/>
        <v>121661963</v>
      </c>
      <c r="C416" s="521">
        <f t="shared" si="32"/>
        <v>43830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35297</v>
      </c>
    </row>
    <row r="417" spans="1:8" ht="15.75">
      <c r="A417" s="89" t="str">
        <f t="shared" si="30"/>
        <v>ХОЛДИНГ СВЕТА СОФИЯ АД</v>
      </c>
      <c r="B417" s="89" t="str">
        <f t="shared" si="31"/>
        <v>121661963</v>
      </c>
      <c r="C417" s="521">
        <f t="shared" si="32"/>
        <v>43830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0</v>
      </c>
    </row>
    <row r="418" spans="1:8" ht="15.75">
      <c r="A418" s="89" t="str">
        <f t="shared" si="30"/>
        <v>ХОЛДИНГ СВЕТА СОФИЯ АД</v>
      </c>
      <c r="B418" s="89" t="str">
        <f t="shared" si="31"/>
        <v>121661963</v>
      </c>
      <c r="C418" s="521">
        <f t="shared" si="32"/>
        <v>43830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0</v>
      </c>
    </row>
    <row r="419" spans="1:8" ht="15.75">
      <c r="A419" s="89" t="str">
        <f t="shared" si="30"/>
        <v>ХОЛДИНГ СВЕТА СОФИЯ АД</v>
      </c>
      <c r="B419" s="89" t="str">
        <f t="shared" si="31"/>
        <v>121661963</v>
      </c>
      <c r="C419" s="521">
        <f t="shared" si="32"/>
        <v>43830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ХОЛДИНГ СВЕТА СОФИЯ АД</v>
      </c>
      <c r="B420" s="89" t="str">
        <f t="shared" si="31"/>
        <v>121661963</v>
      </c>
      <c r="C420" s="521">
        <f t="shared" si="32"/>
        <v>43830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35297</v>
      </c>
    </row>
    <row r="421" spans="1:8" ht="15.75">
      <c r="A421" s="89" t="str">
        <f t="shared" si="30"/>
        <v>ХОЛДИНГ СВЕТА СОФИЯ АД</v>
      </c>
      <c r="B421" s="89" t="str">
        <f t="shared" si="31"/>
        <v>121661963</v>
      </c>
      <c r="C421" s="521">
        <f t="shared" si="32"/>
        <v>43830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1441</v>
      </c>
    </row>
    <row r="422" spans="1:8" ht="15.75">
      <c r="A422" s="89" t="str">
        <f t="shared" si="30"/>
        <v>ХОЛДИНГ СВЕТА СОФИЯ АД</v>
      </c>
      <c r="B422" s="89" t="str">
        <f t="shared" si="31"/>
        <v>121661963</v>
      </c>
      <c r="C422" s="521">
        <f t="shared" si="32"/>
        <v>43830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ХОЛДИНГ СВЕТА СОФИЯ АД</v>
      </c>
      <c r="B423" s="89" t="str">
        <f t="shared" si="31"/>
        <v>121661963</v>
      </c>
      <c r="C423" s="521">
        <f t="shared" si="32"/>
        <v>43830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ХОЛДИНГ СВЕТА СОФИЯ АД</v>
      </c>
      <c r="B424" s="89" t="str">
        <f t="shared" si="31"/>
        <v>121661963</v>
      </c>
      <c r="C424" s="521">
        <f t="shared" si="32"/>
        <v>43830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ХОЛДИНГ СВЕТА СОФИЯ АД</v>
      </c>
      <c r="B425" s="89" t="str">
        <f t="shared" si="31"/>
        <v>121661963</v>
      </c>
      <c r="C425" s="521">
        <f t="shared" si="32"/>
        <v>43830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ХОЛДИНГ СВЕТА СОФИЯ АД</v>
      </c>
      <c r="B426" s="89" t="str">
        <f t="shared" si="31"/>
        <v>121661963</v>
      </c>
      <c r="C426" s="521">
        <f t="shared" si="32"/>
        <v>43830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ХОЛДИНГ СВЕТА СОФИЯ АД</v>
      </c>
      <c r="B427" s="89" t="str">
        <f t="shared" si="31"/>
        <v>121661963</v>
      </c>
      <c r="C427" s="521">
        <f t="shared" si="32"/>
        <v>43830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ХОЛДИНГ СВЕТА СОФИЯ АД</v>
      </c>
      <c r="B428" s="89" t="str">
        <f t="shared" si="31"/>
        <v>121661963</v>
      </c>
      <c r="C428" s="521">
        <f t="shared" si="32"/>
        <v>43830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ХОЛДИНГ СВЕТА СОФИЯ АД</v>
      </c>
      <c r="B429" s="89" t="str">
        <f t="shared" si="31"/>
        <v>121661963</v>
      </c>
      <c r="C429" s="521">
        <f t="shared" si="32"/>
        <v>43830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ХОЛДИНГ СВЕТА СОФИЯ АД</v>
      </c>
      <c r="B430" s="89" t="str">
        <f t="shared" si="31"/>
        <v>121661963</v>
      </c>
      <c r="C430" s="521">
        <f t="shared" si="32"/>
        <v>43830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ХОЛДИНГ СВЕТА СОФИЯ АД</v>
      </c>
      <c r="B431" s="89" t="str">
        <f t="shared" si="31"/>
        <v>121661963</v>
      </c>
      <c r="C431" s="521">
        <f t="shared" si="32"/>
        <v>43830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ХОЛДИНГ СВЕТА СОФИЯ АД</v>
      </c>
      <c r="B432" s="89" t="str">
        <f t="shared" si="31"/>
        <v>121661963</v>
      </c>
      <c r="C432" s="521">
        <f t="shared" si="32"/>
        <v>43830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ХОЛДИНГ СВЕТА СОФИЯ АД</v>
      </c>
      <c r="B433" s="89" t="str">
        <f t="shared" si="31"/>
        <v>121661963</v>
      </c>
      <c r="C433" s="521">
        <f t="shared" si="32"/>
        <v>43830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0</v>
      </c>
    </row>
    <row r="434" spans="1:8" ht="15.75">
      <c r="A434" s="89" t="str">
        <f t="shared" si="30"/>
        <v>ХОЛДИНГ СВЕТА СОФИЯ АД</v>
      </c>
      <c r="B434" s="89" t="str">
        <f t="shared" si="31"/>
        <v>121661963</v>
      </c>
      <c r="C434" s="521">
        <f t="shared" si="32"/>
        <v>43830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36738</v>
      </c>
    </row>
    <row r="435" spans="1:8" ht="15.75">
      <c r="A435" s="89" t="str">
        <f t="shared" si="30"/>
        <v>ХОЛДИНГ СВЕТА СОФИЯ АД</v>
      </c>
      <c r="B435" s="89" t="str">
        <f t="shared" si="31"/>
        <v>121661963</v>
      </c>
      <c r="C435" s="521">
        <f t="shared" si="32"/>
        <v>43830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ХОЛДИНГ СВЕТА СОФИЯ АД</v>
      </c>
      <c r="B436" s="89" t="str">
        <f t="shared" si="31"/>
        <v>121661963</v>
      </c>
      <c r="C436" s="521">
        <f t="shared" si="32"/>
        <v>43830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ХОЛДИНГ СВЕТА СОФИЯ АД</v>
      </c>
      <c r="B437" s="89" t="str">
        <f t="shared" si="31"/>
        <v>121661963</v>
      </c>
      <c r="C437" s="521">
        <f t="shared" si="32"/>
        <v>43830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36738</v>
      </c>
    </row>
    <row r="438" spans="1:8" ht="15.75">
      <c r="A438" s="89" t="str">
        <f t="shared" si="30"/>
        <v>ХОЛДИНГ СВЕТА СОФИЯ АД</v>
      </c>
      <c r="B438" s="89" t="str">
        <f t="shared" si="31"/>
        <v>121661963</v>
      </c>
      <c r="C438" s="521">
        <f t="shared" si="32"/>
        <v>43830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ХОЛДИНГ СВЕТА СОФИЯ АД</v>
      </c>
      <c r="B439" s="89" t="str">
        <f t="shared" si="31"/>
        <v>121661963</v>
      </c>
      <c r="C439" s="521">
        <f t="shared" si="32"/>
        <v>43830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ХОЛДИНГ СВЕТА СОФИЯ АД</v>
      </c>
      <c r="B440" s="89" t="str">
        <f t="shared" si="31"/>
        <v>121661963</v>
      </c>
      <c r="C440" s="521">
        <f t="shared" si="32"/>
        <v>43830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ХОЛДИНГ СВЕТА СОФИЯ АД</v>
      </c>
      <c r="B441" s="89" t="str">
        <f t="shared" si="31"/>
        <v>121661963</v>
      </c>
      <c r="C441" s="521">
        <f t="shared" si="32"/>
        <v>43830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ХОЛДИНГ СВЕТА СОФИЯ АД</v>
      </c>
      <c r="B442" s="89" t="str">
        <f t="shared" si="31"/>
        <v>121661963</v>
      </c>
      <c r="C442" s="521">
        <f t="shared" si="32"/>
        <v>43830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ХОЛДИНГ СВЕТА СОФИЯ АД</v>
      </c>
      <c r="B443" s="89" t="str">
        <f t="shared" si="31"/>
        <v>121661963</v>
      </c>
      <c r="C443" s="521">
        <f t="shared" si="32"/>
        <v>43830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ХОЛДИНГ СВЕТА СОФИЯ АД</v>
      </c>
      <c r="B444" s="89" t="str">
        <f t="shared" si="31"/>
        <v>121661963</v>
      </c>
      <c r="C444" s="521">
        <f t="shared" si="32"/>
        <v>43830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ХОЛДИНГ СВЕТА СОФИЯ АД</v>
      </c>
      <c r="B445" s="89" t="str">
        <f t="shared" si="31"/>
        <v>121661963</v>
      </c>
      <c r="C445" s="521">
        <f t="shared" si="32"/>
        <v>43830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ХОЛДИНГ СВЕТА СОФИЯ АД</v>
      </c>
      <c r="B446" s="89" t="str">
        <f t="shared" si="31"/>
        <v>121661963</v>
      </c>
      <c r="C446" s="521">
        <f t="shared" si="32"/>
        <v>43830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ХОЛДИНГ СВЕТА СОФИЯ АД</v>
      </c>
      <c r="B447" s="89" t="str">
        <f t="shared" si="31"/>
        <v>121661963</v>
      </c>
      <c r="C447" s="521">
        <f t="shared" si="32"/>
        <v>43830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ХОЛДИНГ СВЕТА СОФИЯ АД</v>
      </c>
      <c r="B448" s="89" t="str">
        <f t="shared" si="31"/>
        <v>121661963</v>
      </c>
      <c r="C448" s="521">
        <f t="shared" si="32"/>
        <v>43830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ХОЛДИНГ СВЕТА СОФИЯ АД</v>
      </c>
      <c r="B449" s="89" t="str">
        <f t="shared" si="31"/>
        <v>121661963</v>
      </c>
      <c r="C449" s="521">
        <f t="shared" si="32"/>
        <v>43830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ХОЛДИНГ СВЕТА СОФИЯ АД</v>
      </c>
      <c r="B450" s="89" t="str">
        <f t="shared" si="31"/>
        <v>121661963</v>
      </c>
      <c r="C450" s="521">
        <f t="shared" si="32"/>
        <v>43830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ХОЛДИНГ СВЕТА СОФИЯ АД</v>
      </c>
      <c r="B451" s="89" t="str">
        <f t="shared" si="31"/>
        <v>121661963</v>
      </c>
      <c r="C451" s="521">
        <f t="shared" si="32"/>
        <v>43830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ХОЛДИНГ СВЕТА СОФИЯ АД</v>
      </c>
      <c r="B452" s="89" t="str">
        <f t="shared" si="31"/>
        <v>121661963</v>
      </c>
      <c r="C452" s="521">
        <f t="shared" si="32"/>
        <v>43830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ХОЛДИНГ СВЕТА СОФИЯ АД</v>
      </c>
      <c r="B453" s="89" t="str">
        <f t="shared" si="31"/>
        <v>121661963</v>
      </c>
      <c r="C453" s="521">
        <f t="shared" si="32"/>
        <v>43830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ХОЛДИНГ СВЕТА СОФИЯ АД</v>
      </c>
      <c r="B454" s="89" t="str">
        <f t="shared" si="31"/>
        <v>121661963</v>
      </c>
      <c r="C454" s="521">
        <f t="shared" si="32"/>
        <v>43830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ХОЛДИНГ СВЕТА СОФИЯ АД</v>
      </c>
      <c r="B455" s="89" t="str">
        <f t="shared" si="31"/>
        <v>121661963</v>
      </c>
      <c r="C455" s="521">
        <f t="shared" si="32"/>
        <v>43830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ХОЛДИНГ СВЕТА СОФИЯ АД</v>
      </c>
      <c r="B456" s="89" t="str">
        <f t="shared" si="31"/>
        <v>121661963</v>
      </c>
      <c r="C456" s="521">
        <f t="shared" si="32"/>
        <v>43830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ХОЛДИНГ СВЕТА СОФИЯ АД</v>
      </c>
      <c r="B457" s="89" t="str">
        <f t="shared" si="31"/>
        <v>121661963</v>
      </c>
      <c r="C457" s="521">
        <f t="shared" si="32"/>
        <v>43830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ХОЛДИНГ СВЕТА СОФИЯ АД</v>
      </c>
      <c r="B458" s="89" t="str">
        <f t="shared" si="31"/>
        <v>121661963</v>
      </c>
      <c r="C458" s="521">
        <f t="shared" si="32"/>
        <v>43830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ХОЛДИНГ СВЕТА СОФИЯ АД</v>
      </c>
      <c r="B459" s="89" t="str">
        <f t="shared" si="31"/>
        <v>121661963</v>
      </c>
      <c r="C459" s="521">
        <f t="shared" si="32"/>
        <v>43830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1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ХОЛДИНГ СВЕТА СОФИЯ АД</v>
      </c>
      <c r="B462" s="89" t="str">
        <f t="shared" si="34"/>
        <v>121661963</v>
      </c>
      <c r="C462" s="521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ХОЛДИНГ СВЕТА СОФИЯ АД</v>
      </c>
      <c r="B463" s="89" t="str">
        <f t="shared" si="34"/>
        <v>121661963</v>
      </c>
      <c r="C463" s="521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ХОЛДИНГ СВЕТА СОФИЯ АД</v>
      </c>
      <c r="B464" s="89" t="str">
        <f t="shared" si="34"/>
        <v>121661963</v>
      </c>
      <c r="C464" s="521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ХОЛДИНГ СВЕТА СОФИЯ АД</v>
      </c>
      <c r="B465" s="89" t="str">
        <f t="shared" si="34"/>
        <v>121661963</v>
      </c>
      <c r="C465" s="521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15</v>
      </c>
    </row>
    <row r="466" spans="1:8" ht="15.75">
      <c r="A466" s="89" t="str">
        <f t="shared" si="33"/>
        <v>ХОЛДИНГ СВЕТА СОФИЯ АД</v>
      </c>
      <c r="B466" s="89" t="str">
        <f t="shared" si="34"/>
        <v>121661963</v>
      </c>
      <c r="C466" s="521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ХОЛДИНГ СВЕТА СОФИЯ АД</v>
      </c>
      <c r="B467" s="89" t="str">
        <f t="shared" si="34"/>
        <v>121661963</v>
      </c>
      <c r="C467" s="521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ХОЛДИНГ СВЕТА СОФИЯ АД</v>
      </c>
      <c r="B468" s="89" t="str">
        <f t="shared" si="34"/>
        <v>121661963</v>
      </c>
      <c r="C468" s="521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ХОЛДИНГ СВЕТА СОФИЯ АД</v>
      </c>
      <c r="B469" s="89" t="str">
        <f t="shared" si="34"/>
        <v>121661963</v>
      </c>
      <c r="C469" s="521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15</v>
      </c>
    </row>
    <row r="470" spans="1:8" ht="15.75">
      <c r="A470" s="89" t="str">
        <f t="shared" si="33"/>
        <v>ХОЛДИНГ СВЕТА СОФИЯ АД</v>
      </c>
      <c r="B470" s="89" t="str">
        <f t="shared" si="34"/>
        <v>121661963</v>
      </c>
      <c r="C470" s="521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17658</v>
      </c>
    </row>
    <row r="471" spans="1:8" ht="15.75">
      <c r="A471" s="89" t="str">
        <f t="shared" si="33"/>
        <v>ХОЛДИНГ СВЕТА СОФИЯ АД</v>
      </c>
      <c r="B471" s="89" t="str">
        <f t="shared" si="34"/>
        <v>121661963</v>
      </c>
      <c r="C471" s="521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ХОЛДИНГ СВЕТА СОФИЯ АД</v>
      </c>
      <c r="B472" s="89" t="str">
        <f t="shared" si="34"/>
        <v>121661963</v>
      </c>
      <c r="C472" s="521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ХОЛДИНГ СВЕТА СОФИЯ АД</v>
      </c>
      <c r="B473" s="89" t="str">
        <f t="shared" si="34"/>
        <v>121661963</v>
      </c>
      <c r="C473" s="521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ХОЛДИНГ СВЕТА СОФИЯ АД</v>
      </c>
      <c r="B474" s="89" t="str">
        <f t="shared" si="34"/>
        <v>121661963</v>
      </c>
      <c r="C474" s="521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ХОЛДИНГ СВЕТА СОФИЯ АД</v>
      </c>
      <c r="B475" s="89" t="str">
        <f t="shared" si="34"/>
        <v>121661963</v>
      </c>
      <c r="C475" s="521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ХОЛДИНГ СВЕТА СОФИЯ АД</v>
      </c>
      <c r="B476" s="89" t="str">
        <f t="shared" si="34"/>
        <v>121661963</v>
      </c>
      <c r="C476" s="521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ХОЛДИНГ СВЕТА СОФИЯ АД</v>
      </c>
      <c r="B477" s="89" t="str">
        <f t="shared" si="34"/>
        <v>121661963</v>
      </c>
      <c r="C477" s="521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14935</v>
      </c>
    </row>
    <row r="478" spans="1:8" ht="15.75">
      <c r="A478" s="89" t="str">
        <f t="shared" si="33"/>
        <v>ХОЛДИНГ СВЕТА СОФИЯ АД</v>
      </c>
      <c r="B478" s="89" t="str">
        <f t="shared" si="34"/>
        <v>121661963</v>
      </c>
      <c r="C478" s="521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14935</v>
      </c>
    </row>
    <row r="479" spans="1:8" ht="15.75">
      <c r="A479" s="89" t="str">
        <f t="shared" si="33"/>
        <v>ХОЛДИНГ СВЕТА СОФИЯ АД</v>
      </c>
      <c r="B479" s="89" t="str">
        <f t="shared" si="34"/>
        <v>121661963</v>
      </c>
      <c r="C479" s="521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ХОЛДИНГ СВЕТА СОФИЯ АД</v>
      </c>
      <c r="B480" s="89" t="str">
        <f t="shared" si="34"/>
        <v>121661963</v>
      </c>
      <c r="C480" s="521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ХОЛДИНГ СВЕТА СОФИЯ АД</v>
      </c>
      <c r="B481" s="89" t="str">
        <f t="shared" si="34"/>
        <v>121661963</v>
      </c>
      <c r="C481" s="521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ХОЛДИНГ СВЕТА СОФИЯ АД</v>
      </c>
      <c r="B482" s="89" t="str">
        <f t="shared" si="34"/>
        <v>121661963</v>
      </c>
      <c r="C482" s="521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ХОЛДИНГ СВЕТА СОФИЯ АД</v>
      </c>
      <c r="B483" s="89" t="str">
        <f t="shared" si="34"/>
        <v>121661963</v>
      </c>
      <c r="C483" s="521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ХОЛДИНГ СВЕТА СОФИЯ АД</v>
      </c>
      <c r="B484" s="89" t="str">
        <f t="shared" si="34"/>
        <v>121661963</v>
      </c>
      <c r="C484" s="521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ХОЛДИНГ СВЕТА СОФИЯ АД</v>
      </c>
      <c r="B485" s="89" t="str">
        <f t="shared" si="34"/>
        <v>121661963</v>
      </c>
      <c r="C485" s="521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ХОЛДИНГ СВЕТА СОФИЯ АД</v>
      </c>
      <c r="B486" s="89" t="str">
        <f t="shared" si="34"/>
        <v>121661963</v>
      </c>
      <c r="C486" s="521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ХОЛДИНГ СВЕТА СОФИЯ АД</v>
      </c>
      <c r="B487" s="89" t="str">
        <f t="shared" si="34"/>
        <v>121661963</v>
      </c>
      <c r="C487" s="521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ХОЛДИНГ СВЕТА СОФИЯ АД</v>
      </c>
      <c r="B488" s="89" t="str">
        <f t="shared" si="34"/>
        <v>121661963</v>
      </c>
      <c r="C488" s="521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14935</v>
      </c>
    </row>
    <row r="489" spans="1:8" ht="15.75">
      <c r="A489" s="89" t="str">
        <f t="shared" si="33"/>
        <v>ХОЛДИНГ СВЕТА СОФИЯ АД</v>
      </c>
      <c r="B489" s="89" t="str">
        <f t="shared" si="34"/>
        <v>121661963</v>
      </c>
      <c r="C489" s="521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ХОЛДИНГ СВЕТА СОФИЯ АД</v>
      </c>
      <c r="B490" s="89" t="str">
        <f t="shared" si="34"/>
        <v>121661963</v>
      </c>
      <c r="C490" s="521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32608</v>
      </c>
    </row>
    <row r="491" spans="1:8" ht="15.75">
      <c r="A491" s="89" t="str">
        <f t="shared" si="33"/>
        <v>ХОЛДИНГ СВЕТА СОФИЯ АД</v>
      </c>
      <c r="B491" s="89" t="str">
        <f t="shared" si="34"/>
        <v>121661963</v>
      </c>
      <c r="C491" s="521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ХОЛДИНГ СВЕТА СОФИЯ АД</v>
      </c>
      <c r="B492" s="89" t="str">
        <f t="shared" si="34"/>
        <v>121661963</v>
      </c>
      <c r="C492" s="521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ХОЛДИНГ СВЕТА СОФИЯ АД</v>
      </c>
      <c r="B493" s="89" t="str">
        <f t="shared" si="34"/>
        <v>121661963</v>
      </c>
      <c r="C493" s="521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ХОЛДИНГ СВЕТА СОФИЯ АД</v>
      </c>
      <c r="B494" s="89" t="str">
        <f t="shared" si="34"/>
        <v>121661963</v>
      </c>
      <c r="C494" s="521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ХОЛДИНГ СВЕТА СОФИЯ АД</v>
      </c>
      <c r="B495" s="89" t="str">
        <f t="shared" si="34"/>
        <v>121661963</v>
      </c>
      <c r="C495" s="521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ХОЛДИНГ СВЕТА СОФИЯ АД</v>
      </c>
      <c r="B496" s="89" t="str">
        <f t="shared" si="34"/>
        <v>121661963</v>
      </c>
      <c r="C496" s="521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ХОЛДИНГ СВЕТА СОФИЯ АД</v>
      </c>
      <c r="B497" s="89" t="str">
        <f t="shared" si="34"/>
        <v>121661963</v>
      </c>
      <c r="C497" s="521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ХОЛДИНГ СВЕТА СОФИЯ АД</v>
      </c>
      <c r="B498" s="89" t="str">
        <f t="shared" si="34"/>
        <v>121661963</v>
      </c>
      <c r="C498" s="521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ХОЛДИНГ СВЕТА СОФИЯ АД</v>
      </c>
      <c r="B499" s="89" t="str">
        <f t="shared" si="34"/>
        <v>121661963</v>
      </c>
      <c r="C499" s="521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ХОЛДИНГ СВЕТА СОФИЯ АД</v>
      </c>
      <c r="B500" s="89" t="str">
        <f t="shared" si="34"/>
        <v>121661963</v>
      </c>
      <c r="C500" s="521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872</v>
      </c>
    </row>
    <row r="501" spans="1:8" ht="15.75">
      <c r="A501" s="89" t="str">
        <f t="shared" si="33"/>
        <v>ХОЛДИНГ СВЕТА СОФИЯ АД</v>
      </c>
      <c r="B501" s="89" t="str">
        <f t="shared" si="34"/>
        <v>121661963</v>
      </c>
      <c r="C501" s="521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ХОЛДИНГ СВЕТА СОФИЯ АД</v>
      </c>
      <c r="B502" s="89" t="str">
        <f t="shared" si="34"/>
        <v>121661963</v>
      </c>
      <c r="C502" s="521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ХОЛДИНГ СВЕТА СОФИЯ АД</v>
      </c>
      <c r="B503" s="89" t="str">
        <f t="shared" si="34"/>
        <v>121661963</v>
      </c>
      <c r="C503" s="521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ХОЛДИНГ СВЕТА СОФИЯ АД</v>
      </c>
      <c r="B504" s="89" t="str">
        <f t="shared" si="34"/>
        <v>121661963</v>
      </c>
      <c r="C504" s="521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ХОЛДИНГ СВЕТА СОФИЯ АД</v>
      </c>
      <c r="B505" s="89" t="str">
        <f t="shared" si="34"/>
        <v>121661963</v>
      </c>
      <c r="C505" s="521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ХОЛДИНГ СВЕТА СОФИЯ АД</v>
      </c>
      <c r="B506" s="89" t="str">
        <f t="shared" si="34"/>
        <v>121661963</v>
      </c>
      <c r="C506" s="521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ХОЛДИНГ СВЕТА СОФИЯ АД</v>
      </c>
      <c r="B507" s="89" t="str">
        <f t="shared" si="34"/>
        <v>121661963</v>
      </c>
      <c r="C507" s="521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2000</v>
      </c>
    </row>
    <row r="508" spans="1:8" ht="15.75">
      <c r="A508" s="89" t="str">
        <f t="shared" si="33"/>
        <v>ХОЛДИНГ СВЕТА СОФИЯ АД</v>
      </c>
      <c r="B508" s="89" t="str">
        <f t="shared" si="34"/>
        <v>121661963</v>
      </c>
      <c r="C508" s="521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2000</v>
      </c>
    </row>
    <row r="509" spans="1:8" ht="15.75">
      <c r="A509" s="89" t="str">
        <f t="shared" si="33"/>
        <v>ХОЛДИНГ СВЕТА СОФИЯ АД</v>
      </c>
      <c r="B509" s="89" t="str">
        <f t="shared" si="34"/>
        <v>121661963</v>
      </c>
      <c r="C509" s="521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ХОЛДИНГ СВЕТА СОФИЯ АД</v>
      </c>
      <c r="B510" s="89" t="str">
        <f t="shared" si="34"/>
        <v>121661963</v>
      </c>
      <c r="C510" s="521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ХОЛДИНГ СВЕТА СОФИЯ АД</v>
      </c>
      <c r="B511" s="89" t="str">
        <f t="shared" si="34"/>
        <v>121661963</v>
      </c>
      <c r="C511" s="521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ХОЛДИНГ СВЕТА СОФИЯ АД</v>
      </c>
      <c r="B512" s="89" t="str">
        <f t="shared" si="34"/>
        <v>121661963</v>
      </c>
      <c r="C512" s="521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ХОЛДИНГ СВЕТА СОФИЯ АД</v>
      </c>
      <c r="B513" s="89" t="str">
        <f t="shared" si="34"/>
        <v>121661963</v>
      </c>
      <c r="C513" s="521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ХОЛДИНГ СВЕТА СОФИЯ АД</v>
      </c>
      <c r="B514" s="89" t="str">
        <f t="shared" si="34"/>
        <v>121661963</v>
      </c>
      <c r="C514" s="521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ХОЛДИНГ СВЕТА СОФИЯ АД</v>
      </c>
      <c r="B515" s="89" t="str">
        <f t="shared" si="34"/>
        <v>121661963</v>
      </c>
      <c r="C515" s="521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ХОЛДИНГ СВЕТА СОФИЯ АД</v>
      </c>
      <c r="B516" s="89" t="str">
        <f t="shared" si="34"/>
        <v>121661963</v>
      </c>
      <c r="C516" s="521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ХОЛДИНГ СВЕТА СОФИЯ АД</v>
      </c>
      <c r="B517" s="89" t="str">
        <f t="shared" si="34"/>
        <v>121661963</v>
      </c>
      <c r="C517" s="521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ХОЛДИНГ СВЕТА СОФИЯ АД</v>
      </c>
      <c r="B518" s="89" t="str">
        <f t="shared" si="34"/>
        <v>121661963</v>
      </c>
      <c r="C518" s="521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2000</v>
      </c>
    </row>
    <row r="519" spans="1:8" ht="15.75">
      <c r="A519" s="89" t="str">
        <f t="shared" si="33"/>
        <v>ХОЛДИНГ СВЕТА СОФИЯ АД</v>
      </c>
      <c r="B519" s="89" t="str">
        <f t="shared" si="34"/>
        <v>121661963</v>
      </c>
      <c r="C519" s="521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ХОЛДИНГ СВЕТА СОФИЯ АД</v>
      </c>
      <c r="B520" s="89" t="str">
        <f t="shared" si="34"/>
        <v>121661963</v>
      </c>
      <c r="C520" s="521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2872</v>
      </c>
    </row>
    <row r="521" spans="1:8" ht="15.75">
      <c r="A521" s="89" t="str">
        <f t="shared" si="33"/>
        <v>ХОЛДИНГ СВЕТА СОФИЯ АД</v>
      </c>
      <c r="B521" s="89" t="str">
        <f t="shared" si="34"/>
        <v>121661963</v>
      </c>
      <c r="C521" s="521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ХОЛДИНГ СВЕТА СОФИЯ АД</v>
      </c>
      <c r="B522" s="89" t="str">
        <f t="shared" si="34"/>
        <v>121661963</v>
      </c>
      <c r="C522" s="521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ХОЛДИНГ СВЕТА СОФИЯ АД</v>
      </c>
      <c r="B523" s="89" t="str">
        <f t="shared" si="34"/>
        <v>121661963</v>
      </c>
      <c r="C523" s="521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ХОЛДИНГ СВЕТА СОФИЯ АД</v>
      </c>
      <c r="B524" s="89" t="str">
        <f t="shared" si="34"/>
        <v>121661963</v>
      </c>
      <c r="C524" s="521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1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ХОЛДИНГ СВЕТА СОФИЯ АД</v>
      </c>
      <c r="B526" s="89" t="str">
        <f t="shared" si="37"/>
        <v>121661963</v>
      </c>
      <c r="C526" s="521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ХОЛДИНГ СВЕТА СОФИЯ АД</v>
      </c>
      <c r="B527" s="89" t="str">
        <f t="shared" si="37"/>
        <v>121661963</v>
      </c>
      <c r="C527" s="521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ХОЛДИНГ СВЕТА СОФИЯ АД</v>
      </c>
      <c r="B528" s="89" t="str">
        <f t="shared" si="37"/>
        <v>121661963</v>
      </c>
      <c r="C528" s="521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ХОЛДИНГ СВЕТА СОФИЯ АД</v>
      </c>
      <c r="B529" s="89" t="str">
        <f t="shared" si="37"/>
        <v>121661963</v>
      </c>
      <c r="C529" s="521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ХОЛДИНГ СВЕТА СОФИЯ АД</v>
      </c>
      <c r="B530" s="89" t="str">
        <f t="shared" si="37"/>
        <v>121661963</v>
      </c>
      <c r="C530" s="521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ХОЛДИНГ СВЕТА СОФИЯ АД</v>
      </c>
      <c r="B531" s="89" t="str">
        <f t="shared" si="37"/>
        <v>121661963</v>
      </c>
      <c r="C531" s="521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ХОЛДИНГ СВЕТА СОФИЯ АД</v>
      </c>
      <c r="B532" s="89" t="str">
        <f t="shared" si="37"/>
        <v>121661963</v>
      </c>
      <c r="C532" s="521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ХОЛДИНГ СВЕТА СОФИЯ АД</v>
      </c>
      <c r="B533" s="89" t="str">
        <f t="shared" si="37"/>
        <v>121661963</v>
      </c>
      <c r="C533" s="521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ХОЛДИНГ СВЕТА СОФИЯ АД</v>
      </c>
      <c r="B534" s="89" t="str">
        <f t="shared" si="37"/>
        <v>121661963</v>
      </c>
      <c r="C534" s="521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ХОЛДИНГ СВЕТА СОФИЯ АД</v>
      </c>
      <c r="B535" s="89" t="str">
        <f t="shared" si="37"/>
        <v>121661963</v>
      </c>
      <c r="C535" s="521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ХОЛДИНГ СВЕТА СОФИЯ АД</v>
      </c>
      <c r="B536" s="89" t="str">
        <f t="shared" si="37"/>
        <v>121661963</v>
      </c>
      <c r="C536" s="521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ХОЛДИНГ СВЕТА СОФИЯ АД</v>
      </c>
      <c r="B537" s="89" t="str">
        <f t="shared" si="37"/>
        <v>121661963</v>
      </c>
      <c r="C537" s="521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ХОЛДИНГ СВЕТА СОФИЯ АД</v>
      </c>
      <c r="B538" s="89" t="str">
        <f t="shared" si="37"/>
        <v>121661963</v>
      </c>
      <c r="C538" s="521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ХОЛДИНГ СВЕТА СОФИЯ АД</v>
      </c>
      <c r="B539" s="89" t="str">
        <f t="shared" si="37"/>
        <v>121661963</v>
      </c>
      <c r="C539" s="521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ХОЛДИНГ СВЕТА СОФИЯ АД</v>
      </c>
      <c r="B540" s="89" t="str">
        <f t="shared" si="37"/>
        <v>121661963</v>
      </c>
      <c r="C540" s="521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ХОЛДИНГ СВЕТА СОФИЯ АД</v>
      </c>
      <c r="B541" s="89" t="str">
        <f t="shared" si="37"/>
        <v>121661963</v>
      </c>
      <c r="C541" s="521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ХОЛДИНГ СВЕТА СОФИЯ АД</v>
      </c>
      <c r="B542" s="89" t="str">
        <f t="shared" si="37"/>
        <v>121661963</v>
      </c>
      <c r="C542" s="521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ХОЛДИНГ СВЕТА СОФИЯ АД</v>
      </c>
      <c r="B543" s="89" t="str">
        <f t="shared" si="37"/>
        <v>121661963</v>
      </c>
      <c r="C543" s="521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ХОЛДИНГ СВЕТА СОФИЯ АД</v>
      </c>
      <c r="B544" s="89" t="str">
        <f t="shared" si="37"/>
        <v>121661963</v>
      </c>
      <c r="C544" s="521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ХОЛДИНГ СВЕТА СОФИЯ АД</v>
      </c>
      <c r="B545" s="89" t="str">
        <f t="shared" si="37"/>
        <v>121661963</v>
      </c>
      <c r="C545" s="521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ХОЛДИНГ СВЕТА СОФИЯ АД</v>
      </c>
      <c r="B546" s="89" t="str">
        <f t="shared" si="37"/>
        <v>121661963</v>
      </c>
      <c r="C546" s="521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ХОЛДИНГ СВЕТА СОФИЯ АД</v>
      </c>
      <c r="B547" s="89" t="str">
        <f t="shared" si="37"/>
        <v>121661963</v>
      </c>
      <c r="C547" s="521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ХОЛДИНГ СВЕТА СОФИЯ АД</v>
      </c>
      <c r="B548" s="89" t="str">
        <f t="shared" si="37"/>
        <v>121661963</v>
      </c>
      <c r="C548" s="521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ХОЛДИНГ СВЕТА СОФИЯ АД</v>
      </c>
      <c r="B549" s="89" t="str">
        <f t="shared" si="37"/>
        <v>121661963</v>
      </c>
      <c r="C549" s="521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ХОЛДИНГ СВЕТА СОФИЯ АД</v>
      </c>
      <c r="B550" s="89" t="str">
        <f t="shared" si="37"/>
        <v>121661963</v>
      </c>
      <c r="C550" s="521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ХОЛДИНГ СВЕТА СОФИЯ АД</v>
      </c>
      <c r="B551" s="89" t="str">
        <f t="shared" si="37"/>
        <v>121661963</v>
      </c>
      <c r="C551" s="521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ХОЛДИНГ СВЕТА СОФИЯ АД</v>
      </c>
      <c r="B552" s="89" t="str">
        <f t="shared" si="37"/>
        <v>121661963</v>
      </c>
      <c r="C552" s="521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ХОЛДИНГ СВЕТА СОФИЯ АД</v>
      </c>
      <c r="B553" s="89" t="str">
        <f t="shared" si="37"/>
        <v>121661963</v>
      </c>
      <c r="C553" s="521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ХОЛДИНГ СВЕТА СОФИЯ АД</v>
      </c>
      <c r="B554" s="89" t="str">
        <f t="shared" si="37"/>
        <v>121661963</v>
      </c>
      <c r="C554" s="521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ХОЛДИНГ СВЕТА СОФИЯ АД</v>
      </c>
      <c r="B555" s="89" t="str">
        <f t="shared" si="37"/>
        <v>121661963</v>
      </c>
      <c r="C555" s="521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15</v>
      </c>
    </row>
    <row r="556" spans="1:8" ht="15.75">
      <c r="A556" s="89" t="str">
        <f t="shared" si="36"/>
        <v>ХОЛДИНГ СВЕТА СОФИЯ АД</v>
      </c>
      <c r="B556" s="89" t="str">
        <f t="shared" si="37"/>
        <v>121661963</v>
      </c>
      <c r="C556" s="521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ХОЛДИНГ СВЕТА СОФИЯ АД</v>
      </c>
      <c r="B557" s="89" t="str">
        <f t="shared" si="37"/>
        <v>121661963</v>
      </c>
      <c r="C557" s="521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ХОЛДИНГ СВЕТА СОФИЯ АД</v>
      </c>
      <c r="B558" s="89" t="str">
        <f t="shared" si="37"/>
        <v>121661963</v>
      </c>
      <c r="C558" s="521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ХОЛДИНГ СВЕТА СОФИЯ АД</v>
      </c>
      <c r="B559" s="89" t="str">
        <f t="shared" si="37"/>
        <v>121661963</v>
      </c>
      <c r="C559" s="521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15</v>
      </c>
    </row>
    <row r="560" spans="1:8" ht="15.75">
      <c r="A560" s="89" t="str">
        <f t="shared" si="36"/>
        <v>ХОЛДИНГ СВЕТА СОФИЯ АД</v>
      </c>
      <c r="B560" s="89" t="str">
        <f t="shared" si="37"/>
        <v>121661963</v>
      </c>
      <c r="C560" s="521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18530</v>
      </c>
    </row>
    <row r="561" spans="1:8" ht="15.75">
      <c r="A561" s="89" t="str">
        <f t="shared" si="36"/>
        <v>ХОЛДИНГ СВЕТА СОФИЯ АД</v>
      </c>
      <c r="B561" s="89" t="str">
        <f t="shared" si="37"/>
        <v>121661963</v>
      </c>
      <c r="C561" s="521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ХОЛДИНГ СВЕТА СОФИЯ АД</v>
      </c>
      <c r="B562" s="89" t="str">
        <f t="shared" si="37"/>
        <v>121661963</v>
      </c>
      <c r="C562" s="521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ХОЛДИНГ СВЕТА СОФИЯ АД</v>
      </c>
      <c r="B563" s="89" t="str">
        <f t="shared" si="37"/>
        <v>121661963</v>
      </c>
      <c r="C563" s="521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ХОЛДИНГ СВЕТА СОФИЯ АД</v>
      </c>
      <c r="B564" s="89" t="str">
        <f t="shared" si="37"/>
        <v>121661963</v>
      </c>
      <c r="C564" s="521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ХОЛДИНГ СВЕТА СОФИЯ АД</v>
      </c>
      <c r="B565" s="89" t="str">
        <f t="shared" si="37"/>
        <v>121661963</v>
      </c>
      <c r="C565" s="521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ХОЛДИНГ СВЕТА СОФИЯ АД</v>
      </c>
      <c r="B566" s="89" t="str">
        <f t="shared" si="37"/>
        <v>121661963</v>
      </c>
      <c r="C566" s="521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ХОЛДИНГ СВЕТА СОФИЯ АД</v>
      </c>
      <c r="B567" s="89" t="str">
        <f t="shared" si="37"/>
        <v>121661963</v>
      </c>
      <c r="C567" s="521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16935</v>
      </c>
    </row>
    <row r="568" spans="1:8" ht="15.75">
      <c r="A568" s="89" t="str">
        <f t="shared" si="36"/>
        <v>ХОЛДИНГ СВЕТА СОФИЯ АД</v>
      </c>
      <c r="B568" s="89" t="str">
        <f t="shared" si="37"/>
        <v>121661963</v>
      </c>
      <c r="C568" s="521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16935</v>
      </c>
    </row>
    <row r="569" spans="1:8" ht="15.75">
      <c r="A569" s="89" t="str">
        <f t="shared" si="36"/>
        <v>ХОЛДИНГ СВЕТА СОФИЯ АД</v>
      </c>
      <c r="B569" s="89" t="str">
        <f t="shared" si="37"/>
        <v>121661963</v>
      </c>
      <c r="C569" s="521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ХОЛДИНГ СВЕТА СОФИЯ АД</v>
      </c>
      <c r="B570" s="89" t="str">
        <f t="shared" si="37"/>
        <v>121661963</v>
      </c>
      <c r="C570" s="521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ХОЛДИНГ СВЕТА СОФИЯ АД</v>
      </c>
      <c r="B571" s="89" t="str">
        <f t="shared" si="37"/>
        <v>121661963</v>
      </c>
      <c r="C571" s="521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ХОЛДИНГ СВЕТА СОФИЯ АД</v>
      </c>
      <c r="B572" s="89" t="str">
        <f t="shared" si="37"/>
        <v>121661963</v>
      </c>
      <c r="C572" s="521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ХОЛДИНГ СВЕТА СОФИЯ АД</v>
      </c>
      <c r="B573" s="89" t="str">
        <f t="shared" si="37"/>
        <v>121661963</v>
      </c>
      <c r="C573" s="521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ХОЛДИНГ СВЕТА СОФИЯ АД</v>
      </c>
      <c r="B574" s="89" t="str">
        <f t="shared" si="37"/>
        <v>121661963</v>
      </c>
      <c r="C574" s="521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ХОЛДИНГ СВЕТА СОФИЯ АД</v>
      </c>
      <c r="B575" s="89" t="str">
        <f t="shared" si="37"/>
        <v>121661963</v>
      </c>
      <c r="C575" s="521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ХОЛДИНГ СВЕТА СОФИЯ АД</v>
      </c>
      <c r="B576" s="89" t="str">
        <f t="shared" si="37"/>
        <v>121661963</v>
      </c>
      <c r="C576" s="521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ХОЛДИНГ СВЕТА СОФИЯ АД</v>
      </c>
      <c r="B577" s="89" t="str">
        <f t="shared" si="37"/>
        <v>121661963</v>
      </c>
      <c r="C577" s="521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ХОЛДИНГ СВЕТА СОФИЯ АД</v>
      </c>
      <c r="B578" s="89" t="str">
        <f t="shared" si="37"/>
        <v>121661963</v>
      </c>
      <c r="C578" s="521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16935</v>
      </c>
    </row>
    <row r="579" spans="1:8" ht="15.75">
      <c r="A579" s="89" t="str">
        <f t="shared" si="36"/>
        <v>ХОЛДИНГ СВЕТА СОФИЯ АД</v>
      </c>
      <c r="B579" s="89" t="str">
        <f t="shared" si="37"/>
        <v>121661963</v>
      </c>
      <c r="C579" s="521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ХОЛДИНГ СВЕТА СОФИЯ АД</v>
      </c>
      <c r="B580" s="89" t="str">
        <f t="shared" si="37"/>
        <v>121661963</v>
      </c>
      <c r="C580" s="521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35480</v>
      </c>
    </row>
    <row r="581" spans="1:8" ht="15.75">
      <c r="A581" s="89" t="str">
        <f t="shared" si="36"/>
        <v>ХОЛДИНГ СВЕТА СОФИЯ АД</v>
      </c>
      <c r="B581" s="89" t="str">
        <f t="shared" si="37"/>
        <v>121661963</v>
      </c>
      <c r="C581" s="521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ХОЛДИНГ СВЕТА СОФИЯ АД</v>
      </c>
      <c r="B582" s="89" t="str">
        <f t="shared" si="37"/>
        <v>121661963</v>
      </c>
      <c r="C582" s="521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ХОЛДИНГ СВЕТА СОФИЯ АД</v>
      </c>
      <c r="B583" s="89" t="str">
        <f t="shared" si="37"/>
        <v>121661963</v>
      </c>
      <c r="C583" s="521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ХОЛДИНГ СВЕТА СОФИЯ АД</v>
      </c>
      <c r="B584" s="89" t="str">
        <f t="shared" si="37"/>
        <v>121661963</v>
      </c>
      <c r="C584" s="521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ХОЛДИНГ СВЕТА СОФИЯ АД</v>
      </c>
      <c r="B585" s="89" t="str">
        <f t="shared" si="37"/>
        <v>121661963</v>
      </c>
      <c r="C585" s="521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ХОЛДИНГ СВЕТА СОФИЯ АД</v>
      </c>
      <c r="B586" s="89" t="str">
        <f t="shared" si="37"/>
        <v>121661963</v>
      </c>
      <c r="C586" s="521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ХОЛДИНГ СВЕТА СОФИЯ АД</v>
      </c>
      <c r="B587" s="89" t="str">
        <f t="shared" si="37"/>
        <v>121661963</v>
      </c>
      <c r="C587" s="521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ХОЛДИНГ СВЕТА СОФИЯ АД</v>
      </c>
      <c r="B588" s="89" t="str">
        <f t="shared" si="37"/>
        <v>121661963</v>
      </c>
      <c r="C588" s="521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1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ХОЛДИНГ СВЕТА СОФИЯ АД</v>
      </c>
      <c r="B590" s="89" t="str">
        <f t="shared" si="40"/>
        <v>121661963</v>
      </c>
      <c r="C590" s="521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ХОЛДИНГ СВЕТА СОФИЯ АД</v>
      </c>
      <c r="B591" s="89" t="str">
        <f t="shared" si="40"/>
        <v>121661963</v>
      </c>
      <c r="C591" s="521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ХОЛДИНГ СВЕТА СОФИЯ АД</v>
      </c>
      <c r="B592" s="89" t="str">
        <f t="shared" si="40"/>
        <v>121661963</v>
      </c>
      <c r="C592" s="521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ХОЛДИНГ СВЕТА СОФИЯ АД</v>
      </c>
      <c r="B593" s="89" t="str">
        <f t="shared" si="40"/>
        <v>121661963</v>
      </c>
      <c r="C593" s="521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ХОЛДИНГ СВЕТА СОФИЯ АД</v>
      </c>
      <c r="B594" s="89" t="str">
        <f t="shared" si="40"/>
        <v>121661963</v>
      </c>
      <c r="C594" s="521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ХОЛДИНГ СВЕТА СОФИЯ АД</v>
      </c>
      <c r="B595" s="89" t="str">
        <f t="shared" si="40"/>
        <v>121661963</v>
      </c>
      <c r="C595" s="521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ХОЛДИНГ СВЕТА СОФИЯ АД</v>
      </c>
      <c r="B596" s="89" t="str">
        <f t="shared" si="40"/>
        <v>121661963</v>
      </c>
      <c r="C596" s="521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ХОЛДИНГ СВЕТА СОФИЯ АД</v>
      </c>
      <c r="B597" s="89" t="str">
        <f t="shared" si="40"/>
        <v>121661963</v>
      </c>
      <c r="C597" s="521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ХОЛДИНГ СВЕТА СОФИЯ АД</v>
      </c>
      <c r="B598" s="89" t="str">
        <f t="shared" si="40"/>
        <v>121661963</v>
      </c>
      <c r="C598" s="521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ХОЛДИНГ СВЕТА СОФИЯ АД</v>
      </c>
      <c r="B599" s="89" t="str">
        <f t="shared" si="40"/>
        <v>121661963</v>
      </c>
      <c r="C599" s="521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ХОЛДИНГ СВЕТА СОФИЯ АД</v>
      </c>
      <c r="B600" s="89" t="str">
        <f t="shared" si="40"/>
        <v>121661963</v>
      </c>
      <c r="C600" s="521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ХОЛДИНГ СВЕТА СОФИЯ АД</v>
      </c>
      <c r="B601" s="89" t="str">
        <f t="shared" si="40"/>
        <v>121661963</v>
      </c>
      <c r="C601" s="521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ХОЛДИНГ СВЕТА СОФИЯ АД</v>
      </c>
      <c r="B602" s="89" t="str">
        <f t="shared" si="40"/>
        <v>121661963</v>
      </c>
      <c r="C602" s="521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ХОЛДИНГ СВЕТА СОФИЯ АД</v>
      </c>
      <c r="B603" s="89" t="str">
        <f t="shared" si="40"/>
        <v>121661963</v>
      </c>
      <c r="C603" s="521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ХОЛДИНГ СВЕТА СОФИЯ АД</v>
      </c>
      <c r="B604" s="89" t="str">
        <f t="shared" si="40"/>
        <v>121661963</v>
      </c>
      <c r="C604" s="521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ХОЛДИНГ СВЕТА СОФИЯ АД</v>
      </c>
      <c r="B605" s="89" t="str">
        <f t="shared" si="40"/>
        <v>121661963</v>
      </c>
      <c r="C605" s="521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ХОЛДИНГ СВЕТА СОФИЯ АД</v>
      </c>
      <c r="B606" s="89" t="str">
        <f t="shared" si="40"/>
        <v>121661963</v>
      </c>
      <c r="C606" s="521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ХОЛДИНГ СВЕТА СОФИЯ АД</v>
      </c>
      <c r="B607" s="89" t="str">
        <f t="shared" si="40"/>
        <v>121661963</v>
      </c>
      <c r="C607" s="521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ХОЛДИНГ СВЕТА СОФИЯ АД</v>
      </c>
      <c r="B608" s="89" t="str">
        <f t="shared" si="40"/>
        <v>121661963</v>
      </c>
      <c r="C608" s="521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ХОЛДИНГ СВЕТА СОФИЯ АД</v>
      </c>
      <c r="B609" s="89" t="str">
        <f t="shared" si="40"/>
        <v>121661963</v>
      </c>
      <c r="C609" s="521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ХОЛДИНГ СВЕТА СОФИЯ АД</v>
      </c>
      <c r="B610" s="89" t="str">
        <f t="shared" si="40"/>
        <v>121661963</v>
      </c>
      <c r="C610" s="521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ХОЛДИНГ СВЕТА СОФИЯ АД</v>
      </c>
      <c r="B611" s="89" t="str">
        <f t="shared" si="40"/>
        <v>121661963</v>
      </c>
      <c r="C611" s="521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ХОЛДИНГ СВЕТА СОФИЯ АД</v>
      </c>
      <c r="B612" s="89" t="str">
        <f t="shared" si="40"/>
        <v>121661963</v>
      </c>
      <c r="C612" s="521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ХОЛДИНГ СВЕТА СОФИЯ АД</v>
      </c>
      <c r="B613" s="89" t="str">
        <f t="shared" si="40"/>
        <v>121661963</v>
      </c>
      <c r="C613" s="521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ХОЛДИНГ СВЕТА СОФИЯ АД</v>
      </c>
      <c r="B614" s="89" t="str">
        <f t="shared" si="40"/>
        <v>121661963</v>
      </c>
      <c r="C614" s="521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ХОЛДИНГ СВЕТА СОФИЯ АД</v>
      </c>
      <c r="B615" s="89" t="str">
        <f t="shared" si="40"/>
        <v>121661963</v>
      </c>
      <c r="C615" s="521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ХОЛДИНГ СВЕТА СОФИЯ АД</v>
      </c>
      <c r="B616" s="89" t="str">
        <f t="shared" si="40"/>
        <v>121661963</v>
      </c>
      <c r="C616" s="521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ХОЛДИНГ СВЕТА СОФИЯ АД</v>
      </c>
      <c r="B617" s="89" t="str">
        <f t="shared" si="40"/>
        <v>121661963</v>
      </c>
      <c r="C617" s="521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ХОЛДИНГ СВЕТА СОФИЯ АД</v>
      </c>
      <c r="B618" s="89" t="str">
        <f t="shared" si="40"/>
        <v>121661963</v>
      </c>
      <c r="C618" s="521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ХОЛДИНГ СВЕТА СОФИЯ АД</v>
      </c>
      <c r="B619" s="89" t="str">
        <f t="shared" si="40"/>
        <v>121661963</v>
      </c>
      <c r="C619" s="521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ХОЛДИНГ СВЕТА СОФИЯ АД</v>
      </c>
      <c r="B620" s="89" t="str">
        <f t="shared" si="40"/>
        <v>121661963</v>
      </c>
      <c r="C620" s="521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ХОЛДИНГ СВЕТА СОФИЯ АД</v>
      </c>
      <c r="B621" s="89" t="str">
        <f t="shared" si="40"/>
        <v>121661963</v>
      </c>
      <c r="C621" s="521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ХОЛДИНГ СВЕТА СОФИЯ АД</v>
      </c>
      <c r="B622" s="89" t="str">
        <f t="shared" si="40"/>
        <v>121661963</v>
      </c>
      <c r="C622" s="521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ХОЛДИНГ СВЕТА СОФИЯ АД</v>
      </c>
      <c r="B623" s="89" t="str">
        <f t="shared" si="40"/>
        <v>121661963</v>
      </c>
      <c r="C623" s="521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ХОЛДИНГ СВЕТА СОФИЯ АД</v>
      </c>
      <c r="B624" s="89" t="str">
        <f t="shared" si="40"/>
        <v>121661963</v>
      </c>
      <c r="C624" s="521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ХОЛДИНГ СВЕТА СОФИЯ АД</v>
      </c>
      <c r="B625" s="89" t="str">
        <f t="shared" si="40"/>
        <v>121661963</v>
      </c>
      <c r="C625" s="521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ХОЛДИНГ СВЕТА СОФИЯ АД</v>
      </c>
      <c r="B626" s="89" t="str">
        <f t="shared" si="40"/>
        <v>121661963</v>
      </c>
      <c r="C626" s="521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ХОЛДИНГ СВЕТА СОФИЯ АД</v>
      </c>
      <c r="B627" s="89" t="str">
        <f t="shared" si="40"/>
        <v>121661963</v>
      </c>
      <c r="C627" s="521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ХОЛДИНГ СВЕТА СОФИЯ АД</v>
      </c>
      <c r="B628" s="89" t="str">
        <f t="shared" si="40"/>
        <v>121661963</v>
      </c>
      <c r="C628" s="521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ХОЛДИНГ СВЕТА СОФИЯ АД</v>
      </c>
      <c r="B629" s="89" t="str">
        <f t="shared" si="40"/>
        <v>121661963</v>
      </c>
      <c r="C629" s="521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ХОЛДИНГ СВЕТА СОФИЯ АД</v>
      </c>
      <c r="B630" s="89" t="str">
        <f t="shared" si="40"/>
        <v>121661963</v>
      </c>
      <c r="C630" s="521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ХОЛДИНГ СВЕТА СОФИЯ АД</v>
      </c>
      <c r="B631" s="89" t="str">
        <f t="shared" si="40"/>
        <v>121661963</v>
      </c>
      <c r="C631" s="521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ХОЛДИНГ СВЕТА СОФИЯ АД</v>
      </c>
      <c r="B632" s="89" t="str">
        <f t="shared" si="40"/>
        <v>121661963</v>
      </c>
      <c r="C632" s="521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ХОЛДИНГ СВЕТА СОФИЯ АД</v>
      </c>
      <c r="B633" s="89" t="str">
        <f t="shared" si="40"/>
        <v>121661963</v>
      </c>
      <c r="C633" s="521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ХОЛДИНГ СВЕТА СОФИЯ АД</v>
      </c>
      <c r="B634" s="89" t="str">
        <f t="shared" si="40"/>
        <v>121661963</v>
      </c>
      <c r="C634" s="521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ХОЛДИНГ СВЕТА СОФИЯ АД</v>
      </c>
      <c r="B635" s="89" t="str">
        <f t="shared" si="40"/>
        <v>121661963</v>
      </c>
      <c r="C635" s="521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ХОЛДИНГ СВЕТА СОФИЯ АД</v>
      </c>
      <c r="B636" s="89" t="str">
        <f t="shared" si="40"/>
        <v>121661963</v>
      </c>
      <c r="C636" s="521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ХОЛДИНГ СВЕТА СОФИЯ АД</v>
      </c>
      <c r="B637" s="89" t="str">
        <f t="shared" si="40"/>
        <v>121661963</v>
      </c>
      <c r="C637" s="521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ХОЛДИНГ СВЕТА СОФИЯ АД</v>
      </c>
      <c r="B638" s="89" t="str">
        <f t="shared" si="40"/>
        <v>121661963</v>
      </c>
      <c r="C638" s="521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ХОЛДИНГ СВЕТА СОФИЯ АД</v>
      </c>
      <c r="B639" s="89" t="str">
        <f t="shared" si="40"/>
        <v>121661963</v>
      </c>
      <c r="C639" s="521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ХОЛДИНГ СВЕТА СОФИЯ АД</v>
      </c>
      <c r="B640" s="89" t="str">
        <f t="shared" si="40"/>
        <v>121661963</v>
      </c>
      <c r="C640" s="521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ХОЛДИНГ СВЕТА СОФИЯ АД</v>
      </c>
      <c r="B641" s="89" t="str">
        <f t="shared" si="40"/>
        <v>121661963</v>
      </c>
      <c r="C641" s="521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ХОЛДИНГ СВЕТА СОФИЯ АД</v>
      </c>
      <c r="B642" s="89" t="str">
        <f t="shared" si="40"/>
        <v>121661963</v>
      </c>
      <c r="C642" s="521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ХОЛДИНГ СВЕТА СОФИЯ АД</v>
      </c>
      <c r="B643" s="89" t="str">
        <f t="shared" si="40"/>
        <v>121661963</v>
      </c>
      <c r="C643" s="521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ХОЛДИНГ СВЕТА СОФИЯ АД</v>
      </c>
      <c r="B644" s="89" t="str">
        <f t="shared" si="40"/>
        <v>121661963</v>
      </c>
      <c r="C644" s="521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ХОЛДИНГ СВЕТА СОФИЯ АД</v>
      </c>
      <c r="B645" s="89" t="str">
        <f t="shared" si="40"/>
        <v>121661963</v>
      </c>
      <c r="C645" s="521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15</v>
      </c>
    </row>
    <row r="646" spans="1:8" ht="15.75">
      <c r="A646" s="89" t="str">
        <f t="shared" si="39"/>
        <v>ХОЛДИНГ СВЕТА СОФИЯ АД</v>
      </c>
      <c r="B646" s="89" t="str">
        <f t="shared" si="40"/>
        <v>121661963</v>
      </c>
      <c r="C646" s="521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ХОЛДИНГ СВЕТА СОФИЯ АД</v>
      </c>
      <c r="B647" s="89" t="str">
        <f t="shared" si="40"/>
        <v>121661963</v>
      </c>
      <c r="C647" s="521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ХОЛДИНГ СВЕТА СОФИЯ АД</v>
      </c>
      <c r="B648" s="89" t="str">
        <f t="shared" si="40"/>
        <v>121661963</v>
      </c>
      <c r="C648" s="521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ХОЛДИНГ СВЕТА СОФИЯ АД</v>
      </c>
      <c r="B649" s="89" t="str">
        <f t="shared" si="40"/>
        <v>121661963</v>
      </c>
      <c r="C649" s="521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15</v>
      </c>
    </row>
    <row r="650" spans="1:8" ht="15.75">
      <c r="A650" s="89" t="str">
        <f t="shared" si="39"/>
        <v>ХОЛДИНГ СВЕТА СОФИЯ АД</v>
      </c>
      <c r="B650" s="89" t="str">
        <f t="shared" si="40"/>
        <v>121661963</v>
      </c>
      <c r="C650" s="521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18530</v>
      </c>
    </row>
    <row r="651" spans="1:8" ht="15.75">
      <c r="A651" s="89" t="str">
        <f t="shared" si="39"/>
        <v>ХОЛДИНГ СВЕТА СОФИЯ АД</v>
      </c>
      <c r="B651" s="89" t="str">
        <f t="shared" si="40"/>
        <v>121661963</v>
      </c>
      <c r="C651" s="521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ХОЛДИНГ СВЕТА СОФИЯ АД</v>
      </c>
      <c r="B652" s="89" t="str">
        <f t="shared" si="40"/>
        <v>121661963</v>
      </c>
      <c r="C652" s="521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1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ХОЛДИНГ СВЕТА СОФИЯ АД</v>
      </c>
      <c r="B654" s="89" t="str">
        <f t="shared" si="43"/>
        <v>121661963</v>
      </c>
      <c r="C654" s="521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ХОЛДИНГ СВЕТА СОФИЯ АД</v>
      </c>
      <c r="B655" s="89" t="str">
        <f t="shared" si="43"/>
        <v>121661963</v>
      </c>
      <c r="C655" s="521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ХОЛДИНГ СВЕТА СОФИЯ АД</v>
      </c>
      <c r="B656" s="89" t="str">
        <f t="shared" si="43"/>
        <v>121661963</v>
      </c>
      <c r="C656" s="521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ХОЛДИНГ СВЕТА СОФИЯ АД</v>
      </c>
      <c r="B657" s="89" t="str">
        <f t="shared" si="43"/>
        <v>121661963</v>
      </c>
      <c r="C657" s="521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16935</v>
      </c>
    </row>
    <row r="658" spans="1:8" ht="15.75">
      <c r="A658" s="89" t="str">
        <f t="shared" si="42"/>
        <v>ХОЛДИНГ СВЕТА СОФИЯ АД</v>
      </c>
      <c r="B658" s="89" t="str">
        <f t="shared" si="43"/>
        <v>121661963</v>
      </c>
      <c r="C658" s="521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16935</v>
      </c>
    </row>
    <row r="659" spans="1:8" ht="15.75">
      <c r="A659" s="89" t="str">
        <f t="shared" si="42"/>
        <v>ХОЛДИНГ СВЕТА СОФИЯ АД</v>
      </c>
      <c r="B659" s="89" t="str">
        <f t="shared" si="43"/>
        <v>121661963</v>
      </c>
      <c r="C659" s="521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ХОЛДИНГ СВЕТА СОФИЯ АД</v>
      </c>
      <c r="B660" s="89" t="str">
        <f t="shared" si="43"/>
        <v>121661963</v>
      </c>
      <c r="C660" s="521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ХОЛДИНГ СВЕТА СОФИЯ АД</v>
      </c>
      <c r="B661" s="89" t="str">
        <f t="shared" si="43"/>
        <v>121661963</v>
      </c>
      <c r="C661" s="521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ХОЛДИНГ СВЕТА СОФИЯ АД</v>
      </c>
      <c r="B662" s="89" t="str">
        <f t="shared" si="43"/>
        <v>121661963</v>
      </c>
      <c r="C662" s="521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ХОЛДИНГ СВЕТА СОФИЯ АД</v>
      </c>
      <c r="B663" s="89" t="str">
        <f t="shared" si="43"/>
        <v>121661963</v>
      </c>
      <c r="C663" s="521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ХОЛДИНГ СВЕТА СОФИЯ АД</v>
      </c>
      <c r="B664" s="89" t="str">
        <f t="shared" si="43"/>
        <v>121661963</v>
      </c>
      <c r="C664" s="521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ХОЛДИНГ СВЕТА СОФИЯ АД</v>
      </c>
      <c r="B665" s="89" t="str">
        <f t="shared" si="43"/>
        <v>121661963</v>
      </c>
      <c r="C665" s="521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ХОЛДИНГ СВЕТА СОФИЯ АД</v>
      </c>
      <c r="B666" s="89" t="str">
        <f t="shared" si="43"/>
        <v>121661963</v>
      </c>
      <c r="C666" s="521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ХОЛДИНГ СВЕТА СОФИЯ АД</v>
      </c>
      <c r="B667" s="89" t="str">
        <f t="shared" si="43"/>
        <v>121661963</v>
      </c>
      <c r="C667" s="521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ХОЛДИНГ СВЕТА СОФИЯ АД</v>
      </c>
      <c r="B668" s="89" t="str">
        <f t="shared" si="43"/>
        <v>121661963</v>
      </c>
      <c r="C668" s="521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16935</v>
      </c>
    </row>
    <row r="669" spans="1:8" ht="15.75">
      <c r="A669" s="89" t="str">
        <f t="shared" si="42"/>
        <v>ХОЛДИНГ СВЕТА СОФИЯ АД</v>
      </c>
      <c r="B669" s="89" t="str">
        <f t="shared" si="43"/>
        <v>121661963</v>
      </c>
      <c r="C669" s="521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ХОЛДИНГ СВЕТА СОФИЯ АД</v>
      </c>
      <c r="B670" s="89" t="str">
        <f t="shared" si="43"/>
        <v>121661963</v>
      </c>
      <c r="C670" s="521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35480</v>
      </c>
    </row>
    <row r="671" spans="1:8" ht="15.75">
      <c r="A671" s="89" t="str">
        <f t="shared" si="42"/>
        <v>ХОЛДИНГ СВЕТА СОФИЯ АД</v>
      </c>
      <c r="B671" s="89" t="str">
        <f t="shared" si="43"/>
        <v>121661963</v>
      </c>
      <c r="C671" s="521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ХОЛДИНГ СВЕТА СОФИЯ АД</v>
      </c>
      <c r="B672" s="89" t="str">
        <f t="shared" si="43"/>
        <v>121661963</v>
      </c>
      <c r="C672" s="521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ХОЛДИНГ СВЕТА СОФИЯ АД</v>
      </c>
      <c r="B673" s="89" t="str">
        <f t="shared" si="43"/>
        <v>121661963</v>
      </c>
      <c r="C673" s="521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ХОЛДИНГ СВЕТА СОФИЯ АД</v>
      </c>
      <c r="B674" s="89" t="str">
        <f t="shared" si="43"/>
        <v>121661963</v>
      </c>
      <c r="C674" s="521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ХОЛДИНГ СВЕТА СОФИЯ АД</v>
      </c>
      <c r="B675" s="89" t="str">
        <f t="shared" si="43"/>
        <v>121661963</v>
      </c>
      <c r="C675" s="521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5</v>
      </c>
    </row>
    <row r="676" spans="1:8" ht="15.75">
      <c r="A676" s="89" t="str">
        <f t="shared" si="42"/>
        <v>ХОЛДИНГ СВЕТА СОФИЯ АД</v>
      </c>
      <c r="B676" s="89" t="str">
        <f t="shared" si="43"/>
        <v>121661963</v>
      </c>
      <c r="C676" s="521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ХОЛДИНГ СВЕТА СОФИЯ АД</v>
      </c>
      <c r="B677" s="89" t="str">
        <f t="shared" si="43"/>
        <v>121661963</v>
      </c>
      <c r="C677" s="521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ХОЛДИНГ СВЕТА СОФИЯ АД</v>
      </c>
      <c r="B678" s="89" t="str">
        <f t="shared" si="43"/>
        <v>121661963</v>
      </c>
      <c r="C678" s="521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ХОЛДИНГ СВЕТА СОФИЯ АД</v>
      </c>
      <c r="B679" s="89" t="str">
        <f t="shared" si="43"/>
        <v>121661963</v>
      </c>
      <c r="C679" s="521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5</v>
      </c>
    </row>
    <row r="680" spans="1:8" ht="15.75">
      <c r="A680" s="89" t="str">
        <f t="shared" si="42"/>
        <v>ХОЛДИНГ СВЕТА СОФИЯ АД</v>
      </c>
      <c r="B680" s="89" t="str">
        <f t="shared" si="43"/>
        <v>121661963</v>
      </c>
      <c r="C680" s="521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ХОЛДИНГ СВЕТА СОФИЯ АД</v>
      </c>
      <c r="B681" s="89" t="str">
        <f t="shared" si="43"/>
        <v>121661963</v>
      </c>
      <c r="C681" s="521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ХОЛДИНГ СВЕТА СОФИЯ АД</v>
      </c>
      <c r="B682" s="89" t="str">
        <f t="shared" si="43"/>
        <v>121661963</v>
      </c>
      <c r="C682" s="521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ХОЛДИНГ СВЕТА СОФИЯ АД</v>
      </c>
      <c r="B683" s="89" t="str">
        <f t="shared" si="43"/>
        <v>121661963</v>
      </c>
      <c r="C683" s="521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ХОЛДИНГ СВЕТА СОФИЯ АД</v>
      </c>
      <c r="B684" s="89" t="str">
        <f t="shared" si="43"/>
        <v>121661963</v>
      </c>
      <c r="C684" s="521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ХОЛДИНГ СВЕТА СОФИЯ АД</v>
      </c>
      <c r="B685" s="89" t="str">
        <f t="shared" si="43"/>
        <v>121661963</v>
      </c>
      <c r="C685" s="521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ХОЛДИНГ СВЕТА СОФИЯ АД</v>
      </c>
      <c r="B686" s="89" t="str">
        <f t="shared" si="43"/>
        <v>121661963</v>
      </c>
      <c r="C686" s="521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ХОЛДИНГ СВЕТА СОФИЯ АД</v>
      </c>
      <c r="B687" s="89" t="str">
        <f t="shared" si="43"/>
        <v>121661963</v>
      </c>
      <c r="C687" s="521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ХОЛДИНГ СВЕТА СОФИЯ АД</v>
      </c>
      <c r="B688" s="89" t="str">
        <f t="shared" si="43"/>
        <v>121661963</v>
      </c>
      <c r="C688" s="521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ХОЛДИНГ СВЕТА СОФИЯ АД</v>
      </c>
      <c r="B689" s="89" t="str">
        <f t="shared" si="43"/>
        <v>121661963</v>
      </c>
      <c r="C689" s="521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ХОЛДИНГ СВЕТА СОФИЯ АД</v>
      </c>
      <c r="B690" s="89" t="str">
        <f t="shared" si="43"/>
        <v>121661963</v>
      </c>
      <c r="C690" s="521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ХОЛДИНГ СВЕТА СОФИЯ АД</v>
      </c>
      <c r="B691" s="89" t="str">
        <f t="shared" si="43"/>
        <v>121661963</v>
      </c>
      <c r="C691" s="521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ХОЛДИНГ СВЕТА СОФИЯ АД</v>
      </c>
      <c r="B692" s="89" t="str">
        <f t="shared" si="43"/>
        <v>121661963</v>
      </c>
      <c r="C692" s="521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ХОЛДИНГ СВЕТА СОФИЯ АД</v>
      </c>
      <c r="B693" s="89" t="str">
        <f t="shared" si="43"/>
        <v>121661963</v>
      </c>
      <c r="C693" s="521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ХОЛДИНГ СВЕТА СОФИЯ АД</v>
      </c>
      <c r="B694" s="89" t="str">
        <f t="shared" si="43"/>
        <v>121661963</v>
      </c>
      <c r="C694" s="521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ХОЛДИНГ СВЕТА СОФИЯ АД</v>
      </c>
      <c r="B695" s="89" t="str">
        <f t="shared" si="43"/>
        <v>121661963</v>
      </c>
      <c r="C695" s="521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ХОЛДИНГ СВЕТА СОФИЯ АД</v>
      </c>
      <c r="B696" s="89" t="str">
        <f t="shared" si="43"/>
        <v>121661963</v>
      </c>
      <c r="C696" s="521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ХОЛДИНГ СВЕТА СОФИЯ АД</v>
      </c>
      <c r="B697" s="89" t="str">
        <f t="shared" si="43"/>
        <v>121661963</v>
      </c>
      <c r="C697" s="521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ХОЛДИНГ СВЕТА СОФИЯ АД</v>
      </c>
      <c r="B698" s="89" t="str">
        <f t="shared" si="43"/>
        <v>121661963</v>
      </c>
      <c r="C698" s="521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ХОЛДИНГ СВЕТА СОФИЯ АД</v>
      </c>
      <c r="B699" s="89" t="str">
        <f t="shared" si="43"/>
        <v>121661963</v>
      </c>
      <c r="C699" s="521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ХОЛДИНГ СВЕТА СОФИЯ АД</v>
      </c>
      <c r="B700" s="89" t="str">
        <f t="shared" si="43"/>
        <v>121661963</v>
      </c>
      <c r="C700" s="521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5</v>
      </c>
    </row>
    <row r="701" spans="1:8" ht="15.75">
      <c r="A701" s="89" t="str">
        <f t="shared" si="42"/>
        <v>ХОЛДИНГ СВЕТА СОФИЯ АД</v>
      </c>
      <c r="B701" s="89" t="str">
        <f t="shared" si="43"/>
        <v>121661963</v>
      </c>
      <c r="C701" s="521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ХОЛДИНГ СВЕТА СОФИЯ АД</v>
      </c>
      <c r="B702" s="89" t="str">
        <f t="shared" si="43"/>
        <v>121661963</v>
      </c>
      <c r="C702" s="521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ХОЛДИНГ СВЕТА СОФИЯ АД</v>
      </c>
      <c r="B703" s="89" t="str">
        <f t="shared" si="43"/>
        <v>121661963</v>
      </c>
      <c r="C703" s="521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ХОЛДИНГ СВЕТА СОФИЯ АД</v>
      </c>
      <c r="B704" s="89" t="str">
        <f t="shared" si="43"/>
        <v>121661963</v>
      </c>
      <c r="C704" s="521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ХОЛДИНГ СВЕТА СОФИЯ АД</v>
      </c>
      <c r="B705" s="89" t="str">
        <f t="shared" si="43"/>
        <v>121661963</v>
      </c>
      <c r="C705" s="521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4</v>
      </c>
    </row>
    <row r="706" spans="1:8" ht="15.75">
      <c r="A706" s="89" t="str">
        <f t="shared" si="42"/>
        <v>ХОЛДИНГ СВЕТА СОФИЯ АД</v>
      </c>
      <c r="B706" s="89" t="str">
        <f t="shared" si="43"/>
        <v>121661963</v>
      </c>
      <c r="C706" s="521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ХОЛДИНГ СВЕТА СОФИЯ АД</v>
      </c>
      <c r="B707" s="89" t="str">
        <f t="shared" si="43"/>
        <v>121661963</v>
      </c>
      <c r="C707" s="521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ХОЛДИНГ СВЕТА СОФИЯ АД</v>
      </c>
      <c r="B708" s="89" t="str">
        <f t="shared" si="43"/>
        <v>121661963</v>
      </c>
      <c r="C708" s="521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ХОЛДИНГ СВЕТА СОФИЯ АД</v>
      </c>
      <c r="B709" s="89" t="str">
        <f t="shared" si="43"/>
        <v>121661963</v>
      </c>
      <c r="C709" s="521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4</v>
      </c>
    </row>
    <row r="710" spans="1:8" ht="15.75">
      <c r="A710" s="89" t="str">
        <f t="shared" si="42"/>
        <v>ХОЛДИНГ СВЕТА СОФИЯ АД</v>
      </c>
      <c r="B710" s="89" t="str">
        <f t="shared" si="43"/>
        <v>121661963</v>
      </c>
      <c r="C710" s="521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ХОЛДИНГ СВЕТА СОФИЯ АД</v>
      </c>
      <c r="B711" s="89" t="str">
        <f t="shared" si="43"/>
        <v>121661963</v>
      </c>
      <c r="C711" s="521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ХОЛДИНГ СВЕТА СОФИЯ АД</v>
      </c>
      <c r="B712" s="89" t="str">
        <f t="shared" si="43"/>
        <v>121661963</v>
      </c>
      <c r="C712" s="521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ХОЛДИНГ СВЕТА СОФИЯ АД</v>
      </c>
      <c r="B713" s="89" t="str">
        <f t="shared" si="43"/>
        <v>121661963</v>
      </c>
      <c r="C713" s="521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ХОЛДИНГ СВЕТА СОФИЯ АД</v>
      </c>
      <c r="B714" s="89" t="str">
        <f t="shared" si="43"/>
        <v>121661963</v>
      </c>
      <c r="C714" s="521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ХОЛДИНГ СВЕТА СОФИЯ АД</v>
      </c>
      <c r="B715" s="89" t="str">
        <f t="shared" si="43"/>
        <v>121661963</v>
      </c>
      <c r="C715" s="521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ХОЛДИНГ СВЕТА СОФИЯ АД</v>
      </c>
      <c r="B716" s="89" t="str">
        <f t="shared" si="43"/>
        <v>121661963</v>
      </c>
      <c r="C716" s="521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1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ХОЛДИНГ СВЕТА СОФИЯ АД</v>
      </c>
      <c r="B718" s="89" t="str">
        <f t="shared" si="46"/>
        <v>121661963</v>
      </c>
      <c r="C718" s="521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ХОЛДИНГ СВЕТА СОФИЯ АД</v>
      </c>
      <c r="B719" s="89" t="str">
        <f t="shared" si="46"/>
        <v>121661963</v>
      </c>
      <c r="C719" s="521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ХОЛДИНГ СВЕТА СОФИЯ АД</v>
      </c>
      <c r="B720" s="89" t="str">
        <f t="shared" si="46"/>
        <v>121661963</v>
      </c>
      <c r="C720" s="521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ХОЛДИНГ СВЕТА СОФИЯ АД</v>
      </c>
      <c r="B721" s="89" t="str">
        <f t="shared" si="46"/>
        <v>121661963</v>
      </c>
      <c r="C721" s="521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ХОЛДИНГ СВЕТА СОФИЯ АД</v>
      </c>
      <c r="B722" s="89" t="str">
        <f t="shared" si="46"/>
        <v>121661963</v>
      </c>
      <c r="C722" s="521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ХОЛДИНГ СВЕТА СОФИЯ АД</v>
      </c>
      <c r="B723" s="89" t="str">
        <f t="shared" si="46"/>
        <v>121661963</v>
      </c>
      <c r="C723" s="521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ХОЛДИНГ СВЕТА СОФИЯ АД</v>
      </c>
      <c r="B724" s="89" t="str">
        <f t="shared" si="46"/>
        <v>121661963</v>
      </c>
      <c r="C724" s="521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ХОЛДИНГ СВЕТА СОФИЯ АД</v>
      </c>
      <c r="B725" s="89" t="str">
        <f t="shared" si="46"/>
        <v>121661963</v>
      </c>
      <c r="C725" s="521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ХОЛДИНГ СВЕТА СОФИЯ АД</v>
      </c>
      <c r="B726" s="89" t="str">
        <f t="shared" si="46"/>
        <v>121661963</v>
      </c>
      <c r="C726" s="521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ХОЛДИНГ СВЕТА СОФИЯ АД</v>
      </c>
      <c r="B727" s="89" t="str">
        <f t="shared" si="46"/>
        <v>121661963</v>
      </c>
      <c r="C727" s="521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ХОЛДИНГ СВЕТА СОФИЯ АД</v>
      </c>
      <c r="B728" s="89" t="str">
        <f t="shared" si="46"/>
        <v>121661963</v>
      </c>
      <c r="C728" s="521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ХОЛДИНГ СВЕТА СОФИЯ АД</v>
      </c>
      <c r="B729" s="89" t="str">
        <f t="shared" si="46"/>
        <v>121661963</v>
      </c>
      <c r="C729" s="521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ХОЛДИНГ СВЕТА СОФИЯ АД</v>
      </c>
      <c r="B730" s="89" t="str">
        <f t="shared" si="46"/>
        <v>121661963</v>
      </c>
      <c r="C730" s="521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4</v>
      </c>
    </row>
    <row r="731" spans="1:8" ht="15.75">
      <c r="A731" s="89" t="str">
        <f t="shared" si="45"/>
        <v>ХОЛДИНГ СВЕТА СОФИЯ АД</v>
      </c>
      <c r="B731" s="89" t="str">
        <f t="shared" si="46"/>
        <v>121661963</v>
      </c>
      <c r="C731" s="521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ХОЛДИНГ СВЕТА СОФИЯ АД</v>
      </c>
      <c r="B732" s="89" t="str">
        <f t="shared" si="46"/>
        <v>121661963</v>
      </c>
      <c r="C732" s="521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ХОЛДИНГ СВЕТА СОФИЯ АД</v>
      </c>
      <c r="B733" s="89" t="str">
        <f t="shared" si="46"/>
        <v>121661963</v>
      </c>
      <c r="C733" s="521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ХОЛДИНГ СВЕТА СОФИЯ АД</v>
      </c>
      <c r="B734" s="89" t="str">
        <f t="shared" si="46"/>
        <v>121661963</v>
      </c>
      <c r="C734" s="521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ХОЛДИНГ СВЕТА СОФИЯ АД</v>
      </c>
      <c r="B735" s="89" t="str">
        <f t="shared" si="46"/>
        <v>121661963</v>
      </c>
      <c r="C735" s="521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ХОЛДИНГ СВЕТА СОФИЯ АД</v>
      </c>
      <c r="B736" s="89" t="str">
        <f t="shared" si="46"/>
        <v>121661963</v>
      </c>
      <c r="C736" s="521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ХОЛДИНГ СВЕТА СОФИЯ АД</v>
      </c>
      <c r="B737" s="89" t="str">
        <f t="shared" si="46"/>
        <v>121661963</v>
      </c>
      <c r="C737" s="521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ХОЛДИНГ СВЕТА СОФИЯ АД</v>
      </c>
      <c r="B738" s="89" t="str">
        <f t="shared" si="46"/>
        <v>121661963</v>
      </c>
      <c r="C738" s="521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ХОЛДИНГ СВЕТА СОФИЯ АД</v>
      </c>
      <c r="B739" s="89" t="str">
        <f t="shared" si="46"/>
        <v>121661963</v>
      </c>
      <c r="C739" s="521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ХОЛДИНГ СВЕТА СОФИЯ АД</v>
      </c>
      <c r="B740" s="89" t="str">
        <f t="shared" si="46"/>
        <v>121661963</v>
      </c>
      <c r="C740" s="521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ХОЛДИНГ СВЕТА СОФИЯ АД</v>
      </c>
      <c r="B741" s="89" t="str">
        <f t="shared" si="46"/>
        <v>121661963</v>
      </c>
      <c r="C741" s="521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ХОЛДИНГ СВЕТА СОФИЯ АД</v>
      </c>
      <c r="B742" s="89" t="str">
        <f t="shared" si="46"/>
        <v>121661963</v>
      </c>
      <c r="C742" s="521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ХОЛДИНГ СВЕТА СОФИЯ АД</v>
      </c>
      <c r="B743" s="89" t="str">
        <f t="shared" si="46"/>
        <v>121661963</v>
      </c>
      <c r="C743" s="521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ХОЛДИНГ СВЕТА СОФИЯ АД</v>
      </c>
      <c r="B744" s="89" t="str">
        <f t="shared" si="46"/>
        <v>121661963</v>
      </c>
      <c r="C744" s="521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ХОЛДИНГ СВЕТА СОФИЯ АД</v>
      </c>
      <c r="B745" s="89" t="str">
        <f t="shared" si="46"/>
        <v>121661963</v>
      </c>
      <c r="C745" s="521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ХОЛДИНГ СВЕТА СОФИЯ АД</v>
      </c>
      <c r="B746" s="89" t="str">
        <f t="shared" si="46"/>
        <v>121661963</v>
      </c>
      <c r="C746" s="521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ХОЛДИНГ СВЕТА СОФИЯ АД</v>
      </c>
      <c r="B747" s="89" t="str">
        <f t="shared" si="46"/>
        <v>121661963</v>
      </c>
      <c r="C747" s="521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ХОЛДИНГ СВЕТА СОФИЯ АД</v>
      </c>
      <c r="B748" s="89" t="str">
        <f t="shared" si="46"/>
        <v>121661963</v>
      </c>
      <c r="C748" s="521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ХОЛДИНГ СВЕТА СОФИЯ АД</v>
      </c>
      <c r="B749" s="89" t="str">
        <f t="shared" si="46"/>
        <v>121661963</v>
      </c>
      <c r="C749" s="521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ХОЛДИНГ СВЕТА СОФИЯ АД</v>
      </c>
      <c r="B750" s="89" t="str">
        <f t="shared" si="46"/>
        <v>121661963</v>
      </c>
      <c r="C750" s="521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ХОЛДИНГ СВЕТА СОФИЯ АД</v>
      </c>
      <c r="B751" s="89" t="str">
        <f t="shared" si="46"/>
        <v>121661963</v>
      </c>
      <c r="C751" s="521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ХОЛДИНГ СВЕТА СОФИЯ АД</v>
      </c>
      <c r="B752" s="89" t="str">
        <f t="shared" si="46"/>
        <v>121661963</v>
      </c>
      <c r="C752" s="521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ХОЛДИНГ СВЕТА СОФИЯ АД</v>
      </c>
      <c r="B753" s="89" t="str">
        <f t="shared" si="46"/>
        <v>121661963</v>
      </c>
      <c r="C753" s="521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ХОЛДИНГ СВЕТА СОФИЯ АД</v>
      </c>
      <c r="B754" s="89" t="str">
        <f t="shared" si="46"/>
        <v>121661963</v>
      </c>
      <c r="C754" s="521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ХОЛДИНГ СВЕТА СОФИЯ АД</v>
      </c>
      <c r="B755" s="89" t="str">
        <f t="shared" si="46"/>
        <v>121661963</v>
      </c>
      <c r="C755" s="521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ХОЛДИНГ СВЕТА СОФИЯ АД</v>
      </c>
      <c r="B756" s="89" t="str">
        <f t="shared" si="46"/>
        <v>121661963</v>
      </c>
      <c r="C756" s="521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ХОЛДИНГ СВЕТА СОФИЯ АД</v>
      </c>
      <c r="B757" s="89" t="str">
        <f t="shared" si="46"/>
        <v>121661963</v>
      </c>
      <c r="C757" s="521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ХОЛДИНГ СВЕТА СОФИЯ АД</v>
      </c>
      <c r="B758" s="89" t="str">
        <f t="shared" si="46"/>
        <v>121661963</v>
      </c>
      <c r="C758" s="521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ХОЛДИНГ СВЕТА СОФИЯ АД</v>
      </c>
      <c r="B759" s="89" t="str">
        <f t="shared" si="46"/>
        <v>121661963</v>
      </c>
      <c r="C759" s="521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ХОЛДИНГ СВЕТА СОФИЯ АД</v>
      </c>
      <c r="B760" s="89" t="str">
        <f t="shared" si="46"/>
        <v>121661963</v>
      </c>
      <c r="C760" s="521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ХОЛДИНГ СВЕТА СОФИЯ АД</v>
      </c>
      <c r="B761" s="89" t="str">
        <f t="shared" si="46"/>
        <v>121661963</v>
      </c>
      <c r="C761" s="521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ХОЛДИНГ СВЕТА СОФИЯ АД</v>
      </c>
      <c r="B762" s="89" t="str">
        <f t="shared" si="46"/>
        <v>121661963</v>
      </c>
      <c r="C762" s="521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ХОЛДИНГ СВЕТА СОФИЯ АД</v>
      </c>
      <c r="B763" s="89" t="str">
        <f t="shared" si="46"/>
        <v>121661963</v>
      </c>
      <c r="C763" s="521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ХОЛДИНГ СВЕТА СОФИЯ АД</v>
      </c>
      <c r="B764" s="89" t="str">
        <f t="shared" si="46"/>
        <v>121661963</v>
      </c>
      <c r="C764" s="521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ХОЛДИНГ СВЕТА СОФИЯ АД</v>
      </c>
      <c r="B765" s="89" t="str">
        <f t="shared" si="46"/>
        <v>121661963</v>
      </c>
      <c r="C765" s="521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9</v>
      </c>
    </row>
    <row r="766" spans="1:8" ht="15.75">
      <c r="A766" s="89" t="str">
        <f t="shared" si="45"/>
        <v>ХОЛДИНГ СВЕТА СОФИЯ АД</v>
      </c>
      <c r="B766" s="89" t="str">
        <f t="shared" si="46"/>
        <v>121661963</v>
      </c>
      <c r="C766" s="521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ХОЛДИНГ СВЕТА СОФИЯ АД</v>
      </c>
      <c r="B767" s="89" t="str">
        <f t="shared" si="46"/>
        <v>121661963</v>
      </c>
      <c r="C767" s="521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ХОЛДИНГ СВЕТА СОФИЯ АД</v>
      </c>
      <c r="B768" s="89" t="str">
        <f t="shared" si="46"/>
        <v>121661963</v>
      </c>
      <c r="C768" s="521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ХОЛДИНГ СВЕТА СОФИЯ АД</v>
      </c>
      <c r="B769" s="89" t="str">
        <f t="shared" si="46"/>
        <v>121661963</v>
      </c>
      <c r="C769" s="521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9</v>
      </c>
    </row>
    <row r="770" spans="1:8" ht="15.75">
      <c r="A770" s="89" t="str">
        <f t="shared" si="45"/>
        <v>ХОЛДИНГ СВЕТА СОФИЯ АД</v>
      </c>
      <c r="B770" s="89" t="str">
        <f t="shared" si="46"/>
        <v>121661963</v>
      </c>
      <c r="C770" s="521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ХОЛДИНГ СВЕТА СОФИЯ АД</v>
      </c>
      <c r="B771" s="89" t="str">
        <f t="shared" si="46"/>
        <v>121661963</v>
      </c>
      <c r="C771" s="521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ХОЛДИНГ СВЕТА СОФИЯ АД</v>
      </c>
      <c r="B772" s="89" t="str">
        <f t="shared" si="46"/>
        <v>121661963</v>
      </c>
      <c r="C772" s="521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ХОЛДИНГ СВЕТА СОФИЯ АД</v>
      </c>
      <c r="B773" s="89" t="str">
        <f t="shared" si="46"/>
        <v>121661963</v>
      </c>
      <c r="C773" s="521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ХОЛДИНГ СВЕТА СОФИЯ АД</v>
      </c>
      <c r="B774" s="89" t="str">
        <f t="shared" si="46"/>
        <v>121661963</v>
      </c>
      <c r="C774" s="521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ХОЛДИНГ СВЕТА СОФИЯ АД</v>
      </c>
      <c r="B775" s="89" t="str">
        <f t="shared" si="46"/>
        <v>121661963</v>
      </c>
      <c r="C775" s="521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ХОЛДИНГ СВЕТА СОФИЯ АД</v>
      </c>
      <c r="B776" s="89" t="str">
        <f t="shared" si="46"/>
        <v>121661963</v>
      </c>
      <c r="C776" s="521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ХОЛДИНГ СВЕТА СОФИЯ АД</v>
      </c>
      <c r="B777" s="89" t="str">
        <f t="shared" si="46"/>
        <v>121661963</v>
      </c>
      <c r="C777" s="521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ХОЛДИНГ СВЕТА СОФИЯ АД</v>
      </c>
      <c r="B778" s="89" t="str">
        <f t="shared" si="46"/>
        <v>121661963</v>
      </c>
      <c r="C778" s="521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ХОЛДИНГ СВЕТА СОФИЯ АД</v>
      </c>
      <c r="B779" s="89" t="str">
        <f t="shared" si="46"/>
        <v>121661963</v>
      </c>
      <c r="C779" s="521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ХОЛДИНГ СВЕТА СОФИЯ АД</v>
      </c>
      <c r="B780" s="89" t="str">
        <f t="shared" si="46"/>
        <v>121661963</v>
      </c>
      <c r="C780" s="521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1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ХОЛДИНГ СВЕТА СОФИЯ АД</v>
      </c>
      <c r="B782" s="89" t="str">
        <f t="shared" si="49"/>
        <v>121661963</v>
      </c>
      <c r="C782" s="521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ХОЛДИНГ СВЕТА СОФИЯ АД</v>
      </c>
      <c r="B783" s="89" t="str">
        <f t="shared" si="49"/>
        <v>121661963</v>
      </c>
      <c r="C783" s="521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ХОЛДИНГ СВЕТА СОФИЯ АД</v>
      </c>
      <c r="B784" s="89" t="str">
        <f t="shared" si="49"/>
        <v>121661963</v>
      </c>
      <c r="C784" s="521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ХОЛДИНГ СВЕТА СОФИЯ АД</v>
      </c>
      <c r="B785" s="89" t="str">
        <f t="shared" si="49"/>
        <v>121661963</v>
      </c>
      <c r="C785" s="521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ХОЛДИНГ СВЕТА СОФИЯ АД</v>
      </c>
      <c r="B786" s="89" t="str">
        <f t="shared" si="49"/>
        <v>121661963</v>
      </c>
      <c r="C786" s="521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ХОЛДИНГ СВЕТА СОФИЯ АД</v>
      </c>
      <c r="B787" s="89" t="str">
        <f t="shared" si="49"/>
        <v>121661963</v>
      </c>
      <c r="C787" s="521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ХОЛДИНГ СВЕТА СОФИЯ АД</v>
      </c>
      <c r="B788" s="89" t="str">
        <f t="shared" si="49"/>
        <v>121661963</v>
      </c>
      <c r="C788" s="521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ХОЛДИНГ СВЕТА СОФИЯ АД</v>
      </c>
      <c r="B789" s="89" t="str">
        <f t="shared" si="49"/>
        <v>121661963</v>
      </c>
      <c r="C789" s="521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ХОЛДИНГ СВЕТА СОФИЯ АД</v>
      </c>
      <c r="B790" s="89" t="str">
        <f t="shared" si="49"/>
        <v>121661963</v>
      </c>
      <c r="C790" s="521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9</v>
      </c>
    </row>
    <row r="791" spans="1:8" ht="15.75">
      <c r="A791" s="89" t="str">
        <f t="shared" si="48"/>
        <v>ХОЛДИНГ СВЕТА СОФИЯ АД</v>
      </c>
      <c r="B791" s="89" t="str">
        <f t="shared" si="49"/>
        <v>121661963</v>
      </c>
      <c r="C791" s="521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ХОЛДИНГ СВЕТА СОФИЯ АД</v>
      </c>
      <c r="B792" s="89" t="str">
        <f t="shared" si="49"/>
        <v>121661963</v>
      </c>
      <c r="C792" s="521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ХОЛДИНГ СВЕТА СОФИЯ АД</v>
      </c>
      <c r="B793" s="89" t="str">
        <f t="shared" si="49"/>
        <v>121661963</v>
      </c>
      <c r="C793" s="521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ХОЛДИНГ СВЕТА СОФИЯ АД</v>
      </c>
      <c r="B794" s="89" t="str">
        <f t="shared" si="49"/>
        <v>121661963</v>
      </c>
      <c r="C794" s="521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ХОЛДИНГ СВЕТА СОФИЯ АД</v>
      </c>
      <c r="B795" s="89" t="str">
        <f t="shared" si="49"/>
        <v>121661963</v>
      </c>
      <c r="C795" s="521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ХОЛДИНГ СВЕТА СОФИЯ АД</v>
      </c>
      <c r="B796" s="89" t="str">
        <f t="shared" si="49"/>
        <v>121661963</v>
      </c>
      <c r="C796" s="521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ХОЛДИНГ СВЕТА СОФИЯ АД</v>
      </c>
      <c r="B797" s="89" t="str">
        <f t="shared" si="49"/>
        <v>121661963</v>
      </c>
      <c r="C797" s="521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ХОЛДИНГ СВЕТА СОФИЯ АД</v>
      </c>
      <c r="B798" s="89" t="str">
        <f t="shared" si="49"/>
        <v>121661963</v>
      </c>
      <c r="C798" s="521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ХОЛДИНГ СВЕТА СОФИЯ АД</v>
      </c>
      <c r="B799" s="89" t="str">
        <f t="shared" si="49"/>
        <v>121661963</v>
      </c>
      <c r="C799" s="521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ХОЛДИНГ СВЕТА СОФИЯ АД</v>
      </c>
      <c r="B800" s="89" t="str">
        <f t="shared" si="49"/>
        <v>121661963</v>
      </c>
      <c r="C800" s="521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ХОЛДИНГ СВЕТА СОФИЯ АД</v>
      </c>
      <c r="B801" s="89" t="str">
        <f t="shared" si="49"/>
        <v>121661963</v>
      </c>
      <c r="C801" s="521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ХОЛДИНГ СВЕТА СОФИЯ АД</v>
      </c>
      <c r="B802" s="89" t="str">
        <f t="shared" si="49"/>
        <v>121661963</v>
      </c>
      <c r="C802" s="521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ХОЛДИНГ СВЕТА СОФИЯ АД</v>
      </c>
      <c r="B803" s="89" t="str">
        <f t="shared" si="49"/>
        <v>121661963</v>
      </c>
      <c r="C803" s="521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ХОЛДИНГ СВЕТА СОФИЯ АД</v>
      </c>
      <c r="B804" s="89" t="str">
        <f t="shared" si="49"/>
        <v>121661963</v>
      </c>
      <c r="C804" s="521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ХОЛДИНГ СВЕТА СОФИЯ АД</v>
      </c>
      <c r="B805" s="89" t="str">
        <f t="shared" si="49"/>
        <v>121661963</v>
      </c>
      <c r="C805" s="521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ХОЛДИНГ СВЕТА СОФИЯ АД</v>
      </c>
      <c r="B806" s="89" t="str">
        <f t="shared" si="49"/>
        <v>121661963</v>
      </c>
      <c r="C806" s="521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ХОЛДИНГ СВЕТА СОФИЯ АД</v>
      </c>
      <c r="B807" s="89" t="str">
        <f t="shared" si="49"/>
        <v>121661963</v>
      </c>
      <c r="C807" s="521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ХОЛДИНГ СВЕТА СОФИЯ АД</v>
      </c>
      <c r="B808" s="89" t="str">
        <f t="shared" si="49"/>
        <v>121661963</v>
      </c>
      <c r="C808" s="521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ХОЛДИНГ СВЕТА СОФИЯ АД</v>
      </c>
      <c r="B809" s="89" t="str">
        <f t="shared" si="49"/>
        <v>121661963</v>
      </c>
      <c r="C809" s="521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ХОЛДИНГ СВЕТА СОФИЯ АД</v>
      </c>
      <c r="B810" s="89" t="str">
        <f t="shared" si="49"/>
        <v>121661963</v>
      </c>
      <c r="C810" s="521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ХОЛДИНГ СВЕТА СОФИЯ АД</v>
      </c>
      <c r="B811" s="89" t="str">
        <f t="shared" si="49"/>
        <v>121661963</v>
      </c>
      <c r="C811" s="521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ХОЛДИНГ СВЕТА СОФИЯ АД</v>
      </c>
      <c r="B812" s="89" t="str">
        <f t="shared" si="49"/>
        <v>121661963</v>
      </c>
      <c r="C812" s="521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ХОЛДИНГ СВЕТА СОФИЯ АД</v>
      </c>
      <c r="B813" s="89" t="str">
        <f t="shared" si="49"/>
        <v>121661963</v>
      </c>
      <c r="C813" s="521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ХОЛДИНГ СВЕТА СОФИЯ АД</v>
      </c>
      <c r="B814" s="89" t="str">
        <f t="shared" si="49"/>
        <v>121661963</v>
      </c>
      <c r="C814" s="521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ХОЛДИНГ СВЕТА СОФИЯ АД</v>
      </c>
      <c r="B815" s="89" t="str">
        <f t="shared" si="49"/>
        <v>121661963</v>
      </c>
      <c r="C815" s="521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ХОЛДИНГ СВЕТА СОФИЯ АД</v>
      </c>
      <c r="B816" s="89" t="str">
        <f t="shared" si="49"/>
        <v>121661963</v>
      </c>
      <c r="C816" s="521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ХОЛДИНГ СВЕТА СОФИЯ АД</v>
      </c>
      <c r="B817" s="89" t="str">
        <f t="shared" si="49"/>
        <v>121661963</v>
      </c>
      <c r="C817" s="521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ХОЛДИНГ СВЕТА СОФИЯ АД</v>
      </c>
      <c r="B818" s="89" t="str">
        <f t="shared" si="49"/>
        <v>121661963</v>
      </c>
      <c r="C818" s="521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ХОЛДИНГ СВЕТА СОФИЯ АД</v>
      </c>
      <c r="B819" s="89" t="str">
        <f t="shared" si="49"/>
        <v>121661963</v>
      </c>
      <c r="C819" s="521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ХОЛДИНГ СВЕТА СОФИЯ АД</v>
      </c>
      <c r="B820" s="89" t="str">
        <f t="shared" si="49"/>
        <v>121661963</v>
      </c>
      <c r="C820" s="521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ХОЛДИНГ СВЕТА СОФИЯ АД</v>
      </c>
      <c r="B821" s="89" t="str">
        <f t="shared" si="49"/>
        <v>121661963</v>
      </c>
      <c r="C821" s="521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ХОЛДИНГ СВЕТА СОФИЯ АД</v>
      </c>
      <c r="B822" s="89" t="str">
        <f t="shared" si="49"/>
        <v>121661963</v>
      </c>
      <c r="C822" s="521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ХОЛДИНГ СВЕТА СОФИЯ АД</v>
      </c>
      <c r="B823" s="89" t="str">
        <f t="shared" si="49"/>
        <v>121661963</v>
      </c>
      <c r="C823" s="521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ХОЛДИНГ СВЕТА СОФИЯ АД</v>
      </c>
      <c r="B824" s="89" t="str">
        <f t="shared" si="49"/>
        <v>121661963</v>
      </c>
      <c r="C824" s="521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ХОЛДИНГ СВЕТА СОФИЯ АД</v>
      </c>
      <c r="B825" s="89" t="str">
        <f t="shared" si="49"/>
        <v>121661963</v>
      </c>
      <c r="C825" s="521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ХОЛДИНГ СВЕТА СОФИЯ АД</v>
      </c>
      <c r="B826" s="89" t="str">
        <f t="shared" si="49"/>
        <v>121661963</v>
      </c>
      <c r="C826" s="521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ХОЛДИНГ СВЕТА СОФИЯ АД</v>
      </c>
      <c r="B827" s="89" t="str">
        <f t="shared" si="49"/>
        <v>121661963</v>
      </c>
      <c r="C827" s="521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ХОЛДИНГ СВЕТА СОФИЯ АД</v>
      </c>
      <c r="B828" s="89" t="str">
        <f t="shared" si="49"/>
        <v>121661963</v>
      </c>
      <c r="C828" s="521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ХОЛДИНГ СВЕТА СОФИЯ АД</v>
      </c>
      <c r="B829" s="89" t="str">
        <f t="shared" si="49"/>
        <v>121661963</v>
      </c>
      <c r="C829" s="521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ХОЛДИНГ СВЕТА СОФИЯ АД</v>
      </c>
      <c r="B830" s="89" t="str">
        <f t="shared" si="49"/>
        <v>121661963</v>
      </c>
      <c r="C830" s="521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ХОЛДИНГ СВЕТА СОФИЯ АД</v>
      </c>
      <c r="B831" s="89" t="str">
        <f t="shared" si="49"/>
        <v>121661963</v>
      </c>
      <c r="C831" s="521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ХОЛДИНГ СВЕТА СОФИЯ АД</v>
      </c>
      <c r="B832" s="89" t="str">
        <f t="shared" si="49"/>
        <v>121661963</v>
      </c>
      <c r="C832" s="521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ХОЛДИНГ СВЕТА СОФИЯ АД</v>
      </c>
      <c r="B833" s="89" t="str">
        <f t="shared" si="49"/>
        <v>121661963</v>
      </c>
      <c r="C833" s="521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ХОЛДИНГ СВЕТА СОФИЯ АД</v>
      </c>
      <c r="B834" s="89" t="str">
        <f t="shared" si="49"/>
        <v>121661963</v>
      </c>
      <c r="C834" s="521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ХОЛДИНГ СВЕТА СОФИЯ АД</v>
      </c>
      <c r="B835" s="89" t="str">
        <f t="shared" si="49"/>
        <v>121661963</v>
      </c>
      <c r="C835" s="521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ХОЛДИНГ СВЕТА СОФИЯ АД</v>
      </c>
      <c r="B836" s="89" t="str">
        <f t="shared" si="49"/>
        <v>121661963</v>
      </c>
      <c r="C836" s="521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ХОЛДИНГ СВЕТА СОФИЯ АД</v>
      </c>
      <c r="B837" s="89" t="str">
        <f t="shared" si="49"/>
        <v>121661963</v>
      </c>
      <c r="C837" s="521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ХОЛДИНГ СВЕТА СОФИЯ АД</v>
      </c>
      <c r="B838" s="89" t="str">
        <f t="shared" si="49"/>
        <v>121661963</v>
      </c>
      <c r="C838" s="521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ХОЛДИНГ СВЕТА СОФИЯ АД</v>
      </c>
      <c r="B839" s="89" t="str">
        <f t="shared" si="49"/>
        <v>121661963</v>
      </c>
      <c r="C839" s="521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ХОЛДИНГ СВЕТА СОФИЯ АД</v>
      </c>
      <c r="B840" s="89" t="str">
        <f t="shared" si="49"/>
        <v>121661963</v>
      </c>
      <c r="C840" s="521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ХОЛДИНГ СВЕТА СОФИЯ АД</v>
      </c>
      <c r="B841" s="89" t="str">
        <f t="shared" si="49"/>
        <v>121661963</v>
      </c>
      <c r="C841" s="521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ХОЛДИНГ СВЕТА СОФИЯ АД</v>
      </c>
      <c r="B842" s="89" t="str">
        <f t="shared" si="49"/>
        <v>121661963</v>
      </c>
      <c r="C842" s="521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ХОЛДИНГ СВЕТА СОФИЯ АД</v>
      </c>
      <c r="B843" s="89" t="str">
        <f t="shared" si="49"/>
        <v>121661963</v>
      </c>
      <c r="C843" s="521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ХОЛДИНГ СВЕТА СОФИЯ АД</v>
      </c>
      <c r="B844" s="89" t="str">
        <f t="shared" si="49"/>
        <v>121661963</v>
      </c>
      <c r="C844" s="521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1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ХОЛДИНГ СВЕТА СОФИЯ АД</v>
      </c>
      <c r="B846" s="89" t="str">
        <f t="shared" si="52"/>
        <v>121661963</v>
      </c>
      <c r="C846" s="521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ХОЛДИНГ СВЕТА СОФИЯ АД</v>
      </c>
      <c r="B847" s="89" t="str">
        <f t="shared" si="52"/>
        <v>121661963</v>
      </c>
      <c r="C847" s="521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ХОЛДИНГ СВЕТА СОФИЯ АД</v>
      </c>
      <c r="B848" s="89" t="str">
        <f t="shared" si="52"/>
        <v>121661963</v>
      </c>
      <c r="C848" s="521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ХОЛДИНГ СВЕТА СОФИЯ АД</v>
      </c>
      <c r="B849" s="89" t="str">
        <f t="shared" si="52"/>
        <v>121661963</v>
      </c>
      <c r="C849" s="521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ХОЛДИНГ СВЕТА СОФИЯ АД</v>
      </c>
      <c r="B850" s="89" t="str">
        <f t="shared" si="52"/>
        <v>121661963</v>
      </c>
      <c r="C850" s="521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ХОЛДИНГ СВЕТА СОФИЯ АД</v>
      </c>
      <c r="B851" s="89" t="str">
        <f t="shared" si="52"/>
        <v>121661963</v>
      </c>
      <c r="C851" s="521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ХОЛДИНГ СВЕТА СОФИЯ АД</v>
      </c>
      <c r="B852" s="89" t="str">
        <f t="shared" si="52"/>
        <v>121661963</v>
      </c>
      <c r="C852" s="521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ХОЛДИНГ СВЕТА СОФИЯ АД</v>
      </c>
      <c r="B853" s="89" t="str">
        <f t="shared" si="52"/>
        <v>121661963</v>
      </c>
      <c r="C853" s="521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ХОЛДИНГ СВЕТА СОФИЯ АД</v>
      </c>
      <c r="B854" s="89" t="str">
        <f t="shared" si="52"/>
        <v>121661963</v>
      </c>
      <c r="C854" s="521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ХОЛДИНГ СВЕТА СОФИЯ АД</v>
      </c>
      <c r="B855" s="89" t="str">
        <f t="shared" si="52"/>
        <v>121661963</v>
      </c>
      <c r="C855" s="521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9</v>
      </c>
    </row>
    <row r="856" spans="1:8" ht="15.75">
      <c r="A856" s="89" t="str">
        <f t="shared" si="51"/>
        <v>ХОЛДИНГ СВЕТА СОФИЯ АД</v>
      </c>
      <c r="B856" s="89" t="str">
        <f t="shared" si="52"/>
        <v>121661963</v>
      </c>
      <c r="C856" s="521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ХОЛДИНГ СВЕТА СОФИЯ АД</v>
      </c>
      <c r="B857" s="89" t="str">
        <f t="shared" si="52"/>
        <v>121661963</v>
      </c>
      <c r="C857" s="521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ХОЛДИНГ СВЕТА СОФИЯ АД</v>
      </c>
      <c r="B858" s="89" t="str">
        <f t="shared" si="52"/>
        <v>121661963</v>
      </c>
      <c r="C858" s="521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ХОЛДИНГ СВЕТА СОФИЯ АД</v>
      </c>
      <c r="B859" s="89" t="str">
        <f t="shared" si="52"/>
        <v>121661963</v>
      </c>
      <c r="C859" s="521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9</v>
      </c>
    </row>
    <row r="860" spans="1:8" ht="15.75">
      <c r="A860" s="89" t="str">
        <f t="shared" si="51"/>
        <v>ХОЛДИНГ СВЕТА СОФИЯ АД</v>
      </c>
      <c r="B860" s="89" t="str">
        <f t="shared" si="52"/>
        <v>121661963</v>
      </c>
      <c r="C860" s="521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ХОЛДИНГ СВЕТА СОФИЯ АД</v>
      </c>
      <c r="B861" s="89" t="str">
        <f t="shared" si="52"/>
        <v>121661963</v>
      </c>
      <c r="C861" s="521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ХОЛДИНГ СВЕТА СОФИЯ АД</v>
      </c>
      <c r="B862" s="89" t="str">
        <f t="shared" si="52"/>
        <v>121661963</v>
      </c>
      <c r="C862" s="521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ХОЛДИНГ СВЕТА СОФИЯ АД</v>
      </c>
      <c r="B863" s="89" t="str">
        <f t="shared" si="52"/>
        <v>121661963</v>
      </c>
      <c r="C863" s="521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ХОЛДИНГ СВЕТА СОФИЯ АД</v>
      </c>
      <c r="B864" s="89" t="str">
        <f t="shared" si="52"/>
        <v>121661963</v>
      </c>
      <c r="C864" s="521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ХОЛДИНГ СВЕТА СОФИЯ АД</v>
      </c>
      <c r="B865" s="89" t="str">
        <f t="shared" si="52"/>
        <v>121661963</v>
      </c>
      <c r="C865" s="521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ХОЛДИНГ СВЕТА СОФИЯ АД</v>
      </c>
      <c r="B866" s="89" t="str">
        <f t="shared" si="52"/>
        <v>121661963</v>
      </c>
      <c r="C866" s="521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ХОЛДИНГ СВЕТА СОФИЯ АД</v>
      </c>
      <c r="B867" s="89" t="str">
        <f t="shared" si="52"/>
        <v>121661963</v>
      </c>
      <c r="C867" s="521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ХОЛДИНГ СВЕТА СОФИЯ АД</v>
      </c>
      <c r="B868" s="89" t="str">
        <f t="shared" si="52"/>
        <v>121661963</v>
      </c>
      <c r="C868" s="521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ХОЛДИНГ СВЕТА СОФИЯ АД</v>
      </c>
      <c r="B869" s="89" t="str">
        <f t="shared" si="52"/>
        <v>121661963</v>
      </c>
      <c r="C869" s="521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ХОЛДИНГ СВЕТА СОФИЯ АД</v>
      </c>
      <c r="B870" s="89" t="str">
        <f t="shared" si="52"/>
        <v>121661963</v>
      </c>
      <c r="C870" s="521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ХОЛДИНГ СВЕТА СОФИЯ АД</v>
      </c>
      <c r="B871" s="89" t="str">
        <f t="shared" si="52"/>
        <v>121661963</v>
      </c>
      <c r="C871" s="521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ХОЛДИНГ СВЕТА СОФИЯ АД</v>
      </c>
      <c r="B872" s="89" t="str">
        <f t="shared" si="52"/>
        <v>121661963</v>
      </c>
      <c r="C872" s="521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ХОЛДИНГ СВЕТА СОФИЯ АД</v>
      </c>
      <c r="B873" s="89" t="str">
        <f t="shared" si="52"/>
        <v>121661963</v>
      </c>
      <c r="C873" s="521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ХОЛДИНГ СВЕТА СОФИЯ АД</v>
      </c>
      <c r="B874" s="89" t="str">
        <f t="shared" si="52"/>
        <v>121661963</v>
      </c>
      <c r="C874" s="521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ХОЛДИНГ СВЕТА СОФИЯ АД</v>
      </c>
      <c r="B875" s="89" t="str">
        <f t="shared" si="52"/>
        <v>121661963</v>
      </c>
      <c r="C875" s="521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ХОЛДИНГ СВЕТА СОФИЯ АД</v>
      </c>
      <c r="B876" s="89" t="str">
        <f t="shared" si="52"/>
        <v>121661963</v>
      </c>
      <c r="C876" s="521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ХОЛДИНГ СВЕТА СОФИЯ АД</v>
      </c>
      <c r="B877" s="89" t="str">
        <f t="shared" si="52"/>
        <v>121661963</v>
      </c>
      <c r="C877" s="521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ХОЛДИНГ СВЕТА СОФИЯ АД</v>
      </c>
      <c r="B878" s="89" t="str">
        <f t="shared" si="52"/>
        <v>121661963</v>
      </c>
      <c r="C878" s="521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ХОЛДИНГ СВЕТА СОФИЯ АД</v>
      </c>
      <c r="B879" s="89" t="str">
        <f t="shared" si="52"/>
        <v>121661963</v>
      </c>
      <c r="C879" s="521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ХОЛДИНГ СВЕТА СОФИЯ АД</v>
      </c>
      <c r="B880" s="89" t="str">
        <f t="shared" si="52"/>
        <v>121661963</v>
      </c>
      <c r="C880" s="521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9</v>
      </c>
    </row>
    <row r="881" spans="1:8" ht="15.75">
      <c r="A881" s="89" t="str">
        <f t="shared" si="51"/>
        <v>ХОЛДИНГ СВЕТА СОФИЯ АД</v>
      </c>
      <c r="B881" s="89" t="str">
        <f t="shared" si="52"/>
        <v>121661963</v>
      </c>
      <c r="C881" s="521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ХОЛДИНГ СВЕТА СОФИЯ АД</v>
      </c>
      <c r="B882" s="89" t="str">
        <f t="shared" si="52"/>
        <v>121661963</v>
      </c>
      <c r="C882" s="521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ХОЛДИНГ СВЕТА СОФИЯ АД</v>
      </c>
      <c r="B883" s="89" t="str">
        <f t="shared" si="52"/>
        <v>121661963</v>
      </c>
      <c r="C883" s="521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ХОЛДИНГ СВЕТА СОФИЯ АД</v>
      </c>
      <c r="B884" s="89" t="str">
        <f t="shared" si="52"/>
        <v>121661963</v>
      </c>
      <c r="C884" s="521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ХОЛДИНГ СВЕТА СОФИЯ АД</v>
      </c>
      <c r="B885" s="89" t="str">
        <f t="shared" si="52"/>
        <v>121661963</v>
      </c>
      <c r="C885" s="521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6</v>
      </c>
    </row>
    <row r="886" spans="1:8" ht="15.75">
      <c r="A886" s="89" t="str">
        <f t="shared" si="51"/>
        <v>ХОЛДИНГ СВЕТА СОФИЯ АД</v>
      </c>
      <c r="B886" s="89" t="str">
        <f t="shared" si="52"/>
        <v>121661963</v>
      </c>
      <c r="C886" s="521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ХОЛДИНГ СВЕТА СОФИЯ АД</v>
      </c>
      <c r="B887" s="89" t="str">
        <f t="shared" si="52"/>
        <v>121661963</v>
      </c>
      <c r="C887" s="521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ХОЛДИНГ СВЕТА СОФИЯ АД</v>
      </c>
      <c r="B888" s="89" t="str">
        <f t="shared" si="52"/>
        <v>121661963</v>
      </c>
      <c r="C888" s="521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ХОЛДИНГ СВЕТА СОФИЯ АД</v>
      </c>
      <c r="B889" s="89" t="str">
        <f t="shared" si="52"/>
        <v>121661963</v>
      </c>
      <c r="C889" s="521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6</v>
      </c>
    </row>
    <row r="890" spans="1:8" ht="15.75">
      <c r="A890" s="89" t="str">
        <f t="shared" si="51"/>
        <v>ХОЛДИНГ СВЕТА СОФИЯ АД</v>
      </c>
      <c r="B890" s="89" t="str">
        <f t="shared" si="52"/>
        <v>121661963</v>
      </c>
      <c r="C890" s="521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18530</v>
      </c>
    </row>
    <row r="891" spans="1:8" ht="15.75">
      <c r="A891" s="89" t="str">
        <f t="shared" si="51"/>
        <v>ХОЛДИНГ СВЕТА СОФИЯ АД</v>
      </c>
      <c r="B891" s="89" t="str">
        <f t="shared" si="52"/>
        <v>121661963</v>
      </c>
      <c r="C891" s="521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ХОЛДИНГ СВЕТА СОФИЯ АД</v>
      </c>
      <c r="B892" s="89" t="str">
        <f t="shared" si="52"/>
        <v>121661963</v>
      </c>
      <c r="C892" s="521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ХОЛДИНГ СВЕТА СОФИЯ АД</v>
      </c>
      <c r="B893" s="89" t="str">
        <f t="shared" si="52"/>
        <v>121661963</v>
      </c>
      <c r="C893" s="521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ХОЛДИНГ СВЕТА СОФИЯ АД</v>
      </c>
      <c r="B894" s="89" t="str">
        <f t="shared" si="52"/>
        <v>121661963</v>
      </c>
      <c r="C894" s="521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ХОЛДИНГ СВЕТА СОФИЯ АД</v>
      </c>
      <c r="B895" s="89" t="str">
        <f t="shared" si="52"/>
        <v>121661963</v>
      </c>
      <c r="C895" s="521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ХОЛДИНГ СВЕТА СОФИЯ АД</v>
      </c>
      <c r="B896" s="89" t="str">
        <f t="shared" si="52"/>
        <v>121661963</v>
      </c>
      <c r="C896" s="521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ХОЛДИНГ СВЕТА СОФИЯ АД</v>
      </c>
      <c r="B897" s="89" t="str">
        <f t="shared" si="52"/>
        <v>121661963</v>
      </c>
      <c r="C897" s="521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16935</v>
      </c>
    </row>
    <row r="898" spans="1:8" ht="15.75">
      <c r="A898" s="89" t="str">
        <f t="shared" si="51"/>
        <v>ХОЛДИНГ СВЕТА СОФИЯ АД</v>
      </c>
      <c r="B898" s="89" t="str">
        <f t="shared" si="52"/>
        <v>121661963</v>
      </c>
      <c r="C898" s="521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16935</v>
      </c>
    </row>
    <row r="899" spans="1:8" ht="15.75">
      <c r="A899" s="89" t="str">
        <f t="shared" si="51"/>
        <v>ХОЛДИНГ СВЕТА СОФИЯ АД</v>
      </c>
      <c r="B899" s="89" t="str">
        <f t="shared" si="52"/>
        <v>121661963</v>
      </c>
      <c r="C899" s="521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ХОЛДИНГ СВЕТА СОФИЯ АД</v>
      </c>
      <c r="B900" s="89" t="str">
        <f t="shared" si="52"/>
        <v>121661963</v>
      </c>
      <c r="C900" s="521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ХОЛДИНГ СВЕТА СОФИЯ АД</v>
      </c>
      <c r="B901" s="89" t="str">
        <f t="shared" si="52"/>
        <v>121661963</v>
      </c>
      <c r="C901" s="521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ХОЛДИНГ СВЕТА СОФИЯ АД</v>
      </c>
      <c r="B902" s="89" t="str">
        <f t="shared" si="52"/>
        <v>121661963</v>
      </c>
      <c r="C902" s="521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ХОЛДИНГ СВЕТА СОФИЯ АД</v>
      </c>
      <c r="B903" s="89" t="str">
        <f t="shared" si="52"/>
        <v>121661963</v>
      </c>
      <c r="C903" s="521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ХОЛДИНГ СВЕТА СОФИЯ АД</v>
      </c>
      <c r="B904" s="89" t="str">
        <f t="shared" si="52"/>
        <v>121661963</v>
      </c>
      <c r="C904" s="521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ХОЛДИНГ СВЕТА СОФИЯ АД</v>
      </c>
      <c r="B905" s="89" t="str">
        <f t="shared" si="52"/>
        <v>121661963</v>
      </c>
      <c r="C905" s="521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ХОЛДИНГ СВЕТА СОФИЯ АД</v>
      </c>
      <c r="B906" s="89" t="str">
        <f t="shared" si="52"/>
        <v>121661963</v>
      </c>
      <c r="C906" s="521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ХОЛДИНГ СВЕТА СОФИЯ АД</v>
      </c>
      <c r="B907" s="89" t="str">
        <f t="shared" si="52"/>
        <v>121661963</v>
      </c>
      <c r="C907" s="521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ХОЛДИНГ СВЕТА СОФИЯ АД</v>
      </c>
      <c r="B908" s="89" t="str">
        <f t="shared" si="52"/>
        <v>121661963</v>
      </c>
      <c r="C908" s="521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16935</v>
      </c>
    </row>
    <row r="909" spans="1:8" ht="15.75">
      <c r="A909" s="89" t="str">
        <f t="shared" si="51"/>
        <v>ХОЛДИНГ СВЕТА СОФИЯ АД</v>
      </c>
      <c r="B909" s="89" t="str">
        <f t="shared" si="52"/>
        <v>121661963</v>
      </c>
      <c r="C909" s="521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ХОЛДИНГ СВЕТА СОФИЯ АД</v>
      </c>
      <c r="B910" s="89" t="str">
        <f t="shared" si="52"/>
        <v>121661963</v>
      </c>
      <c r="C910" s="521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35471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1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ХОЛДИНГ СВЕТА СОФИЯ АД</v>
      </c>
      <c r="B913" s="89" t="str">
        <f t="shared" si="55"/>
        <v>121661963</v>
      </c>
      <c r="C913" s="521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2122</v>
      </c>
    </row>
    <row r="914" spans="1:8" ht="15.75">
      <c r="A914" s="89" t="str">
        <f t="shared" si="54"/>
        <v>ХОЛДИНГ СВЕТА СОФИЯ АД</v>
      </c>
      <c r="B914" s="89" t="str">
        <f t="shared" si="55"/>
        <v>121661963</v>
      </c>
      <c r="C914" s="521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2122</v>
      </c>
    </row>
    <row r="915" spans="1:8" ht="15.75">
      <c r="A915" s="89" t="str">
        <f t="shared" si="54"/>
        <v>ХОЛДИНГ СВЕТА СОФИЯ АД</v>
      </c>
      <c r="B915" s="89" t="str">
        <f t="shared" si="55"/>
        <v>121661963</v>
      </c>
      <c r="C915" s="521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ХОЛДИНГ СВЕТА СОФИЯ АД</v>
      </c>
      <c r="B916" s="89" t="str">
        <f t="shared" si="55"/>
        <v>121661963</v>
      </c>
      <c r="C916" s="521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0</v>
      </c>
    </row>
    <row r="917" spans="1:8" ht="15.75">
      <c r="A917" s="89" t="str">
        <f t="shared" si="54"/>
        <v>ХОЛДИНГ СВЕТА СОФИЯ АД</v>
      </c>
      <c r="B917" s="89" t="str">
        <f t="shared" si="55"/>
        <v>121661963</v>
      </c>
      <c r="C917" s="521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ХОЛДИНГ СВЕТА СОФИЯ АД</v>
      </c>
      <c r="B918" s="89" t="str">
        <f t="shared" si="55"/>
        <v>121661963</v>
      </c>
      <c r="C918" s="521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ХОЛДИНГ СВЕТА СОФИЯ АД</v>
      </c>
      <c r="B919" s="89" t="str">
        <f t="shared" si="55"/>
        <v>121661963</v>
      </c>
      <c r="C919" s="521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ХОЛДИНГ СВЕТА СОФИЯ АД</v>
      </c>
      <c r="B920" s="89" t="str">
        <f t="shared" si="55"/>
        <v>121661963</v>
      </c>
      <c r="C920" s="521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ХОЛДИНГ СВЕТА СОФИЯ АД</v>
      </c>
      <c r="B921" s="89" t="str">
        <f t="shared" si="55"/>
        <v>121661963</v>
      </c>
      <c r="C921" s="521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2122</v>
      </c>
    </row>
    <row r="922" spans="1:8" ht="15.75">
      <c r="A922" s="89" t="str">
        <f t="shared" si="54"/>
        <v>ХОЛДИНГ СВЕТА СОФИЯ АД</v>
      </c>
      <c r="B922" s="89" t="str">
        <f t="shared" si="55"/>
        <v>121661963</v>
      </c>
      <c r="C922" s="521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0</v>
      </c>
    </row>
    <row r="923" spans="1:8" ht="15.75">
      <c r="A923" s="89" t="str">
        <f t="shared" si="54"/>
        <v>ХОЛДИНГ СВЕТА СОФИЯ АД</v>
      </c>
      <c r="B923" s="89" t="str">
        <f t="shared" si="55"/>
        <v>121661963</v>
      </c>
      <c r="C923" s="521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23518</v>
      </c>
    </row>
    <row r="924" spans="1:8" ht="15.75">
      <c r="A924" s="89" t="str">
        <f t="shared" si="54"/>
        <v>ХОЛДИНГ СВЕТА СОФИЯ АД</v>
      </c>
      <c r="B924" s="89" t="str">
        <f t="shared" si="55"/>
        <v>121661963</v>
      </c>
      <c r="C924" s="521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23518</v>
      </c>
    </row>
    <row r="925" spans="1:8" ht="15.75">
      <c r="A925" s="89" t="str">
        <f t="shared" si="54"/>
        <v>ХОЛДИНГ СВЕТА СОФИЯ АД</v>
      </c>
      <c r="B925" s="89" t="str">
        <f t="shared" si="55"/>
        <v>121661963</v>
      </c>
      <c r="C925" s="521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0</v>
      </c>
    </row>
    <row r="926" spans="1:8" ht="15.75">
      <c r="A926" s="89" t="str">
        <f t="shared" si="54"/>
        <v>ХОЛДИНГ СВЕТА СОФИЯ АД</v>
      </c>
      <c r="B926" s="89" t="str">
        <f t="shared" si="55"/>
        <v>121661963</v>
      </c>
      <c r="C926" s="521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0</v>
      </c>
    </row>
    <row r="927" spans="1:8" ht="15.75">
      <c r="A927" s="89" t="str">
        <f t="shared" si="54"/>
        <v>ХОЛДИНГ СВЕТА СОФИЯ АД</v>
      </c>
      <c r="B927" s="89" t="str">
        <f t="shared" si="55"/>
        <v>121661963</v>
      </c>
      <c r="C927" s="521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6882</v>
      </c>
    </row>
    <row r="928" spans="1:8" ht="15.75">
      <c r="A928" s="89" t="str">
        <f t="shared" si="54"/>
        <v>ХОЛДИНГ СВЕТА СОФИЯ АД</v>
      </c>
      <c r="B928" s="89" t="str">
        <f t="shared" si="55"/>
        <v>121661963</v>
      </c>
      <c r="C928" s="521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774</v>
      </c>
    </row>
    <row r="929" spans="1:8" ht="15.75">
      <c r="A929" s="89" t="str">
        <f t="shared" si="54"/>
        <v>ХОЛДИНГ СВЕТА СОФИЯ АД</v>
      </c>
      <c r="B929" s="89" t="str">
        <f t="shared" si="55"/>
        <v>121661963</v>
      </c>
      <c r="C929" s="521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4347</v>
      </c>
    </row>
    <row r="930" spans="1:8" ht="15.75">
      <c r="A930" s="89" t="str">
        <f t="shared" si="54"/>
        <v>ХОЛДИНГ СВЕТА СОФИЯ АД</v>
      </c>
      <c r="B930" s="89" t="str">
        <f t="shared" si="55"/>
        <v>121661963</v>
      </c>
      <c r="C930" s="521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ХОЛДИНГ СВЕТА СОФИЯ АД</v>
      </c>
      <c r="B931" s="89" t="str">
        <f t="shared" si="55"/>
        <v>121661963</v>
      </c>
      <c r="C931" s="521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ХОЛДИНГ СВЕТА СОФИЯ АД</v>
      </c>
      <c r="B932" s="89" t="str">
        <f t="shared" si="55"/>
        <v>121661963</v>
      </c>
      <c r="C932" s="521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ХОЛДИНГ СВЕТА СОФИЯ АД</v>
      </c>
      <c r="B933" s="89" t="str">
        <f t="shared" si="55"/>
        <v>121661963</v>
      </c>
      <c r="C933" s="521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ХОЛДИНГ СВЕТА СОФИЯ АД</v>
      </c>
      <c r="B934" s="89" t="str">
        <f t="shared" si="55"/>
        <v>121661963</v>
      </c>
      <c r="C934" s="521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ХОЛДИНГ СВЕТА СОФИЯ АД</v>
      </c>
      <c r="B935" s="89" t="str">
        <f t="shared" si="55"/>
        <v>121661963</v>
      </c>
      <c r="C935" s="521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ХОЛДИНГ СВЕТА СОФИЯ АД</v>
      </c>
      <c r="B936" s="89" t="str">
        <f t="shared" si="55"/>
        <v>121661963</v>
      </c>
      <c r="C936" s="521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ХОЛДИНГ СВЕТА СОФИЯ АД</v>
      </c>
      <c r="B937" s="89" t="str">
        <f t="shared" si="55"/>
        <v>121661963</v>
      </c>
      <c r="C937" s="521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28</v>
      </c>
    </row>
    <row r="938" spans="1:8" ht="15.75">
      <c r="A938" s="89" t="str">
        <f t="shared" si="54"/>
        <v>ХОЛДИНГ СВЕТА СОФИЯ АД</v>
      </c>
      <c r="B938" s="89" t="str">
        <f t="shared" si="55"/>
        <v>121661963</v>
      </c>
      <c r="C938" s="521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ХОЛДИНГ СВЕТА СОФИЯ АД</v>
      </c>
      <c r="B939" s="89" t="str">
        <f t="shared" si="55"/>
        <v>121661963</v>
      </c>
      <c r="C939" s="521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ХОЛДИНГ СВЕТА СОФИЯ АД</v>
      </c>
      <c r="B940" s="89" t="str">
        <f t="shared" si="55"/>
        <v>121661963</v>
      </c>
      <c r="C940" s="521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ХОЛДИНГ СВЕТА СОФИЯ АД</v>
      </c>
      <c r="B941" s="89" t="str">
        <f t="shared" si="55"/>
        <v>121661963</v>
      </c>
      <c r="C941" s="521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28</v>
      </c>
    </row>
    <row r="942" spans="1:8" ht="15.75">
      <c r="A942" s="89" t="str">
        <f t="shared" si="54"/>
        <v>ХОЛДИНГ СВЕТА СОФИЯ АД</v>
      </c>
      <c r="B942" s="89" t="str">
        <f t="shared" si="55"/>
        <v>121661963</v>
      </c>
      <c r="C942" s="521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35549</v>
      </c>
    </row>
    <row r="943" spans="1:8" ht="15.75">
      <c r="A943" s="89" t="str">
        <f t="shared" si="54"/>
        <v>ХОЛДИНГ СВЕТА СОФИЯ АД</v>
      </c>
      <c r="B943" s="89" t="str">
        <f t="shared" si="55"/>
        <v>121661963</v>
      </c>
      <c r="C943" s="521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37671</v>
      </c>
    </row>
    <row r="944" spans="1:8" ht="15.75">
      <c r="A944" s="89" t="str">
        <f t="shared" si="54"/>
        <v>ХОЛДИНГ СВЕТА СОФИЯ АД</v>
      </c>
      <c r="B944" s="89" t="str">
        <f t="shared" si="55"/>
        <v>121661963</v>
      </c>
      <c r="C944" s="521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ХОЛДИНГ СВЕТА СОФИЯ АД</v>
      </c>
      <c r="B945" s="89" t="str">
        <f t="shared" si="55"/>
        <v>121661963</v>
      </c>
      <c r="C945" s="521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ХОЛДИНГ СВЕТА СОФИЯ АД</v>
      </c>
      <c r="B946" s="89" t="str">
        <f t="shared" si="55"/>
        <v>121661963</v>
      </c>
      <c r="C946" s="521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ХОЛДИНГ СВЕТА СОФИЯ АД</v>
      </c>
      <c r="B947" s="89" t="str">
        <f t="shared" si="55"/>
        <v>121661963</v>
      </c>
      <c r="C947" s="521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ХОЛДИНГ СВЕТА СОФИЯ АД</v>
      </c>
      <c r="B948" s="89" t="str">
        <f t="shared" si="55"/>
        <v>121661963</v>
      </c>
      <c r="C948" s="521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ХОЛДИНГ СВЕТА СОФИЯ АД</v>
      </c>
      <c r="B949" s="89" t="str">
        <f t="shared" si="55"/>
        <v>121661963</v>
      </c>
      <c r="C949" s="521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ХОЛДИНГ СВЕТА СОФИЯ АД</v>
      </c>
      <c r="B950" s="89" t="str">
        <f t="shared" si="55"/>
        <v>121661963</v>
      </c>
      <c r="C950" s="521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ХОЛДИНГ СВЕТА СОФИЯ АД</v>
      </c>
      <c r="B951" s="89" t="str">
        <f t="shared" si="55"/>
        <v>121661963</v>
      </c>
      <c r="C951" s="521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ХОЛДИНГ СВЕТА СОФИЯ АД</v>
      </c>
      <c r="B952" s="89" t="str">
        <f t="shared" si="55"/>
        <v>121661963</v>
      </c>
      <c r="C952" s="521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ХОЛДИНГ СВЕТА СОФИЯ АД</v>
      </c>
      <c r="B953" s="89" t="str">
        <f t="shared" si="55"/>
        <v>121661963</v>
      </c>
      <c r="C953" s="521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ХОЛДИНГ СВЕТА СОФИЯ АД</v>
      </c>
      <c r="B954" s="89" t="str">
        <f t="shared" si="55"/>
        <v>121661963</v>
      </c>
      <c r="C954" s="521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0</v>
      </c>
    </row>
    <row r="955" spans="1:8" ht="15.75">
      <c r="A955" s="89" t="str">
        <f t="shared" si="54"/>
        <v>ХОЛДИНГ СВЕТА СОФИЯ АД</v>
      </c>
      <c r="B955" s="89" t="str">
        <f t="shared" si="55"/>
        <v>121661963</v>
      </c>
      <c r="C955" s="521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11611</v>
      </c>
    </row>
    <row r="956" spans="1:8" ht="15.75">
      <c r="A956" s="89" t="str">
        <f t="shared" si="54"/>
        <v>ХОЛДИНГ СВЕТА СОФИЯ АД</v>
      </c>
      <c r="B956" s="89" t="str">
        <f t="shared" si="55"/>
        <v>121661963</v>
      </c>
      <c r="C956" s="521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11611</v>
      </c>
    </row>
    <row r="957" spans="1:8" ht="15.75">
      <c r="A957" s="89" t="str">
        <f t="shared" si="54"/>
        <v>ХОЛДИНГ СВЕТА СОФИЯ АД</v>
      </c>
      <c r="B957" s="89" t="str">
        <f t="shared" si="55"/>
        <v>121661963</v>
      </c>
      <c r="C957" s="521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0</v>
      </c>
    </row>
    <row r="958" spans="1:8" ht="15.75">
      <c r="A958" s="89" t="str">
        <f t="shared" si="54"/>
        <v>ХОЛДИНГ СВЕТА СОФИЯ АД</v>
      </c>
      <c r="B958" s="89" t="str">
        <f t="shared" si="55"/>
        <v>121661963</v>
      </c>
      <c r="C958" s="521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0</v>
      </c>
    </row>
    <row r="959" spans="1:8" ht="15.75">
      <c r="A959" s="89" t="str">
        <f t="shared" si="54"/>
        <v>ХОЛДИНГ СВЕТА СОФИЯ АД</v>
      </c>
      <c r="B959" s="89" t="str">
        <f t="shared" si="55"/>
        <v>121661963</v>
      </c>
      <c r="C959" s="521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805</v>
      </c>
    </row>
    <row r="960" spans="1:8" ht="15.75">
      <c r="A960" s="89" t="str">
        <f t="shared" si="54"/>
        <v>ХОЛДИНГ СВЕТА СОФИЯ АД</v>
      </c>
      <c r="B960" s="89" t="str">
        <f t="shared" si="55"/>
        <v>121661963</v>
      </c>
      <c r="C960" s="521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774</v>
      </c>
    </row>
    <row r="961" spans="1:8" ht="15.75">
      <c r="A961" s="89" t="str">
        <f t="shared" si="54"/>
        <v>ХОЛДИНГ СВЕТА СОФИЯ АД</v>
      </c>
      <c r="B961" s="89" t="str">
        <f t="shared" si="55"/>
        <v>121661963</v>
      </c>
      <c r="C961" s="521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814</v>
      </c>
    </row>
    <row r="962" spans="1:8" ht="15.75">
      <c r="A962" s="89" t="str">
        <f t="shared" si="54"/>
        <v>ХОЛДИНГ СВЕТА СОФИЯ АД</v>
      </c>
      <c r="B962" s="89" t="str">
        <f t="shared" si="55"/>
        <v>121661963</v>
      </c>
      <c r="C962" s="521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ХОЛДИНГ СВЕТА СОФИЯ АД</v>
      </c>
      <c r="B963" s="89" t="str">
        <f t="shared" si="55"/>
        <v>121661963</v>
      </c>
      <c r="C963" s="521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ХОЛДИНГ СВЕТА СОФИЯ АД</v>
      </c>
      <c r="B964" s="89" t="str">
        <f t="shared" si="55"/>
        <v>121661963</v>
      </c>
      <c r="C964" s="521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ХОЛДИНГ СВЕТА СОФИЯ АД</v>
      </c>
      <c r="B965" s="89" t="str">
        <f t="shared" si="55"/>
        <v>121661963</v>
      </c>
      <c r="C965" s="521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ХОЛДИНГ СВЕТА СОФИЯ АД</v>
      </c>
      <c r="B966" s="89" t="str">
        <f t="shared" si="55"/>
        <v>121661963</v>
      </c>
      <c r="C966" s="521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ХОЛДИНГ СВЕТА СОФИЯ АД</v>
      </c>
      <c r="B967" s="89" t="str">
        <f t="shared" si="55"/>
        <v>121661963</v>
      </c>
      <c r="C967" s="521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ХОЛДИНГ СВЕТА СОФИЯ АД</v>
      </c>
      <c r="B968" s="89" t="str">
        <f t="shared" si="55"/>
        <v>121661963</v>
      </c>
      <c r="C968" s="521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ХОЛДИНГ СВЕТА СОФИЯ АД</v>
      </c>
      <c r="B969" s="89" t="str">
        <f t="shared" si="55"/>
        <v>121661963</v>
      </c>
      <c r="C969" s="521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26</v>
      </c>
    </row>
    <row r="970" spans="1:8" ht="15.75">
      <c r="A970" s="89" t="str">
        <f t="shared" si="54"/>
        <v>ХОЛДИНГ СВЕТА СОФИЯ АД</v>
      </c>
      <c r="B970" s="89" t="str">
        <f t="shared" si="55"/>
        <v>121661963</v>
      </c>
      <c r="C970" s="521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ХОЛДИНГ СВЕТА СОФИЯ АД</v>
      </c>
      <c r="B971" s="89" t="str">
        <f t="shared" si="55"/>
        <v>121661963</v>
      </c>
      <c r="C971" s="521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ХОЛДИНГ СВЕТА СОФИЯ АД</v>
      </c>
      <c r="B972" s="89" t="str">
        <f t="shared" si="55"/>
        <v>121661963</v>
      </c>
      <c r="C972" s="521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ХОЛДИНГ СВЕТА СОФИЯ АД</v>
      </c>
      <c r="B973" s="89" t="str">
        <f t="shared" si="55"/>
        <v>121661963</v>
      </c>
      <c r="C973" s="521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26</v>
      </c>
    </row>
    <row r="974" spans="1:8" ht="15.75">
      <c r="A974" s="89" t="str">
        <f t="shared" si="54"/>
        <v>ХОЛДИНГ СВЕТА СОФИЯ АД</v>
      </c>
      <c r="B974" s="89" t="str">
        <f t="shared" si="55"/>
        <v>121661963</v>
      </c>
      <c r="C974" s="521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14030</v>
      </c>
    </row>
    <row r="975" spans="1:8" ht="15.75">
      <c r="A975" s="89" t="str">
        <f t="shared" si="54"/>
        <v>ХОЛДИНГ СВЕТА СОФИЯ АД</v>
      </c>
      <c r="B975" s="89" t="str">
        <f t="shared" si="55"/>
        <v>121661963</v>
      </c>
      <c r="C975" s="521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14030</v>
      </c>
    </row>
    <row r="976" spans="1:8" ht="15.7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1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ХОЛДИНГ СВЕТА СОФИЯ АД</v>
      </c>
      <c r="B977" s="89" t="str">
        <f t="shared" si="58"/>
        <v>121661963</v>
      </c>
      <c r="C977" s="521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2122</v>
      </c>
    </row>
    <row r="978" spans="1:8" ht="15.75">
      <c r="A978" s="89" t="str">
        <f t="shared" si="57"/>
        <v>ХОЛДИНГ СВЕТА СОФИЯ АД</v>
      </c>
      <c r="B978" s="89" t="str">
        <f t="shared" si="58"/>
        <v>121661963</v>
      </c>
      <c r="C978" s="521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2122</v>
      </c>
    </row>
    <row r="979" spans="1:8" ht="15.75">
      <c r="A979" s="89" t="str">
        <f t="shared" si="57"/>
        <v>ХОЛДИНГ СВЕТА СОФИЯ АД</v>
      </c>
      <c r="B979" s="89" t="str">
        <f t="shared" si="58"/>
        <v>121661963</v>
      </c>
      <c r="C979" s="521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ХОЛДИНГ СВЕТА СОФИЯ АД</v>
      </c>
      <c r="B980" s="89" t="str">
        <f t="shared" si="58"/>
        <v>121661963</v>
      </c>
      <c r="C980" s="521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0</v>
      </c>
    </row>
    <row r="981" spans="1:8" ht="15.75">
      <c r="A981" s="89" t="str">
        <f t="shared" si="57"/>
        <v>ХОЛДИНГ СВЕТА СОФИЯ АД</v>
      </c>
      <c r="B981" s="89" t="str">
        <f t="shared" si="58"/>
        <v>121661963</v>
      </c>
      <c r="C981" s="521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ХОЛДИНГ СВЕТА СОФИЯ АД</v>
      </c>
      <c r="B982" s="89" t="str">
        <f t="shared" si="58"/>
        <v>121661963</v>
      </c>
      <c r="C982" s="521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ХОЛДИНГ СВЕТА СОФИЯ АД</v>
      </c>
      <c r="B983" s="89" t="str">
        <f t="shared" si="58"/>
        <v>121661963</v>
      </c>
      <c r="C983" s="521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ХОЛДИНГ СВЕТА СОФИЯ АД</v>
      </c>
      <c r="B984" s="89" t="str">
        <f t="shared" si="58"/>
        <v>121661963</v>
      </c>
      <c r="C984" s="521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ХОЛДИНГ СВЕТА СОФИЯ АД</v>
      </c>
      <c r="B985" s="89" t="str">
        <f t="shared" si="58"/>
        <v>121661963</v>
      </c>
      <c r="C985" s="521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2122</v>
      </c>
    </row>
    <row r="986" spans="1:8" ht="15.75">
      <c r="A986" s="89" t="str">
        <f t="shared" si="57"/>
        <v>ХОЛДИНГ СВЕТА СОФИЯ АД</v>
      </c>
      <c r="B986" s="89" t="str">
        <f t="shared" si="58"/>
        <v>121661963</v>
      </c>
      <c r="C986" s="521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ХОЛДИНГ СВЕТА СОФИЯ АД</v>
      </c>
      <c r="B987" s="89" t="str">
        <f t="shared" si="58"/>
        <v>121661963</v>
      </c>
      <c r="C987" s="521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11907</v>
      </c>
    </row>
    <row r="988" spans="1:8" ht="15.75">
      <c r="A988" s="89" t="str">
        <f t="shared" si="57"/>
        <v>ХОЛДИНГ СВЕТА СОФИЯ АД</v>
      </c>
      <c r="B988" s="89" t="str">
        <f t="shared" si="58"/>
        <v>121661963</v>
      </c>
      <c r="C988" s="521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11907</v>
      </c>
    </row>
    <row r="989" spans="1:8" ht="15.75">
      <c r="A989" s="89" t="str">
        <f t="shared" si="57"/>
        <v>ХОЛДИНГ СВЕТА СОФИЯ АД</v>
      </c>
      <c r="B989" s="89" t="str">
        <f t="shared" si="58"/>
        <v>121661963</v>
      </c>
      <c r="C989" s="521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ХОЛДИНГ СВЕТА СОФИЯ АД</v>
      </c>
      <c r="B990" s="89" t="str">
        <f t="shared" si="58"/>
        <v>121661963</v>
      </c>
      <c r="C990" s="521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ХОЛДИНГ СВЕТА СОФИЯ АД</v>
      </c>
      <c r="B991" s="89" t="str">
        <f t="shared" si="58"/>
        <v>121661963</v>
      </c>
      <c r="C991" s="521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6077</v>
      </c>
    </row>
    <row r="992" spans="1:8" ht="15.75">
      <c r="A992" s="89" t="str">
        <f t="shared" si="57"/>
        <v>ХОЛДИНГ СВЕТА СОФИЯ АД</v>
      </c>
      <c r="B992" s="89" t="str">
        <f t="shared" si="58"/>
        <v>121661963</v>
      </c>
      <c r="C992" s="521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ХОЛДИНГ СВЕТА СОФИЯ АД</v>
      </c>
      <c r="B993" s="89" t="str">
        <f t="shared" si="58"/>
        <v>121661963</v>
      </c>
      <c r="C993" s="521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3533</v>
      </c>
    </row>
    <row r="994" spans="1:8" ht="15.75">
      <c r="A994" s="89" t="str">
        <f t="shared" si="57"/>
        <v>ХОЛДИНГ СВЕТА СОФИЯ АД</v>
      </c>
      <c r="B994" s="89" t="str">
        <f t="shared" si="58"/>
        <v>121661963</v>
      </c>
      <c r="C994" s="521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ХОЛДИНГ СВЕТА СОФИЯ АД</v>
      </c>
      <c r="B995" s="89" t="str">
        <f t="shared" si="58"/>
        <v>121661963</v>
      </c>
      <c r="C995" s="521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ХОЛДИНГ СВЕТА СОФИЯ АД</v>
      </c>
      <c r="B996" s="89" t="str">
        <f t="shared" si="58"/>
        <v>121661963</v>
      </c>
      <c r="C996" s="521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ХОЛДИНГ СВЕТА СОФИЯ АД</v>
      </c>
      <c r="B997" s="89" t="str">
        <f t="shared" si="58"/>
        <v>121661963</v>
      </c>
      <c r="C997" s="521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ХОЛДИНГ СВЕТА СОФИЯ АД</v>
      </c>
      <c r="B998" s="89" t="str">
        <f t="shared" si="58"/>
        <v>121661963</v>
      </c>
      <c r="C998" s="521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ХОЛДИНГ СВЕТА СОФИЯ АД</v>
      </c>
      <c r="B999" s="89" t="str">
        <f t="shared" si="58"/>
        <v>121661963</v>
      </c>
      <c r="C999" s="521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ХОЛДИНГ СВЕТА СОФИЯ АД</v>
      </c>
      <c r="B1000" s="89" t="str">
        <f t="shared" si="58"/>
        <v>121661963</v>
      </c>
      <c r="C1000" s="521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ХОЛДИНГ СВЕТА СОФИЯ АД</v>
      </c>
      <c r="B1001" s="89" t="str">
        <f t="shared" si="58"/>
        <v>121661963</v>
      </c>
      <c r="C1001" s="521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2</v>
      </c>
    </row>
    <row r="1002" spans="1:8" ht="15.75">
      <c r="A1002" s="89" t="str">
        <f t="shared" si="57"/>
        <v>ХОЛДИНГ СВЕТА СОФИЯ АД</v>
      </c>
      <c r="B1002" s="89" t="str">
        <f t="shared" si="58"/>
        <v>121661963</v>
      </c>
      <c r="C1002" s="521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ХОЛДИНГ СВЕТА СОФИЯ АД</v>
      </c>
      <c r="B1003" s="89" t="str">
        <f t="shared" si="58"/>
        <v>121661963</v>
      </c>
      <c r="C1003" s="521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ХОЛДИНГ СВЕТА СОФИЯ АД</v>
      </c>
      <c r="B1004" s="89" t="str">
        <f t="shared" si="58"/>
        <v>121661963</v>
      </c>
      <c r="C1004" s="521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ХОЛДИНГ СВЕТА СОФИЯ АД</v>
      </c>
      <c r="B1005" s="89" t="str">
        <f t="shared" si="58"/>
        <v>121661963</v>
      </c>
      <c r="C1005" s="521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2</v>
      </c>
    </row>
    <row r="1006" spans="1:8" ht="15.75">
      <c r="A1006" s="89" t="str">
        <f t="shared" si="57"/>
        <v>ХОЛДИНГ СВЕТА СОФИЯ АД</v>
      </c>
      <c r="B1006" s="89" t="str">
        <f t="shared" si="58"/>
        <v>121661963</v>
      </c>
      <c r="C1006" s="521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21519</v>
      </c>
    </row>
    <row r="1007" spans="1:8" ht="15.75">
      <c r="A1007" s="89" t="str">
        <f t="shared" si="57"/>
        <v>ХОЛДИНГ СВЕТА СОФИЯ АД</v>
      </c>
      <c r="B1007" s="89" t="str">
        <f t="shared" si="58"/>
        <v>121661963</v>
      </c>
      <c r="C1007" s="521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23641</v>
      </c>
    </row>
    <row r="1008" spans="1:8" ht="15.75">
      <c r="A1008" s="89" t="str">
        <f t="shared" si="57"/>
        <v>ХОЛДИНГ СВЕТА СОФИЯ АД</v>
      </c>
      <c r="B1008" s="89" t="str">
        <f t="shared" si="58"/>
        <v>121661963</v>
      </c>
      <c r="C1008" s="521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35</v>
      </c>
    </row>
    <row r="1009" spans="1:8" ht="15.75">
      <c r="A1009" s="89" t="str">
        <f t="shared" si="57"/>
        <v>ХОЛДИНГ СВЕТА СОФИЯ АД</v>
      </c>
      <c r="B1009" s="89" t="str">
        <f t="shared" si="58"/>
        <v>121661963</v>
      </c>
      <c r="C1009" s="521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35</v>
      </c>
    </row>
    <row r="1010" spans="1:8" ht="15.75">
      <c r="A1010" s="89" t="str">
        <f t="shared" si="57"/>
        <v>ХОЛДИНГ СВЕТА СОФИЯ АД</v>
      </c>
      <c r="B1010" s="89" t="str">
        <f t="shared" si="58"/>
        <v>121661963</v>
      </c>
      <c r="C1010" s="521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ХОЛДИНГ СВЕТА СОФИЯ АД</v>
      </c>
      <c r="B1011" s="89" t="str">
        <f t="shared" si="58"/>
        <v>121661963</v>
      </c>
      <c r="C1011" s="521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ХОЛДИНГ СВЕТА СОФИЯ АД</v>
      </c>
      <c r="B1012" s="89" t="str">
        <f t="shared" si="58"/>
        <v>121661963</v>
      </c>
      <c r="C1012" s="521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22987</v>
      </c>
    </row>
    <row r="1013" spans="1:8" ht="15.75">
      <c r="A1013" s="89" t="str">
        <f t="shared" si="57"/>
        <v>ХОЛДИНГ СВЕТА СОФИЯ АД</v>
      </c>
      <c r="B1013" s="89" t="str">
        <f t="shared" si="58"/>
        <v>121661963</v>
      </c>
      <c r="C1013" s="521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22987</v>
      </c>
    </row>
    <row r="1014" spans="1:8" ht="15.75">
      <c r="A1014" s="89" t="str">
        <f t="shared" si="57"/>
        <v>ХОЛДИНГ СВЕТА СОФИЯ АД</v>
      </c>
      <c r="B1014" s="89" t="str">
        <f t="shared" si="58"/>
        <v>121661963</v>
      </c>
      <c r="C1014" s="521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ХОЛДИНГ СВЕТА СОФИЯ АД</v>
      </c>
      <c r="B1015" s="89" t="str">
        <f t="shared" si="58"/>
        <v>121661963</v>
      </c>
      <c r="C1015" s="521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ХОЛДИНГ СВЕТА СОФИЯ АД</v>
      </c>
      <c r="B1016" s="89" t="str">
        <f t="shared" si="58"/>
        <v>121661963</v>
      </c>
      <c r="C1016" s="521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ХОЛДИНГ СВЕТА СОФИЯ АД</v>
      </c>
      <c r="B1017" s="89" t="str">
        <f t="shared" si="58"/>
        <v>121661963</v>
      </c>
      <c r="C1017" s="521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ХОЛДИНГ СВЕТА СОФИЯ АД</v>
      </c>
      <c r="B1018" s="89" t="str">
        <f t="shared" si="58"/>
        <v>121661963</v>
      </c>
      <c r="C1018" s="521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ХОЛДИНГ СВЕТА СОФИЯ АД</v>
      </c>
      <c r="B1019" s="89" t="str">
        <f t="shared" si="58"/>
        <v>121661963</v>
      </c>
      <c r="C1019" s="521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ХОЛДИНГ СВЕТА СОФИЯ АД</v>
      </c>
      <c r="B1020" s="89" t="str">
        <f t="shared" si="58"/>
        <v>121661963</v>
      </c>
      <c r="C1020" s="521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4</v>
      </c>
    </row>
    <row r="1021" spans="1:8" ht="15.75">
      <c r="A1021" s="89" t="str">
        <f t="shared" si="57"/>
        <v>ХОЛДИНГ СВЕТА СОФИЯ АД</v>
      </c>
      <c r="B1021" s="89" t="str">
        <f t="shared" si="58"/>
        <v>121661963</v>
      </c>
      <c r="C1021" s="521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ХОЛДИНГ СВЕТА СОФИЯ АД</v>
      </c>
      <c r="B1022" s="89" t="str">
        <f t="shared" si="58"/>
        <v>121661963</v>
      </c>
      <c r="C1022" s="521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23026</v>
      </c>
    </row>
    <row r="1023" spans="1:8" ht="15.75">
      <c r="A1023" s="89" t="str">
        <f t="shared" si="57"/>
        <v>ХОЛДИНГ СВЕТА СОФИЯ АД</v>
      </c>
      <c r="B1023" s="89" t="str">
        <f t="shared" si="58"/>
        <v>121661963</v>
      </c>
      <c r="C1023" s="521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1331</v>
      </c>
    </row>
    <row r="1024" spans="1:8" ht="15.75">
      <c r="A1024" s="89" t="str">
        <f t="shared" si="57"/>
        <v>ХОЛДИНГ СВЕТА СОФИЯ АД</v>
      </c>
      <c r="B1024" s="89" t="str">
        <f t="shared" si="58"/>
        <v>121661963</v>
      </c>
      <c r="C1024" s="521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320</v>
      </c>
    </row>
    <row r="1025" spans="1:8" ht="15.75">
      <c r="A1025" s="89" t="str">
        <f t="shared" si="57"/>
        <v>ХОЛДИНГ СВЕТА СОФИЯ АД</v>
      </c>
      <c r="B1025" s="89" t="str">
        <f t="shared" si="58"/>
        <v>121661963</v>
      </c>
      <c r="C1025" s="521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ХОЛДИНГ СВЕТА СОФИЯ АД</v>
      </c>
      <c r="B1026" s="89" t="str">
        <f t="shared" si="58"/>
        <v>121661963</v>
      </c>
      <c r="C1026" s="521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ХОЛДИНГ СВЕТА СОФИЯ АД</v>
      </c>
      <c r="B1027" s="89" t="str">
        <f t="shared" si="58"/>
        <v>121661963</v>
      </c>
      <c r="C1027" s="521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320</v>
      </c>
    </row>
    <row r="1028" spans="1:8" ht="15.75">
      <c r="A1028" s="89" t="str">
        <f t="shared" si="57"/>
        <v>ХОЛДИНГ СВЕТА СОФИЯ АД</v>
      </c>
      <c r="B1028" s="89" t="str">
        <f t="shared" si="58"/>
        <v>121661963</v>
      </c>
      <c r="C1028" s="521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37251</v>
      </c>
    </row>
    <row r="1029" spans="1:8" ht="15.75">
      <c r="A1029" s="89" t="str">
        <f t="shared" si="57"/>
        <v>ХОЛДИНГ СВЕТА СОФИЯ АД</v>
      </c>
      <c r="B1029" s="89" t="str">
        <f t="shared" si="58"/>
        <v>121661963</v>
      </c>
      <c r="C1029" s="521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37251</v>
      </c>
    </row>
    <row r="1030" spans="1:8" ht="15.75">
      <c r="A1030" s="89" t="str">
        <f t="shared" si="57"/>
        <v>ХОЛДИНГ СВЕТА СОФИЯ АД</v>
      </c>
      <c r="B1030" s="89" t="str">
        <f t="shared" si="58"/>
        <v>121661963</v>
      </c>
      <c r="C1030" s="521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ХОЛДИНГ СВЕТА СОФИЯ АД</v>
      </c>
      <c r="B1031" s="89" t="str">
        <f t="shared" si="58"/>
        <v>121661963</v>
      </c>
      <c r="C1031" s="521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ХОЛДИНГ СВЕТА СОФИЯ АД</v>
      </c>
      <c r="B1032" s="89" t="str">
        <f t="shared" si="58"/>
        <v>121661963</v>
      </c>
      <c r="C1032" s="521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ХОЛДИНГ СВЕТА СОФИЯ АД</v>
      </c>
      <c r="B1033" s="89" t="str">
        <f t="shared" si="58"/>
        <v>121661963</v>
      </c>
      <c r="C1033" s="521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1332</v>
      </c>
    </row>
    <row r="1034" spans="1:8" ht="15.75">
      <c r="A1034" s="89" t="str">
        <f t="shared" si="57"/>
        <v>ХОЛДИНГ СВЕТА СОФИЯ АД</v>
      </c>
      <c r="B1034" s="89" t="str">
        <f t="shared" si="58"/>
        <v>121661963</v>
      </c>
      <c r="C1034" s="521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ХОЛДИНГ СВЕТА СОФИЯ АД</v>
      </c>
      <c r="B1035" s="89" t="str">
        <f t="shared" si="58"/>
        <v>121661963</v>
      </c>
      <c r="C1035" s="521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ХОЛДИНГ СВЕТА СОФИЯ АД</v>
      </c>
      <c r="B1036" s="89" t="str">
        <f t="shared" si="58"/>
        <v>121661963</v>
      </c>
      <c r="C1036" s="521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1332</v>
      </c>
    </row>
    <row r="1037" spans="1:8" ht="15.75">
      <c r="A1037" s="89" t="str">
        <f t="shared" si="57"/>
        <v>ХОЛДИНГ СВЕТА СОФИЯ АД</v>
      </c>
      <c r="B1037" s="89" t="str">
        <f t="shared" si="58"/>
        <v>121661963</v>
      </c>
      <c r="C1037" s="521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ХОЛДИНГ СВЕТА СОФИЯ АД</v>
      </c>
      <c r="B1038" s="89" t="str">
        <f t="shared" si="58"/>
        <v>121661963</v>
      </c>
      <c r="C1038" s="521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9516</v>
      </c>
    </row>
    <row r="1039" spans="1:8" ht="15.75">
      <c r="A1039" s="89" t="str">
        <f t="shared" si="57"/>
        <v>ХОЛДИНГ СВЕТА СОФИЯ АД</v>
      </c>
      <c r="B1039" s="89" t="str">
        <f t="shared" si="58"/>
        <v>121661963</v>
      </c>
      <c r="C1039" s="521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3587</v>
      </c>
    </row>
    <row r="1040" spans="1:8" ht="15.7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1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775</v>
      </c>
    </row>
    <row r="1041" spans="1:8" ht="15.75">
      <c r="A1041" s="89" t="str">
        <f t="shared" si="60"/>
        <v>ХОЛДИНГ СВЕТА СОФИЯ АД</v>
      </c>
      <c r="B1041" s="89" t="str">
        <f t="shared" si="61"/>
        <v>121661963</v>
      </c>
      <c r="C1041" s="521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4980</v>
      </c>
    </row>
    <row r="1042" spans="1:8" ht="15.75">
      <c r="A1042" s="89" t="str">
        <f t="shared" si="60"/>
        <v>ХОЛДИНГ СВЕТА СОФИЯ АД</v>
      </c>
      <c r="B1042" s="89" t="str">
        <f t="shared" si="61"/>
        <v>121661963</v>
      </c>
      <c r="C1042" s="521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0</v>
      </c>
    </row>
    <row r="1043" spans="1:8" ht="15.75">
      <c r="A1043" s="89" t="str">
        <f t="shared" si="60"/>
        <v>ХОЛДИНГ СВЕТА СОФИЯ АД</v>
      </c>
      <c r="B1043" s="89" t="str">
        <f t="shared" si="61"/>
        <v>121661963</v>
      </c>
      <c r="C1043" s="521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171</v>
      </c>
    </row>
    <row r="1044" spans="1:8" ht="15.75">
      <c r="A1044" s="89" t="str">
        <f t="shared" si="60"/>
        <v>ХОЛДИНГ СВЕТА СОФИЯ АД</v>
      </c>
      <c r="B1044" s="89" t="str">
        <f t="shared" si="61"/>
        <v>121661963</v>
      </c>
      <c r="C1044" s="521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131</v>
      </c>
    </row>
    <row r="1045" spans="1:8" ht="15.75">
      <c r="A1045" s="89" t="str">
        <f t="shared" si="60"/>
        <v>ХОЛДИНГ СВЕТА СОФИЯ АД</v>
      </c>
      <c r="B1045" s="89" t="str">
        <f t="shared" si="61"/>
        <v>121661963</v>
      </c>
      <c r="C1045" s="521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ХОЛДИНГ СВЕТА СОФИЯ АД</v>
      </c>
      <c r="B1046" s="89" t="str">
        <f t="shared" si="61"/>
        <v>121661963</v>
      </c>
      <c r="C1046" s="521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40</v>
      </c>
    </row>
    <row r="1047" spans="1:8" ht="15.75">
      <c r="A1047" s="89" t="str">
        <f t="shared" si="60"/>
        <v>ХОЛДИНГ СВЕТА СОФИЯ АД</v>
      </c>
      <c r="B1047" s="89" t="str">
        <f t="shared" si="61"/>
        <v>121661963</v>
      </c>
      <c r="C1047" s="521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</v>
      </c>
    </row>
    <row r="1048" spans="1:8" ht="15.75">
      <c r="A1048" s="89" t="str">
        <f t="shared" si="60"/>
        <v>ХОЛДИНГ СВЕТА СОФИЯ АД</v>
      </c>
      <c r="B1048" s="89" t="str">
        <f t="shared" si="61"/>
        <v>121661963</v>
      </c>
      <c r="C1048" s="521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73</v>
      </c>
    </row>
    <row r="1049" spans="1:8" ht="15.75">
      <c r="A1049" s="89" t="str">
        <f t="shared" si="60"/>
        <v>ХОЛДИНГ СВЕТА СОФИЯ АД</v>
      </c>
      <c r="B1049" s="89" t="str">
        <f t="shared" si="61"/>
        <v>121661963</v>
      </c>
      <c r="C1049" s="521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48492</v>
      </c>
    </row>
    <row r="1050" spans="1:8" ht="15.75">
      <c r="A1050" s="89" t="str">
        <f t="shared" si="60"/>
        <v>ХОЛДИНГ СВЕТА СОФИЯ АД</v>
      </c>
      <c r="B1050" s="89" t="str">
        <f t="shared" si="61"/>
        <v>121661963</v>
      </c>
      <c r="C1050" s="521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72849</v>
      </c>
    </row>
    <row r="1051" spans="1:8" ht="15.75">
      <c r="A1051" s="89" t="str">
        <f t="shared" si="60"/>
        <v>ХОЛДИНГ СВЕТА СОФИЯ АД</v>
      </c>
      <c r="B1051" s="89" t="str">
        <f t="shared" si="61"/>
        <v>121661963</v>
      </c>
      <c r="C1051" s="521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ХОЛДИНГ СВЕТА СОФИЯ АД</v>
      </c>
      <c r="B1052" s="89" t="str">
        <f t="shared" si="61"/>
        <v>121661963</v>
      </c>
      <c r="C1052" s="521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ХОЛДИНГ СВЕТА СОФИЯ АД</v>
      </c>
      <c r="B1053" s="89" t="str">
        <f t="shared" si="61"/>
        <v>121661963</v>
      </c>
      <c r="C1053" s="521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ХОЛДИНГ СВЕТА СОФИЯ АД</v>
      </c>
      <c r="B1054" s="89" t="str">
        <f t="shared" si="61"/>
        <v>121661963</v>
      </c>
      <c r="C1054" s="521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ХОЛДИНГ СВЕТА СОФИЯ АД</v>
      </c>
      <c r="B1055" s="89" t="str">
        <f t="shared" si="61"/>
        <v>121661963</v>
      </c>
      <c r="C1055" s="521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ХОЛДИНГ СВЕТА СОФИЯ АД</v>
      </c>
      <c r="B1056" s="89" t="str">
        <f t="shared" si="61"/>
        <v>121661963</v>
      </c>
      <c r="C1056" s="521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ХОЛДИНГ СВЕТА СОФИЯ АД</v>
      </c>
      <c r="B1057" s="89" t="str">
        <f t="shared" si="61"/>
        <v>121661963</v>
      </c>
      <c r="C1057" s="521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ХОЛДИНГ СВЕТА СОФИЯ АД</v>
      </c>
      <c r="B1058" s="89" t="str">
        <f t="shared" si="61"/>
        <v>121661963</v>
      </c>
      <c r="C1058" s="521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ХОЛДИНГ СВЕТА СОФИЯ АД</v>
      </c>
      <c r="B1059" s="89" t="str">
        <f t="shared" si="61"/>
        <v>121661963</v>
      </c>
      <c r="C1059" s="521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ХОЛДИНГ СВЕТА СОФИЯ АД</v>
      </c>
      <c r="B1060" s="89" t="str">
        <f t="shared" si="61"/>
        <v>121661963</v>
      </c>
      <c r="C1060" s="521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ХОЛДИНГ СВЕТА СОФИЯ АД</v>
      </c>
      <c r="B1061" s="89" t="str">
        <f t="shared" si="61"/>
        <v>121661963</v>
      </c>
      <c r="C1061" s="521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ХОЛДИНГ СВЕТА СОФИЯ АД</v>
      </c>
      <c r="B1062" s="89" t="str">
        <f t="shared" si="61"/>
        <v>121661963</v>
      </c>
      <c r="C1062" s="521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ХОЛДИНГ СВЕТА СОФИЯ АД</v>
      </c>
      <c r="B1063" s="89" t="str">
        <f t="shared" si="61"/>
        <v>121661963</v>
      </c>
      <c r="C1063" s="521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ХОЛДИНГ СВЕТА СОФИЯ АД</v>
      </c>
      <c r="B1064" s="89" t="str">
        <f t="shared" si="61"/>
        <v>121661963</v>
      </c>
      <c r="C1064" s="521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ХОЛДИНГ СВЕТА СОФИЯ АД</v>
      </c>
      <c r="B1065" s="89" t="str">
        <f t="shared" si="61"/>
        <v>121661963</v>
      </c>
      <c r="C1065" s="521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ХОЛДИНГ СВЕТА СОФИЯ АД</v>
      </c>
      <c r="B1066" s="89" t="str">
        <f t="shared" si="61"/>
        <v>121661963</v>
      </c>
      <c r="C1066" s="521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ХОЛДИНГ СВЕТА СОФИЯ АД</v>
      </c>
      <c r="B1067" s="89" t="str">
        <f t="shared" si="61"/>
        <v>121661963</v>
      </c>
      <c r="C1067" s="521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318</v>
      </c>
    </row>
    <row r="1068" spans="1:8" ht="15.75">
      <c r="A1068" s="89" t="str">
        <f t="shared" si="60"/>
        <v>ХОЛДИНГ СВЕТА СОФИЯ АД</v>
      </c>
      <c r="B1068" s="89" t="str">
        <f t="shared" si="61"/>
        <v>121661963</v>
      </c>
      <c r="C1068" s="521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ХОЛДИНГ СВЕТА СОФИЯ АД</v>
      </c>
      <c r="B1069" s="89" t="str">
        <f t="shared" si="61"/>
        <v>121661963</v>
      </c>
      <c r="C1069" s="521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ХОЛДИНГ СВЕТА СОФИЯ АД</v>
      </c>
      <c r="B1070" s="89" t="str">
        <f t="shared" si="61"/>
        <v>121661963</v>
      </c>
      <c r="C1070" s="521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318</v>
      </c>
    </row>
    <row r="1071" spans="1:8" ht="15.75">
      <c r="A1071" s="89" t="str">
        <f t="shared" si="60"/>
        <v>ХОЛДИНГ СВЕТА СОФИЯ АД</v>
      </c>
      <c r="B1071" s="89" t="str">
        <f t="shared" si="61"/>
        <v>121661963</v>
      </c>
      <c r="C1071" s="521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23022</v>
      </c>
    </row>
    <row r="1072" spans="1:8" ht="15.75">
      <c r="A1072" s="89" t="str">
        <f t="shared" si="60"/>
        <v>ХОЛДИНГ СВЕТА СОФИЯ АД</v>
      </c>
      <c r="B1072" s="89" t="str">
        <f t="shared" si="61"/>
        <v>121661963</v>
      </c>
      <c r="C1072" s="521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23022</v>
      </c>
    </row>
    <row r="1073" spans="1:8" ht="15.75">
      <c r="A1073" s="89" t="str">
        <f t="shared" si="60"/>
        <v>ХОЛДИНГ СВЕТА СОФИЯ АД</v>
      </c>
      <c r="B1073" s="89" t="str">
        <f t="shared" si="61"/>
        <v>121661963</v>
      </c>
      <c r="C1073" s="521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ХОЛДИНГ СВЕТА СОФИЯ АД</v>
      </c>
      <c r="B1074" s="89" t="str">
        <f t="shared" si="61"/>
        <v>121661963</v>
      </c>
      <c r="C1074" s="521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ХОЛДИНГ СВЕТА СОФИЯ АД</v>
      </c>
      <c r="B1075" s="89" t="str">
        <f t="shared" si="61"/>
        <v>121661963</v>
      </c>
      <c r="C1075" s="521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ХОЛДИНГ СВЕТА СОФИЯ АД</v>
      </c>
      <c r="B1076" s="89" t="str">
        <f t="shared" si="61"/>
        <v>121661963</v>
      </c>
      <c r="C1076" s="521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1200</v>
      </c>
    </row>
    <row r="1077" spans="1:8" ht="15.75">
      <c r="A1077" s="89" t="str">
        <f t="shared" si="60"/>
        <v>ХОЛДИНГ СВЕТА СОФИЯ АД</v>
      </c>
      <c r="B1077" s="89" t="str">
        <f t="shared" si="61"/>
        <v>121661963</v>
      </c>
      <c r="C1077" s="521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ХОЛДИНГ СВЕТА СОФИЯ АД</v>
      </c>
      <c r="B1078" s="89" t="str">
        <f t="shared" si="61"/>
        <v>121661963</v>
      </c>
      <c r="C1078" s="521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ХОЛДИНГ СВЕТА СОФИЯ АД</v>
      </c>
      <c r="B1079" s="89" t="str">
        <f t="shared" si="61"/>
        <v>121661963</v>
      </c>
      <c r="C1079" s="521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1200</v>
      </c>
    </row>
    <row r="1080" spans="1:8" ht="15.75">
      <c r="A1080" s="89" t="str">
        <f t="shared" si="60"/>
        <v>ХОЛДИНГ СВЕТА СОФИЯ АД</v>
      </c>
      <c r="B1080" s="89" t="str">
        <f t="shared" si="61"/>
        <v>121661963</v>
      </c>
      <c r="C1080" s="521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ХОЛДИНГ СВЕТА СОФИЯ АД</v>
      </c>
      <c r="B1081" s="89" t="str">
        <f t="shared" si="61"/>
        <v>121661963</v>
      </c>
      <c r="C1081" s="521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17848</v>
      </c>
    </row>
    <row r="1082" spans="1:8" ht="15.75">
      <c r="A1082" s="89" t="str">
        <f t="shared" si="60"/>
        <v>ХОЛДИНГ СВЕТА СОФИЯ АД</v>
      </c>
      <c r="B1082" s="89" t="str">
        <f t="shared" si="61"/>
        <v>121661963</v>
      </c>
      <c r="C1082" s="521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1598</v>
      </c>
    </row>
    <row r="1083" spans="1:8" ht="15.75">
      <c r="A1083" s="89" t="str">
        <f t="shared" si="60"/>
        <v>ХОЛДИНГ СВЕТА СОФИЯ АД</v>
      </c>
      <c r="B1083" s="89" t="str">
        <f t="shared" si="61"/>
        <v>121661963</v>
      </c>
      <c r="C1083" s="521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10998</v>
      </c>
    </row>
    <row r="1084" spans="1:8" ht="15.75">
      <c r="A1084" s="89" t="str">
        <f t="shared" si="60"/>
        <v>ХОЛДИНГ СВЕТА СОФИЯ АД</v>
      </c>
      <c r="B1084" s="89" t="str">
        <f t="shared" si="61"/>
        <v>121661963</v>
      </c>
      <c r="C1084" s="521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4980</v>
      </c>
    </row>
    <row r="1085" spans="1:8" ht="15.75">
      <c r="A1085" s="89" t="str">
        <f t="shared" si="60"/>
        <v>ХОЛДИНГ СВЕТА СОФИЯ АД</v>
      </c>
      <c r="B1085" s="89" t="str">
        <f t="shared" si="61"/>
        <v>121661963</v>
      </c>
      <c r="C1085" s="521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8</v>
      </c>
    </row>
    <row r="1086" spans="1:8" ht="15.75">
      <c r="A1086" s="89" t="str">
        <f t="shared" si="60"/>
        <v>ХОЛДИНГ СВЕТА СОФИЯ АД</v>
      </c>
      <c r="B1086" s="89" t="str">
        <f t="shared" si="61"/>
        <v>121661963</v>
      </c>
      <c r="C1086" s="521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264</v>
      </c>
    </row>
    <row r="1087" spans="1:8" ht="15.75">
      <c r="A1087" s="89" t="str">
        <f t="shared" si="60"/>
        <v>ХОЛДИНГ СВЕТА СОФИЯ АД</v>
      </c>
      <c r="B1087" s="89" t="str">
        <f t="shared" si="61"/>
        <v>121661963</v>
      </c>
      <c r="C1087" s="521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101</v>
      </c>
    </row>
    <row r="1088" spans="1:8" ht="15.75">
      <c r="A1088" s="89" t="str">
        <f t="shared" si="60"/>
        <v>ХОЛДИНГ СВЕТА СОФИЯ АД</v>
      </c>
      <c r="B1088" s="89" t="str">
        <f t="shared" si="61"/>
        <v>121661963</v>
      </c>
      <c r="C1088" s="521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ХОЛДИНГ СВЕТА СОФИЯ АД</v>
      </c>
      <c r="B1089" s="89" t="str">
        <f t="shared" si="61"/>
        <v>121661963</v>
      </c>
      <c r="C1089" s="521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163</v>
      </c>
    </row>
    <row r="1090" spans="1:8" ht="15.75">
      <c r="A1090" s="89" t="str">
        <f t="shared" si="60"/>
        <v>ХОЛДИНГ СВЕТА СОФИЯ АД</v>
      </c>
      <c r="B1090" s="89" t="str">
        <f t="shared" si="61"/>
        <v>121661963</v>
      </c>
      <c r="C1090" s="521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ХОЛДИНГ СВЕТА СОФИЯ АД</v>
      </c>
      <c r="B1091" s="89" t="str">
        <f t="shared" si="61"/>
        <v>121661963</v>
      </c>
      <c r="C1091" s="521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ХОЛДИНГ СВЕТА СОФИЯ АД</v>
      </c>
      <c r="B1092" s="89" t="str">
        <f t="shared" si="61"/>
        <v>121661963</v>
      </c>
      <c r="C1092" s="521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42388</v>
      </c>
    </row>
    <row r="1093" spans="1:8" ht="15.75">
      <c r="A1093" s="89" t="str">
        <f t="shared" si="60"/>
        <v>ХОЛДИНГ СВЕТА СОФИЯ АД</v>
      </c>
      <c r="B1093" s="89" t="str">
        <f t="shared" si="61"/>
        <v>121661963</v>
      </c>
      <c r="C1093" s="521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42388</v>
      </c>
    </row>
    <row r="1094" spans="1:8" ht="15.75">
      <c r="A1094" s="89" t="str">
        <f t="shared" si="60"/>
        <v>ХОЛДИНГ СВЕТА СОФИЯ АД</v>
      </c>
      <c r="B1094" s="89" t="str">
        <f t="shared" si="61"/>
        <v>121661963</v>
      </c>
      <c r="C1094" s="521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35</v>
      </c>
    </row>
    <row r="1095" spans="1:8" ht="15.75">
      <c r="A1095" s="89" t="str">
        <f t="shared" si="60"/>
        <v>ХОЛДИНГ СВЕТА СОФИЯ АД</v>
      </c>
      <c r="B1095" s="89" t="str">
        <f t="shared" si="61"/>
        <v>121661963</v>
      </c>
      <c r="C1095" s="521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35</v>
      </c>
    </row>
    <row r="1096" spans="1:8" ht="15.75">
      <c r="A1096" s="89" t="str">
        <f t="shared" si="60"/>
        <v>ХОЛДИНГ СВЕТА СОФИЯ АД</v>
      </c>
      <c r="B1096" s="89" t="str">
        <f t="shared" si="61"/>
        <v>121661963</v>
      </c>
      <c r="C1096" s="521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ХОЛДИНГ СВЕТА СОФИЯ АД</v>
      </c>
      <c r="B1097" s="89" t="str">
        <f t="shared" si="61"/>
        <v>121661963</v>
      </c>
      <c r="C1097" s="521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ХОЛДИНГ СВЕТА СОФИЯ АД</v>
      </c>
      <c r="B1098" s="89" t="str">
        <f t="shared" si="61"/>
        <v>121661963</v>
      </c>
      <c r="C1098" s="521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22987</v>
      </c>
    </row>
    <row r="1099" spans="1:8" ht="15.75">
      <c r="A1099" s="89" t="str">
        <f t="shared" si="60"/>
        <v>ХОЛДИНГ СВЕТА СОФИЯ АД</v>
      </c>
      <c r="B1099" s="89" t="str">
        <f t="shared" si="61"/>
        <v>121661963</v>
      </c>
      <c r="C1099" s="521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22987</v>
      </c>
    </row>
    <row r="1100" spans="1:8" ht="15.75">
      <c r="A1100" s="89" t="str">
        <f t="shared" si="60"/>
        <v>ХОЛДИНГ СВЕТА СОФИЯ АД</v>
      </c>
      <c r="B1100" s="89" t="str">
        <f t="shared" si="61"/>
        <v>121661963</v>
      </c>
      <c r="C1100" s="521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ХОЛДИНГ СВЕТА СОФИЯ АД</v>
      </c>
      <c r="B1101" s="89" t="str">
        <f t="shared" si="61"/>
        <v>121661963</v>
      </c>
      <c r="C1101" s="521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ХОЛДИНГ СВЕТА СОФИЯ АД</v>
      </c>
      <c r="B1102" s="89" t="str">
        <f t="shared" si="61"/>
        <v>121661963</v>
      </c>
      <c r="C1102" s="521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ХОЛДИНГ СВЕТА СОФИЯ АД</v>
      </c>
      <c r="B1103" s="89" t="str">
        <f t="shared" si="61"/>
        <v>121661963</v>
      </c>
      <c r="C1103" s="521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1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ХОЛДИНГ СВЕТА СОФИЯ АД</v>
      </c>
      <c r="B1105" s="89" t="str">
        <f t="shared" si="64"/>
        <v>121661963</v>
      </c>
      <c r="C1105" s="521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ХОЛДИНГ СВЕТА СОФИЯ АД</v>
      </c>
      <c r="B1106" s="89" t="str">
        <f t="shared" si="64"/>
        <v>121661963</v>
      </c>
      <c r="C1106" s="521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4</v>
      </c>
    </row>
    <row r="1107" spans="1:8" ht="15.75">
      <c r="A1107" s="89" t="str">
        <f t="shared" si="63"/>
        <v>ХОЛДИНГ СВЕТА СОФИЯ АД</v>
      </c>
      <c r="B1107" s="89" t="str">
        <f t="shared" si="64"/>
        <v>121661963</v>
      </c>
      <c r="C1107" s="521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ХОЛДИНГ СВЕТА СОФИЯ АД</v>
      </c>
      <c r="B1108" s="89" t="str">
        <f t="shared" si="64"/>
        <v>121661963</v>
      </c>
      <c r="C1108" s="521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23026</v>
      </c>
    </row>
    <row r="1109" spans="1:8" ht="15.75">
      <c r="A1109" s="89" t="str">
        <f t="shared" si="63"/>
        <v>ХОЛДИНГ СВЕТА СОФИЯ АД</v>
      </c>
      <c r="B1109" s="89" t="str">
        <f t="shared" si="64"/>
        <v>121661963</v>
      </c>
      <c r="C1109" s="521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1331</v>
      </c>
    </row>
    <row r="1110" spans="1:8" ht="15.75">
      <c r="A1110" s="89" t="str">
        <f t="shared" si="63"/>
        <v>ХОЛДИНГ СВЕТА СОФИЯ АД</v>
      </c>
      <c r="B1110" s="89" t="str">
        <f t="shared" si="64"/>
        <v>121661963</v>
      </c>
      <c r="C1110" s="521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2</v>
      </c>
    </row>
    <row r="1111" spans="1:8" ht="15.75">
      <c r="A1111" s="89" t="str">
        <f t="shared" si="63"/>
        <v>ХОЛДИНГ СВЕТА СОФИЯ АД</v>
      </c>
      <c r="B1111" s="89" t="str">
        <f t="shared" si="64"/>
        <v>121661963</v>
      </c>
      <c r="C1111" s="521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ХОЛДИНГ СВЕТА СОФИЯ АД</v>
      </c>
      <c r="B1112" s="89" t="str">
        <f t="shared" si="64"/>
        <v>121661963</v>
      </c>
      <c r="C1112" s="521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ХОЛДИНГ СВЕТА СОФИЯ АД</v>
      </c>
      <c r="B1113" s="89" t="str">
        <f t="shared" si="64"/>
        <v>121661963</v>
      </c>
      <c r="C1113" s="521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2</v>
      </c>
    </row>
    <row r="1114" spans="1:8" ht="15.75">
      <c r="A1114" s="89" t="str">
        <f t="shared" si="63"/>
        <v>ХОЛДИНГ СВЕТА СОФИЯ АД</v>
      </c>
      <c r="B1114" s="89" t="str">
        <f t="shared" si="64"/>
        <v>121661963</v>
      </c>
      <c r="C1114" s="521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14229</v>
      </c>
    </row>
    <row r="1115" spans="1:8" ht="15.75">
      <c r="A1115" s="89" t="str">
        <f t="shared" si="63"/>
        <v>ХОЛДИНГ СВЕТА СОФИЯ АД</v>
      </c>
      <c r="B1115" s="89" t="str">
        <f t="shared" si="64"/>
        <v>121661963</v>
      </c>
      <c r="C1115" s="521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14229</v>
      </c>
    </row>
    <row r="1116" spans="1:8" ht="15.75">
      <c r="A1116" s="89" t="str">
        <f t="shared" si="63"/>
        <v>ХОЛДИНГ СВЕТА СОФИЯ АД</v>
      </c>
      <c r="B1116" s="89" t="str">
        <f t="shared" si="64"/>
        <v>121661963</v>
      </c>
      <c r="C1116" s="521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ХОЛДИНГ СВЕТА СОФИЯ АД</v>
      </c>
      <c r="B1117" s="89" t="str">
        <f t="shared" si="64"/>
        <v>121661963</v>
      </c>
      <c r="C1117" s="521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ХОЛДИНГ СВЕТА СОФИЯ АД</v>
      </c>
      <c r="B1118" s="89" t="str">
        <f t="shared" si="64"/>
        <v>121661963</v>
      </c>
      <c r="C1118" s="521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ХОЛДИНГ СВЕТА СОФИЯ АД</v>
      </c>
      <c r="B1119" s="89" t="str">
        <f t="shared" si="64"/>
        <v>121661963</v>
      </c>
      <c r="C1119" s="521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132</v>
      </c>
    </row>
    <row r="1120" spans="1:8" ht="15.75">
      <c r="A1120" s="89" t="str">
        <f t="shared" si="63"/>
        <v>ХОЛДИНГ СВЕТА СОФИЯ АД</v>
      </c>
      <c r="B1120" s="89" t="str">
        <f t="shared" si="64"/>
        <v>121661963</v>
      </c>
      <c r="C1120" s="521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ХОЛДИНГ СВЕТА СОФИЯ АД</v>
      </c>
      <c r="B1121" s="89" t="str">
        <f t="shared" si="64"/>
        <v>121661963</v>
      </c>
      <c r="C1121" s="521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ХОЛДИНГ СВЕТА СОФИЯ АД</v>
      </c>
      <c r="B1122" s="89" t="str">
        <f t="shared" si="64"/>
        <v>121661963</v>
      </c>
      <c r="C1122" s="521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132</v>
      </c>
    </row>
    <row r="1123" spans="1:8" ht="15.75">
      <c r="A1123" s="89" t="str">
        <f t="shared" si="63"/>
        <v>ХОЛДИНГ СВЕТА СОФИЯ АД</v>
      </c>
      <c r="B1123" s="89" t="str">
        <f t="shared" si="64"/>
        <v>121661963</v>
      </c>
      <c r="C1123" s="521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ХОЛДИНГ СВЕТА СОФИЯ АД</v>
      </c>
      <c r="B1124" s="89" t="str">
        <f t="shared" si="64"/>
        <v>121661963</v>
      </c>
      <c r="C1124" s="521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-8332</v>
      </c>
    </row>
    <row r="1125" spans="1:8" ht="15.75">
      <c r="A1125" s="89" t="str">
        <f t="shared" si="63"/>
        <v>ХОЛДИНГ СВЕТА СОФИЯ АД</v>
      </c>
      <c r="B1125" s="89" t="str">
        <f t="shared" si="64"/>
        <v>121661963</v>
      </c>
      <c r="C1125" s="521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1989</v>
      </c>
    </row>
    <row r="1126" spans="1:8" ht="15.75">
      <c r="A1126" s="89" t="str">
        <f t="shared" si="63"/>
        <v>ХОЛДИНГ СВЕТА СОФИЯ АД</v>
      </c>
      <c r="B1126" s="89" t="str">
        <f t="shared" si="64"/>
        <v>121661963</v>
      </c>
      <c r="C1126" s="521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-10223</v>
      </c>
    </row>
    <row r="1127" spans="1:8" ht="15.75">
      <c r="A1127" s="89" t="str">
        <f t="shared" si="63"/>
        <v>ХОЛДИНГ СВЕТА СОФИЯ АД</v>
      </c>
      <c r="B1127" s="89" t="str">
        <f t="shared" si="64"/>
        <v>121661963</v>
      </c>
      <c r="C1127" s="521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ХОЛДИНГ СВЕТА СОФИЯ АД</v>
      </c>
      <c r="B1128" s="89" t="str">
        <f t="shared" si="64"/>
        <v>121661963</v>
      </c>
      <c r="C1128" s="521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-8</v>
      </c>
    </row>
    <row r="1129" spans="1:8" ht="15.75">
      <c r="A1129" s="89" t="str">
        <f t="shared" si="63"/>
        <v>ХОЛДИНГ СВЕТА СОФИЯ АД</v>
      </c>
      <c r="B1129" s="89" t="str">
        <f t="shared" si="64"/>
        <v>121661963</v>
      </c>
      <c r="C1129" s="521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-93</v>
      </c>
    </row>
    <row r="1130" spans="1:8" ht="15.75">
      <c r="A1130" s="89" t="str">
        <f t="shared" si="63"/>
        <v>ХОЛДИНГ СВЕТА СОФИЯ АД</v>
      </c>
      <c r="B1130" s="89" t="str">
        <f t="shared" si="64"/>
        <v>121661963</v>
      </c>
      <c r="C1130" s="521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30</v>
      </c>
    </row>
    <row r="1131" spans="1:8" ht="15.75">
      <c r="A1131" s="89" t="str">
        <f t="shared" si="63"/>
        <v>ХОЛДИНГ СВЕТА СОФИЯ АД</v>
      </c>
      <c r="B1131" s="89" t="str">
        <f t="shared" si="64"/>
        <v>121661963</v>
      </c>
      <c r="C1131" s="521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ХОЛДИНГ СВЕТА СОФИЯ АД</v>
      </c>
      <c r="B1132" s="89" t="str">
        <f t="shared" si="64"/>
        <v>121661963</v>
      </c>
      <c r="C1132" s="521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-123</v>
      </c>
    </row>
    <row r="1133" spans="1:8" ht="15.75">
      <c r="A1133" s="89" t="str">
        <f t="shared" si="63"/>
        <v>ХОЛДИНГ СВЕТА СОФИЯ АД</v>
      </c>
      <c r="B1133" s="89" t="str">
        <f t="shared" si="64"/>
        <v>121661963</v>
      </c>
      <c r="C1133" s="521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3</v>
      </c>
    </row>
    <row r="1134" spans="1:8" ht="15.75">
      <c r="A1134" s="89" t="str">
        <f t="shared" si="63"/>
        <v>ХОЛДИНГ СВЕТА СОФИЯ АД</v>
      </c>
      <c r="B1134" s="89" t="str">
        <f t="shared" si="64"/>
        <v>121661963</v>
      </c>
      <c r="C1134" s="521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73</v>
      </c>
    </row>
    <row r="1135" spans="1:8" ht="15.75">
      <c r="A1135" s="89" t="str">
        <f t="shared" si="63"/>
        <v>ХОЛДИНГ СВЕТА СОФИЯ АД</v>
      </c>
      <c r="B1135" s="89" t="str">
        <f t="shared" si="64"/>
        <v>121661963</v>
      </c>
      <c r="C1135" s="521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6104</v>
      </c>
    </row>
    <row r="1136" spans="1:8" ht="15.75">
      <c r="A1136" s="89" t="str">
        <f t="shared" si="63"/>
        <v>ХОЛДИНГ СВЕТА СОФИЯ АД</v>
      </c>
      <c r="B1136" s="89" t="str">
        <f t="shared" si="64"/>
        <v>121661963</v>
      </c>
      <c r="C1136" s="521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30461</v>
      </c>
    </row>
    <row r="1137" spans="1:8" ht="15.75">
      <c r="A1137" s="89" t="str">
        <f t="shared" si="63"/>
        <v>ХОЛДИНГ СВЕТА СОФИЯ АД</v>
      </c>
      <c r="B1137" s="89" t="str">
        <f t="shared" si="64"/>
        <v>121661963</v>
      </c>
      <c r="C1137" s="521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ХОЛДИНГ СВЕТА СОФИЯ АД</v>
      </c>
      <c r="B1138" s="89" t="str">
        <f t="shared" si="64"/>
        <v>121661963</v>
      </c>
      <c r="C1138" s="521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ХОЛДИНГ СВЕТА СОФИЯ АД</v>
      </c>
      <c r="B1139" s="89" t="str">
        <f t="shared" si="64"/>
        <v>121661963</v>
      </c>
      <c r="C1139" s="521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ХОЛДИНГ СВЕТА СОФИЯ АД</v>
      </c>
      <c r="B1140" s="89" t="str">
        <f t="shared" si="64"/>
        <v>121661963</v>
      </c>
      <c r="C1140" s="521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ХОЛДИНГ СВЕТА СОФИЯ АД</v>
      </c>
      <c r="B1141" s="89" t="str">
        <f t="shared" si="64"/>
        <v>121661963</v>
      </c>
      <c r="C1141" s="521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ХОЛДИНГ СВЕТА СОФИЯ АД</v>
      </c>
      <c r="B1142" s="89" t="str">
        <f t="shared" si="64"/>
        <v>121661963</v>
      </c>
      <c r="C1142" s="521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ХОЛДИНГ СВЕТА СОФИЯ АД</v>
      </c>
      <c r="B1143" s="89" t="str">
        <f t="shared" si="64"/>
        <v>121661963</v>
      </c>
      <c r="C1143" s="521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ХОЛДИНГ СВЕТА СОФИЯ АД</v>
      </c>
      <c r="B1144" s="89" t="str">
        <f t="shared" si="64"/>
        <v>121661963</v>
      </c>
      <c r="C1144" s="521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ХОЛДИНГ СВЕТА СОФИЯ АД</v>
      </c>
      <c r="B1145" s="89" t="str">
        <f t="shared" si="64"/>
        <v>121661963</v>
      </c>
      <c r="C1145" s="521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ХОЛДИНГ СВЕТА СОФИЯ АД</v>
      </c>
      <c r="B1146" s="89" t="str">
        <f t="shared" si="64"/>
        <v>121661963</v>
      </c>
      <c r="C1146" s="521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ХОЛДИНГ СВЕТА СОФИЯ АД</v>
      </c>
      <c r="B1147" s="89" t="str">
        <f t="shared" si="64"/>
        <v>121661963</v>
      </c>
      <c r="C1147" s="521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ХОЛДИНГ СВЕТА СОФИЯ АД</v>
      </c>
      <c r="B1148" s="89" t="str">
        <f t="shared" si="64"/>
        <v>121661963</v>
      </c>
      <c r="C1148" s="521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ХОЛДИНГ СВЕТА СОФИЯ АД</v>
      </c>
      <c r="B1149" s="89" t="str">
        <f t="shared" si="64"/>
        <v>121661963</v>
      </c>
      <c r="C1149" s="521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ХОЛДИНГ СВЕТА СОФИЯ АД</v>
      </c>
      <c r="B1150" s="89" t="str">
        <f t="shared" si="64"/>
        <v>121661963</v>
      </c>
      <c r="C1150" s="521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ХОЛДИНГ СВЕТА СОФИЯ АД</v>
      </c>
      <c r="B1151" s="89" t="str">
        <f t="shared" si="64"/>
        <v>121661963</v>
      </c>
      <c r="C1151" s="521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ХОЛДИНГ СВЕТА СОФИЯ АД</v>
      </c>
      <c r="B1152" s="89" t="str">
        <f t="shared" si="64"/>
        <v>121661963</v>
      </c>
      <c r="C1152" s="521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ХОЛДИНГ СВЕТА СОФИЯ АД</v>
      </c>
      <c r="B1153" s="89" t="str">
        <f t="shared" si="64"/>
        <v>121661963</v>
      </c>
      <c r="C1153" s="521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ХОЛДИНГ СВЕТА СОФИЯ АД</v>
      </c>
      <c r="B1154" s="89" t="str">
        <f t="shared" si="64"/>
        <v>121661963</v>
      </c>
      <c r="C1154" s="521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ХОЛДИНГ СВЕТА СОФИЯ АД</v>
      </c>
      <c r="B1155" s="89" t="str">
        <f t="shared" si="64"/>
        <v>121661963</v>
      </c>
      <c r="C1155" s="521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ХОЛДИНГ СВЕТА СОФИЯ АД</v>
      </c>
      <c r="B1156" s="89" t="str">
        <f t="shared" si="64"/>
        <v>121661963</v>
      </c>
      <c r="C1156" s="521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ХОЛДИНГ СВЕТА СОФИЯ АД</v>
      </c>
      <c r="B1157" s="89" t="str">
        <f t="shared" si="64"/>
        <v>121661963</v>
      </c>
      <c r="C1157" s="521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22355</v>
      </c>
    </row>
    <row r="1158" spans="1:8" ht="15.75">
      <c r="A1158" s="89" t="str">
        <f t="shared" si="63"/>
        <v>ХОЛДИНГ СВЕТА СОФИЯ АД</v>
      </c>
      <c r="B1158" s="89" t="str">
        <f t="shared" si="64"/>
        <v>121661963</v>
      </c>
      <c r="C1158" s="521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22355</v>
      </c>
    </row>
    <row r="1159" spans="1:8" ht="15.75">
      <c r="A1159" s="89" t="str">
        <f t="shared" si="63"/>
        <v>ХОЛДИНГ СВЕТА СОФИЯ АД</v>
      </c>
      <c r="B1159" s="89" t="str">
        <f t="shared" si="64"/>
        <v>121661963</v>
      </c>
      <c r="C1159" s="521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ХОЛДИНГ СВЕТА СОФИЯ АД</v>
      </c>
      <c r="B1160" s="89" t="str">
        <f t="shared" si="64"/>
        <v>121661963</v>
      </c>
      <c r="C1160" s="521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ХОЛДИНГ СВЕТА СОФИЯ АД</v>
      </c>
      <c r="B1161" s="89" t="str">
        <f t="shared" si="64"/>
        <v>121661963</v>
      </c>
      <c r="C1161" s="521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ХОЛДИНГ СВЕТА СОФИЯ АД</v>
      </c>
      <c r="B1162" s="89" t="str">
        <f t="shared" si="64"/>
        <v>121661963</v>
      </c>
      <c r="C1162" s="521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ХОЛДИНГ СВЕТА СОФИЯ АД</v>
      </c>
      <c r="B1163" s="89" t="str">
        <f t="shared" si="64"/>
        <v>121661963</v>
      </c>
      <c r="C1163" s="521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ХОЛДИНГ СВЕТА СОФИЯ АД</v>
      </c>
      <c r="B1164" s="89" t="str">
        <f t="shared" si="64"/>
        <v>121661963</v>
      </c>
      <c r="C1164" s="521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ХОЛДИНГ СВЕТА СОФИЯ АД</v>
      </c>
      <c r="B1165" s="89" t="str">
        <f t="shared" si="64"/>
        <v>121661963</v>
      </c>
      <c r="C1165" s="521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ХОЛДИНГ СВЕТА СОФИЯ АД</v>
      </c>
      <c r="B1166" s="89" t="str">
        <f t="shared" si="64"/>
        <v>121661963</v>
      </c>
      <c r="C1166" s="521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ХОЛДИНГ СВЕТА СОФИЯ АД</v>
      </c>
      <c r="B1167" s="89" t="str">
        <f t="shared" si="64"/>
        <v>121661963</v>
      </c>
      <c r="C1167" s="521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5154</v>
      </c>
    </row>
    <row r="1168" spans="1:8" ht="15.7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1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5154</v>
      </c>
    </row>
    <row r="1169" spans="1:8" ht="15.75">
      <c r="A1169" s="89" t="str">
        <f t="shared" si="66"/>
        <v>ХОЛДИНГ СВЕТА СОФИЯ АД</v>
      </c>
      <c r="B1169" s="89" t="str">
        <f t="shared" si="67"/>
        <v>121661963</v>
      </c>
      <c r="C1169" s="521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ХОЛДИНГ СВЕТА СОФИЯ АД</v>
      </c>
      <c r="B1170" s="89" t="str">
        <f t="shared" si="67"/>
        <v>121661963</v>
      </c>
      <c r="C1170" s="521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ХОЛДИНГ СВЕТА СОФИЯ АД</v>
      </c>
      <c r="B1171" s="89" t="str">
        <f t="shared" si="67"/>
        <v>121661963</v>
      </c>
      <c r="C1171" s="521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ХОЛДИНГ СВЕТА СОФИЯ АД</v>
      </c>
      <c r="B1172" s="89" t="str">
        <f t="shared" si="67"/>
        <v>121661963</v>
      </c>
      <c r="C1172" s="521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ХОЛДИНГ СВЕТА СОФИЯ АД</v>
      </c>
      <c r="B1173" s="89" t="str">
        <f t="shared" si="67"/>
        <v>121661963</v>
      </c>
      <c r="C1173" s="521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ХОЛДИНГ СВЕТА СОФИЯ АД</v>
      </c>
      <c r="B1174" s="89" t="str">
        <f t="shared" si="67"/>
        <v>121661963</v>
      </c>
      <c r="C1174" s="521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ХОЛДИНГ СВЕТА СОФИЯ АД</v>
      </c>
      <c r="B1175" s="89" t="str">
        <f t="shared" si="67"/>
        <v>121661963</v>
      </c>
      <c r="C1175" s="521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ХОЛДИНГ СВЕТА СОФИЯ АД</v>
      </c>
      <c r="B1176" s="89" t="str">
        <f t="shared" si="67"/>
        <v>121661963</v>
      </c>
      <c r="C1176" s="521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ХОЛДИНГ СВЕТА СОФИЯ АД</v>
      </c>
      <c r="B1177" s="89" t="str">
        <f t="shared" si="67"/>
        <v>121661963</v>
      </c>
      <c r="C1177" s="521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ХОЛДИНГ СВЕТА СОФИЯ АД</v>
      </c>
      <c r="B1178" s="89" t="str">
        <f t="shared" si="67"/>
        <v>121661963</v>
      </c>
      <c r="C1178" s="521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27509</v>
      </c>
    </row>
    <row r="1179" spans="1:8" ht="15.75">
      <c r="A1179" s="89" t="str">
        <f t="shared" si="66"/>
        <v>ХОЛДИНГ СВЕТА СОФИЯ АД</v>
      </c>
      <c r="B1179" s="89" t="str">
        <f t="shared" si="67"/>
        <v>121661963</v>
      </c>
      <c r="C1179" s="521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27509</v>
      </c>
    </row>
    <row r="1180" spans="1:8" ht="15.75">
      <c r="A1180" s="89" t="str">
        <f t="shared" si="66"/>
        <v>ХОЛДИНГ СВЕТА СОФИЯ АД</v>
      </c>
      <c r="B1180" s="89" t="str">
        <f t="shared" si="67"/>
        <v>121661963</v>
      </c>
      <c r="C1180" s="521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ХОЛДИНГ СВЕТА СОФИЯ АД</v>
      </c>
      <c r="B1181" s="89" t="str">
        <f t="shared" si="67"/>
        <v>121661963</v>
      </c>
      <c r="C1181" s="521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ХОЛДИНГ СВЕТА СОФИЯ АД</v>
      </c>
      <c r="B1182" s="89" t="str">
        <f t="shared" si="67"/>
        <v>121661963</v>
      </c>
      <c r="C1182" s="521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0</v>
      </c>
    </row>
    <row r="1183" spans="1:8" ht="15.75">
      <c r="A1183" s="89" t="str">
        <f t="shared" si="66"/>
        <v>ХОЛДИНГ СВЕТА СОФИЯ АД</v>
      </c>
      <c r="B1183" s="89" t="str">
        <f t="shared" si="67"/>
        <v>121661963</v>
      </c>
      <c r="C1183" s="521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0</v>
      </c>
    </row>
    <row r="1184" spans="1:8" ht="15.75">
      <c r="A1184" s="89" t="str">
        <f t="shared" si="66"/>
        <v>ХОЛДИНГ СВЕТА СОФИЯ АД</v>
      </c>
      <c r="B1184" s="89" t="str">
        <f t="shared" si="67"/>
        <v>121661963</v>
      </c>
      <c r="C1184" s="521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ХОЛДИНГ СВЕТА СОФИЯ АД</v>
      </c>
      <c r="B1185" s="89" t="str">
        <f t="shared" si="67"/>
        <v>121661963</v>
      </c>
      <c r="C1185" s="521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ХОЛДИНГ СВЕТА СОФИЯ АД</v>
      </c>
      <c r="B1186" s="89" t="str">
        <f t="shared" si="67"/>
        <v>121661963</v>
      </c>
      <c r="C1186" s="521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.75">
      <c r="A1187" s="89" t="str">
        <f t="shared" si="66"/>
        <v>ХОЛДИНГ СВЕТА СОФИЯ АД</v>
      </c>
      <c r="B1187" s="89" t="str">
        <f t="shared" si="67"/>
        <v>121661963</v>
      </c>
      <c r="C1187" s="521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.75">
      <c r="A1188" s="89" t="str">
        <f t="shared" si="66"/>
        <v>ХОЛДИНГ СВЕТА СОФИЯ АД</v>
      </c>
      <c r="B1188" s="89" t="str">
        <f t="shared" si="67"/>
        <v>121661963</v>
      </c>
      <c r="C1188" s="521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ХОЛДИНГ СВЕТА СОФИЯ АД</v>
      </c>
      <c r="B1189" s="89" t="str">
        <f t="shared" si="67"/>
        <v>121661963</v>
      </c>
      <c r="C1189" s="521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ХОЛДИНГ СВЕТА СОФИЯ АД</v>
      </c>
      <c r="B1190" s="89" t="str">
        <f t="shared" si="67"/>
        <v>121661963</v>
      </c>
      <c r="C1190" s="521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.75">
      <c r="A1191" s="89" t="str">
        <f t="shared" si="66"/>
        <v>ХОЛДИНГ СВЕТА СОФИЯ АД</v>
      </c>
      <c r="B1191" s="89" t="str">
        <f t="shared" si="67"/>
        <v>121661963</v>
      </c>
      <c r="C1191" s="521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.75">
      <c r="A1192" s="89" t="str">
        <f t="shared" si="66"/>
        <v>ХОЛДИНГ СВЕТА СОФИЯ АД</v>
      </c>
      <c r="B1192" s="89" t="str">
        <f t="shared" si="67"/>
        <v>121661963</v>
      </c>
      <c r="C1192" s="521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ХОЛДИНГ СВЕТА СОФИЯ АД</v>
      </c>
      <c r="B1193" s="89" t="str">
        <f t="shared" si="67"/>
        <v>121661963</v>
      </c>
      <c r="C1193" s="521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ХОЛДИНГ СВЕТА СОФИЯ АД</v>
      </c>
      <c r="B1194" s="89" t="str">
        <f t="shared" si="67"/>
        <v>121661963</v>
      </c>
      <c r="C1194" s="521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0</v>
      </c>
    </row>
    <row r="1195" spans="1:8" ht="15.75">
      <c r="A1195" s="89" t="str">
        <f t="shared" si="66"/>
        <v>ХОЛДИНГ СВЕТА СОФИЯ АД</v>
      </c>
      <c r="B1195" s="89" t="str">
        <f t="shared" si="67"/>
        <v>121661963</v>
      </c>
      <c r="C1195" s="521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0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1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3">
        <f>'Справка 8'!C13</f>
        <v>167288</v>
      </c>
    </row>
    <row r="1198" spans="1:8" ht="15.75">
      <c r="A1198" s="89" t="str">
        <f t="shared" si="69"/>
        <v>ХОЛДИНГ СВЕТА СОФИЯ АД</v>
      </c>
      <c r="B1198" s="89" t="str">
        <f t="shared" si="70"/>
        <v>121661963</v>
      </c>
      <c r="C1198" s="521">
        <f t="shared" si="71"/>
        <v>43830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ХОЛДИНГ СВЕТА СОФИЯ АД</v>
      </c>
      <c r="B1199" s="89" t="str">
        <f t="shared" si="70"/>
        <v>121661963</v>
      </c>
      <c r="C1199" s="521">
        <f t="shared" si="71"/>
        <v>43830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ХОЛДИНГ СВЕТА СОФИЯ АД</v>
      </c>
      <c r="B1200" s="89" t="str">
        <f t="shared" si="70"/>
        <v>121661963</v>
      </c>
      <c r="C1200" s="521">
        <f t="shared" si="71"/>
        <v>43830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ХОЛДИНГ СВЕТА СОФИЯ АД</v>
      </c>
      <c r="B1201" s="89" t="str">
        <f t="shared" si="70"/>
        <v>121661963</v>
      </c>
      <c r="C1201" s="521">
        <f t="shared" si="71"/>
        <v>43830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.75">
      <c r="A1202" s="89" t="str">
        <f t="shared" si="69"/>
        <v>ХОЛДИНГ СВЕТА СОФИЯ АД</v>
      </c>
      <c r="B1202" s="89" t="str">
        <f t="shared" si="70"/>
        <v>121661963</v>
      </c>
      <c r="C1202" s="521">
        <f t="shared" si="71"/>
        <v>43830</v>
      </c>
      <c r="D1202" s="89" t="s">
        <v>770</v>
      </c>
      <c r="E1202" s="89">
        <v>1</v>
      </c>
      <c r="F1202" s="89" t="s">
        <v>761</v>
      </c>
      <c r="H1202" s="443">
        <f>'Справка 8'!C18</f>
        <v>167288</v>
      </c>
    </row>
    <row r="1203" spans="1:8" ht="15.75">
      <c r="A1203" s="89" t="str">
        <f t="shared" si="69"/>
        <v>ХОЛДИНГ СВЕТА СОФИЯ АД</v>
      </c>
      <c r="B1203" s="89" t="str">
        <f t="shared" si="70"/>
        <v>121661963</v>
      </c>
      <c r="C1203" s="521">
        <f t="shared" si="71"/>
        <v>43830</v>
      </c>
      <c r="D1203" s="89" t="s">
        <v>772</v>
      </c>
      <c r="E1203" s="89">
        <v>1</v>
      </c>
      <c r="F1203" s="89" t="s">
        <v>762</v>
      </c>
      <c r="H1203" s="443">
        <f>'Справка 8'!C20</f>
        <v>1662877</v>
      </c>
    </row>
    <row r="1204" spans="1:8" ht="15.75">
      <c r="A1204" s="89" t="str">
        <f t="shared" si="69"/>
        <v>ХОЛДИНГ СВЕТА СОФИЯ АД</v>
      </c>
      <c r="B1204" s="89" t="str">
        <f t="shared" si="70"/>
        <v>121661963</v>
      </c>
      <c r="C1204" s="521">
        <f t="shared" si="71"/>
        <v>43830</v>
      </c>
      <c r="D1204" s="89" t="s">
        <v>774</v>
      </c>
      <c r="E1204" s="89">
        <v>1</v>
      </c>
      <c r="F1204" s="89" t="s">
        <v>773</v>
      </c>
      <c r="H1204" s="443">
        <f>'Справка 8'!C21</f>
        <v>0</v>
      </c>
    </row>
    <row r="1205" spans="1:8" ht="15.75">
      <c r="A1205" s="89" t="str">
        <f t="shared" si="69"/>
        <v>ХОЛДИНГ СВЕТА СОФИЯ АД</v>
      </c>
      <c r="B1205" s="89" t="str">
        <f t="shared" si="70"/>
        <v>121661963</v>
      </c>
      <c r="C1205" s="521">
        <f t="shared" si="71"/>
        <v>43830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ХОЛДИНГ СВЕТА СОФИЯ АД</v>
      </c>
      <c r="B1206" s="89" t="str">
        <f t="shared" si="70"/>
        <v>121661963</v>
      </c>
      <c r="C1206" s="521">
        <f t="shared" si="71"/>
        <v>43830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ХОЛДИНГ СВЕТА СОФИЯ АД</v>
      </c>
      <c r="B1207" s="89" t="str">
        <f t="shared" si="70"/>
        <v>121661963</v>
      </c>
      <c r="C1207" s="521">
        <f t="shared" si="71"/>
        <v>43830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ХОЛДИНГ СВЕТА СОФИЯ АД</v>
      </c>
      <c r="B1208" s="89" t="str">
        <f t="shared" si="70"/>
        <v>121661963</v>
      </c>
      <c r="C1208" s="521">
        <f t="shared" si="71"/>
        <v>43830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ХОЛДИНГ СВЕТА СОФИЯ АД</v>
      </c>
      <c r="B1209" s="89" t="str">
        <f t="shared" si="70"/>
        <v>121661963</v>
      </c>
      <c r="C1209" s="521">
        <f t="shared" si="71"/>
        <v>43830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ХОЛДИНГ СВЕТА СОФИЯ АД</v>
      </c>
      <c r="B1210" s="89" t="str">
        <f t="shared" si="70"/>
        <v>121661963</v>
      </c>
      <c r="C1210" s="521">
        <f t="shared" si="71"/>
        <v>43830</v>
      </c>
      <c r="D1210" s="89" t="s">
        <v>786</v>
      </c>
      <c r="E1210" s="89">
        <v>1</v>
      </c>
      <c r="F1210" s="89" t="s">
        <v>771</v>
      </c>
      <c r="H1210" s="443">
        <f>'Справка 8'!C27</f>
        <v>1662877</v>
      </c>
    </row>
    <row r="1211" spans="1:8" ht="15.75">
      <c r="A1211" s="89" t="str">
        <f t="shared" si="69"/>
        <v>ХОЛДИНГ СВЕТА СОФИЯ АД</v>
      </c>
      <c r="B1211" s="89" t="str">
        <f t="shared" si="70"/>
        <v>121661963</v>
      </c>
      <c r="C1211" s="521">
        <f t="shared" si="71"/>
        <v>43830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ХОЛДИНГ СВЕТА СОФИЯ АД</v>
      </c>
      <c r="B1212" s="89" t="str">
        <f t="shared" si="70"/>
        <v>121661963</v>
      </c>
      <c r="C1212" s="521">
        <f t="shared" si="71"/>
        <v>43830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ХОЛДИНГ СВЕТА СОФИЯ АД</v>
      </c>
      <c r="B1213" s="89" t="str">
        <f t="shared" si="70"/>
        <v>121661963</v>
      </c>
      <c r="C1213" s="521">
        <f t="shared" si="71"/>
        <v>43830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ХОЛДИНГ СВЕТА СОФИЯ АД</v>
      </c>
      <c r="B1214" s="89" t="str">
        <f t="shared" si="70"/>
        <v>121661963</v>
      </c>
      <c r="C1214" s="521">
        <f t="shared" si="71"/>
        <v>43830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ХОЛДИНГ СВЕТА СОФИЯ АД</v>
      </c>
      <c r="B1215" s="89" t="str">
        <f t="shared" si="70"/>
        <v>121661963</v>
      </c>
      <c r="C1215" s="521">
        <f t="shared" si="71"/>
        <v>43830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ХОЛДИНГ СВЕТА СОФИЯ АД</v>
      </c>
      <c r="B1216" s="89" t="str">
        <f t="shared" si="70"/>
        <v>121661963</v>
      </c>
      <c r="C1216" s="521">
        <f t="shared" si="71"/>
        <v>43830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ХОЛДИНГ СВЕТА СОФИЯ АД</v>
      </c>
      <c r="B1217" s="89" t="str">
        <f t="shared" si="70"/>
        <v>121661963</v>
      </c>
      <c r="C1217" s="521">
        <f t="shared" si="71"/>
        <v>43830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ХОЛДИНГ СВЕТА СОФИЯ АД</v>
      </c>
      <c r="B1218" s="89" t="str">
        <f t="shared" si="70"/>
        <v>121661963</v>
      </c>
      <c r="C1218" s="521">
        <f t="shared" si="71"/>
        <v>43830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ХОЛДИНГ СВЕТА СОФИЯ АД</v>
      </c>
      <c r="B1219" s="89" t="str">
        <f t="shared" si="70"/>
        <v>121661963</v>
      </c>
      <c r="C1219" s="521">
        <f t="shared" si="71"/>
        <v>43830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ХОЛДИНГ СВЕТА СОФИЯ АД</v>
      </c>
      <c r="B1220" s="89" t="str">
        <f t="shared" si="70"/>
        <v>121661963</v>
      </c>
      <c r="C1220" s="521">
        <f t="shared" si="71"/>
        <v>43830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ХОЛДИНГ СВЕТА СОФИЯ АД</v>
      </c>
      <c r="B1221" s="89" t="str">
        <f t="shared" si="70"/>
        <v>121661963</v>
      </c>
      <c r="C1221" s="521">
        <f t="shared" si="71"/>
        <v>43830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ХОЛДИНГ СВЕТА СОФИЯ АД</v>
      </c>
      <c r="B1222" s="89" t="str">
        <f t="shared" si="70"/>
        <v>121661963</v>
      </c>
      <c r="C1222" s="521">
        <f t="shared" si="71"/>
        <v>43830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ХОЛДИНГ СВЕТА СОФИЯ АД</v>
      </c>
      <c r="B1223" s="89" t="str">
        <f t="shared" si="70"/>
        <v>121661963</v>
      </c>
      <c r="C1223" s="521">
        <f t="shared" si="71"/>
        <v>43830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ХОЛДИНГ СВЕТА СОФИЯ АД</v>
      </c>
      <c r="B1224" s="89" t="str">
        <f t="shared" si="70"/>
        <v>121661963</v>
      </c>
      <c r="C1224" s="521">
        <f t="shared" si="71"/>
        <v>43830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ХОЛДИНГ СВЕТА СОФИЯ АД</v>
      </c>
      <c r="B1225" s="89" t="str">
        <f t="shared" si="70"/>
        <v>121661963</v>
      </c>
      <c r="C1225" s="521">
        <f t="shared" si="71"/>
        <v>43830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ХОЛДИНГ СВЕТА СОФИЯ АД</v>
      </c>
      <c r="B1226" s="89" t="str">
        <f t="shared" si="70"/>
        <v>121661963</v>
      </c>
      <c r="C1226" s="521">
        <f t="shared" si="71"/>
        <v>43830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ХОЛДИНГ СВЕТА СОФИЯ АД</v>
      </c>
      <c r="B1227" s="89" t="str">
        <f t="shared" si="70"/>
        <v>121661963</v>
      </c>
      <c r="C1227" s="521">
        <f t="shared" si="71"/>
        <v>43830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ХОЛДИНГ СВЕТА СОФИЯ АД</v>
      </c>
      <c r="B1228" s="89" t="str">
        <f t="shared" si="70"/>
        <v>121661963</v>
      </c>
      <c r="C1228" s="521">
        <f t="shared" si="71"/>
        <v>43830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1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ХОЛДИНГ СВЕТА СОФИЯ АД</v>
      </c>
      <c r="B1230" s="89" t="str">
        <f t="shared" si="73"/>
        <v>121661963</v>
      </c>
      <c r="C1230" s="521">
        <f t="shared" si="74"/>
        <v>43830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ХОЛДИНГ СВЕТА СОФИЯ АД</v>
      </c>
      <c r="B1231" s="89" t="str">
        <f t="shared" si="73"/>
        <v>121661963</v>
      </c>
      <c r="C1231" s="521">
        <f t="shared" si="74"/>
        <v>43830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ХОЛДИНГ СВЕТА СОФИЯ АД</v>
      </c>
      <c r="B1232" s="89" t="str">
        <f t="shared" si="73"/>
        <v>121661963</v>
      </c>
      <c r="C1232" s="521">
        <f t="shared" si="74"/>
        <v>43830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ХОЛДИНГ СВЕТА СОФИЯ АД</v>
      </c>
      <c r="B1233" s="89" t="str">
        <f t="shared" si="73"/>
        <v>121661963</v>
      </c>
      <c r="C1233" s="521">
        <f t="shared" si="74"/>
        <v>43830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ХОЛДИНГ СВЕТА СОФИЯ АД</v>
      </c>
      <c r="B1234" s="89" t="str">
        <f t="shared" si="73"/>
        <v>121661963</v>
      </c>
      <c r="C1234" s="521">
        <f t="shared" si="74"/>
        <v>43830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ХОЛДИНГ СВЕТА СОФИЯ АД</v>
      </c>
      <c r="B1235" s="89" t="str">
        <f t="shared" si="73"/>
        <v>121661963</v>
      </c>
      <c r="C1235" s="521">
        <f t="shared" si="74"/>
        <v>43830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ХОЛДИНГ СВЕТА СОФИЯ АД</v>
      </c>
      <c r="B1236" s="89" t="str">
        <f t="shared" si="73"/>
        <v>121661963</v>
      </c>
      <c r="C1236" s="521">
        <f t="shared" si="74"/>
        <v>43830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ХОЛДИНГ СВЕТА СОФИЯ АД</v>
      </c>
      <c r="B1237" s="89" t="str">
        <f t="shared" si="73"/>
        <v>121661963</v>
      </c>
      <c r="C1237" s="521">
        <f t="shared" si="74"/>
        <v>43830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ХОЛДИНГ СВЕТА СОФИЯ АД</v>
      </c>
      <c r="B1238" s="89" t="str">
        <f t="shared" si="73"/>
        <v>121661963</v>
      </c>
      <c r="C1238" s="521">
        <f t="shared" si="74"/>
        <v>43830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ХОЛДИНГ СВЕТА СОФИЯ АД</v>
      </c>
      <c r="B1239" s="89" t="str">
        <f t="shared" si="73"/>
        <v>121661963</v>
      </c>
      <c r="C1239" s="521">
        <f t="shared" si="74"/>
        <v>43830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.75">
      <c r="A1240" s="89" t="str">
        <f t="shared" si="72"/>
        <v>ХОЛДИНГ СВЕТА СОФИЯ АД</v>
      </c>
      <c r="B1240" s="89" t="str">
        <f t="shared" si="73"/>
        <v>121661963</v>
      </c>
      <c r="C1240" s="521">
        <f t="shared" si="74"/>
        <v>43830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ХОЛДИНГ СВЕТА СОФИЯ АД</v>
      </c>
      <c r="B1241" s="89" t="str">
        <f t="shared" si="73"/>
        <v>121661963</v>
      </c>
      <c r="C1241" s="521">
        <f t="shared" si="74"/>
        <v>43830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ХОЛДИНГ СВЕТА СОФИЯ АД</v>
      </c>
      <c r="B1242" s="89" t="str">
        <f t="shared" si="73"/>
        <v>121661963</v>
      </c>
      <c r="C1242" s="521">
        <f t="shared" si="74"/>
        <v>43830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ХОЛДИНГ СВЕТА СОФИЯ АД</v>
      </c>
      <c r="B1243" s="89" t="str">
        <f t="shared" si="73"/>
        <v>121661963</v>
      </c>
      <c r="C1243" s="521">
        <f t="shared" si="74"/>
        <v>43830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.75">
      <c r="A1244" s="89" t="str">
        <f t="shared" si="72"/>
        <v>ХОЛДИНГ СВЕТА СОФИЯ АД</v>
      </c>
      <c r="B1244" s="89" t="str">
        <f t="shared" si="73"/>
        <v>121661963</v>
      </c>
      <c r="C1244" s="521">
        <f t="shared" si="74"/>
        <v>43830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.75">
      <c r="A1245" s="89" t="str">
        <f t="shared" si="72"/>
        <v>ХОЛДИНГ СВЕТА СОФИЯ АД</v>
      </c>
      <c r="B1245" s="89" t="str">
        <f t="shared" si="73"/>
        <v>121661963</v>
      </c>
      <c r="C1245" s="521">
        <f t="shared" si="74"/>
        <v>43830</v>
      </c>
      <c r="D1245" s="89" t="s">
        <v>772</v>
      </c>
      <c r="E1245" s="89">
        <v>4</v>
      </c>
      <c r="F1245" s="89" t="s">
        <v>762</v>
      </c>
      <c r="H1245" s="443">
        <f>'Справка 8'!F20</f>
        <v>19227.58</v>
      </c>
    </row>
    <row r="1246" spans="1:8" ht="15.75">
      <c r="A1246" s="89" t="str">
        <f t="shared" si="72"/>
        <v>ХОЛДИНГ СВЕТА СОФИЯ АД</v>
      </c>
      <c r="B1246" s="89" t="str">
        <f t="shared" si="73"/>
        <v>121661963</v>
      </c>
      <c r="C1246" s="521">
        <f t="shared" si="74"/>
        <v>43830</v>
      </c>
      <c r="D1246" s="89" t="s">
        <v>774</v>
      </c>
      <c r="E1246" s="89">
        <v>4</v>
      </c>
      <c r="F1246" s="89" t="s">
        <v>773</v>
      </c>
      <c r="H1246" s="443">
        <f>'Справка 8'!F21</f>
        <v>0</v>
      </c>
    </row>
    <row r="1247" spans="1:8" ht="15.75">
      <c r="A1247" s="89" t="str">
        <f t="shared" si="72"/>
        <v>ХОЛДИНГ СВЕТА СОФИЯ АД</v>
      </c>
      <c r="B1247" s="89" t="str">
        <f t="shared" si="73"/>
        <v>121661963</v>
      </c>
      <c r="C1247" s="521">
        <f t="shared" si="74"/>
        <v>43830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ХОЛДИНГ СВЕТА СОФИЯ АД</v>
      </c>
      <c r="B1248" s="89" t="str">
        <f t="shared" si="73"/>
        <v>121661963</v>
      </c>
      <c r="C1248" s="521">
        <f t="shared" si="74"/>
        <v>43830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ХОЛДИНГ СВЕТА СОФИЯ АД</v>
      </c>
      <c r="B1249" s="89" t="str">
        <f t="shared" si="73"/>
        <v>121661963</v>
      </c>
      <c r="C1249" s="521">
        <f t="shared" si="74"/>
        <v>43830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ХОЛДИНГ СВЕТА СОФИЯ АД</v>
      </c>
      <c r="B1250" s="89" t="str">
        <f t="shared" si="73"/>
        <v>121661963</v>
      </c>
      <c r="C1250" s="521">
        <f t="shared" si="74"/>
        <v>43830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ХОЛДИНГ СВЕТА СОФИЯ АД</v>
      </c>
      <c r="B1251" s="89" t="str">
        <f t="shared" si="73"/>
        <v>121661963</v>
      </c>
      <c r="C1251" s="521">
        <f t="shared" si="74"/>
        <v>43830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ХОЛДИНГ СВЕТА СОФИЯ АД</v>
      </c>
      <c r="B1252" s="89" t="str">
        <f t="shared" si="73"/>
        <v>121661963</v>
      </c>
      <c r="C1252" s="521">
        <f t="shared" si="74"/>
        <v>43830</v>
      </c>
      <c r="D1252" s="89" t="s">
        <v>786</v>
      </c>
      <c r="E1252" s="89">
        <v>4</v>
      </c>
      <c r="F1252" s="89" t="s">
        <v>771</v>
      </c>
      <c r="H1252" s="443">
        <f>'Справка 8'!F27</f>
        <v>19227.58</v>
      </c>
    </row>
    <row r="1253" spans="1:8" ht="15.75">
      <c r="A1253" s="89" t="str">
        <f t="shared" si="72"/>
        <v>ХОЛДИНГ СВЕТА СОФИЯ АД</v>
      </c>
      <c r="B1253" s="89" t="str">
        <f t="shared" si="73"/>
        <v>121661963</v>
      </c>
      <c r="C1253" s="521">
        <f t="shared" si="74"/>
        <v>43830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.75">
      <c r="A1254" s="89" t="str">
        <f t="shared" si="72"/>
        <v>ХОЛДИНГ СВЕТА СОФИЯ АД</v>
      </c>
      <c r="B1254" s="89" t="str">
        <f t="shared" si="73"/>
        <v>121661963</v>
      </c>
      <c r="C1254" s="521">
        <f t="shared" si="74"/>
        <v>43830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ХОЛДИНГ СВЕТА СОФИЯ АД</v>
      </c>
      <c r="B1255" s="89" t="str">
        <f t="shared" si="73"/>
        <v>121661963</v>
      </c>
      <c r="C1255" s="521">
        <f t="shared" si="74"/>
        <v>43830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ХОЛДИНГ СВЕТА СОФИЯ АД</v>
      </c>
      <c r="B1256" s="89" t="str">
        <f t="shared" si="73"/>
        <v>121661963</v>
      </c>
      <c r="C1256" s="521">
        <f t="shared" si="74"/>
        <v>43830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ХОЛДИНГ СВЕТА СОФИЯ АД</v>
      </c>
      <c r="B1257" s="89" t="str">
        <f t="shared" si="73"/>
        <v>121661963</v>
      </c>
      <c r="C1257" s="521">
        <f t="shared" si="74"/>
        <v>43830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ХОЛДИНГ СВЕТА СОФИЯ АД</v>
      </c>
      <c r="B1258" s="89" t="str">
        <f t="shared" si="73"/>
        <v>121661963</v>
      </c>
      <c r="C1258" s="521">
        <f t="shared" si="74"/>
        <v>43830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.75">
      <c r="A1259" s="89" t="str">
        <f t="shared" si="72"/>
        <v>ХОЛДИНГ СВЕТА СОФИЯ АД</v>
      </c>
      <c r="B1259" s="89" t="str">
        <f t="shared" si="73"/>
        <v>121661963</v>
      </c>
      <c r="C1259" s="521">
        <f t="shared" si="74"/>
        <v>43830</v>
      </c>
      <c r="D1259" s="89" t="s">
        <v>772</v>
      </c>
      <c r="E1259" s="89">
        <v>5</v>
      </c>
      <c r="F1259" s="89" t="s">
        <v>762</v>
      </c>
      <c r="H1259" s="443">
        <f>'Справка 8'!G20</f>
        <v>13282.66</v>
      </c>
    </row>
    <row r="1260" spans="1:8" ht="15.75">
      <c r="A1260" s="89" t="str">
        <f t="shared" si="72"/>
        <v>ХОЛДИНГ СВЕТА СОФИЯ АД</v>
      </c>
      <c r="B1260" s="89" t="str">
        <f t="shared" si="73"/>
        <v>121661963</v>
      </c>
      <c r="C1260" s="521">
        <f t="shared" si="74"/>
        <v>43830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1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ХОЛДИНГ СВЕТА СОФИЯ АД</v>
      </c>
      <c r="B1262" s="89" t="str">
        <f t="shared" si="76"/>
        <v>121661963</v>
      </c>
      <c r="C1262" s="521">
        <f t="shared" si="77"/>
        <v>43830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ХОЛДИНГ СВЕТА СОФИЯ АД</v>
      </c>
      <c r="B1263" s="89" t="str">
        <f t="shared" si="76"/>
        <v>121661963</v>
      </c>
      <c r="C1263" s="521">
        <f t="shared" si="77"/>
        <v>43830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ХОЛДИНГ СВЕТА СОФИЯ АД</v>
      </c>
      <c r="B1264" s="89" t="str">
        <f t="shared" si="76"/>
        <v>121661963</v>
      </c>
      <c r="C1264" s="521">
        <f t="shared" si="77"/>
        <v>43830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ХОЛДИНГ СВЕТА СОФИЯ АД</v>
      </c>
      <c r="B1265" s="89" t="str">
        <f t="shared" si="76"/>
        <v>121661963</v>
      </c>
      <c r="C1265" s="521">
        <f t="shared" si="77"/>
        <v>43830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ХОЛДИНГ СВЕТА СОФИЯ АД</v>
      </c>
      <c r="B1266" s="89" t="str">
        <f t="shared" si="76"/>
        <v>121661963</v>
      </c>
      <c r="C1266" s="521">
        <f t="shared" si="77"/>
        <v>43830</v>
      </c>
      <c r="D1266" s="89" t="s">
        <v>786</v>
      </c>
      <c r="E1266" s="89">
        <v>5</v>
      </c>
      <c r="F1266" s="89" t="s">
        <v>771</v>
      </c>
      <c r="H1266" s="443">
        <f>'Справка 8'!G27</f>
        <v>13282.66</v>
      </c>
    </row>
    <row r="1267" spans="1:8" ht="15.75">
      <c r="A1267" s="89" t="str">
        <f t="shared" si="75"/>
        <v>ХОЛДИНГ СВЕТА СОФИЯ АД</v>
      </c>
      <c r="B1267" s="89" t="str">
        <f t="shared" si="76"/>
        <v>121661963</v>
      </c>
      <c r="C1267" s="521">
        <f t="shared" si="77"/>
        <v>43830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.75">
      <c r="A1268" s="89" t="str">
        <f t="shared" si="75"/>
        <v>ХОЛДИНГ СВЕТА СОФИЯ АД</v>
      </c>
      <c r="B1268" s="89" t="str">
        <f t="shared" si="76"/>
        <v>121661963</v>
      </c>
      <c r="C1268" s="521">
        <f t="shared" si="77"/>
        <v>43830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ХОЛДИНГ СВЕТА СОФИЯ АД</v>
      </c>
      <c r="B1269" s="89" t="str">
        <f t="shared" si="76"/>
        <v>121661963</v>
      </c>
      <c r="C1269" s="521">
        <f t="shared" si="77"/>
        <v>43830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ХОЛДИНГ СВЕТА СОФИЯ АД</v>
      </c>
      <c r="B1270" s="89" t="str">
        <f t="shared" si="76"/>
        <v>121661963</v>
      </c>
      <c r="C1270" s="521">
        <f t="shared" si="77"/>
        <v>43830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ХОЛДИНГ СВЕТА СОФИЯ АД</v>
      </c>
      <c r="B1271" s="89" t="str">
        <f t="shared" si="76"/>
        <v>121661963</v>
      </c>
      <c r="C1271" s="521">
        <f t="shared" si="77"/>
        <v>43830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.75">
      <c r="A1272" s="89" t="str">
        <f t="shared" si="75"/>
        <v>ХОЛДИНГ СВЕТА СОФИЯ АД</v>
      </c>
      <c r="B1272" s="89" t="str">
        <f t="shared" si="76"/>
        <v>121661963</v>
      </c>
      <c r="C1272" s="521">
        <f t="shared" si="77"/>
        <v>43830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.75">
      <c r="A1273" s="89" t="str">
        <f t="shared" si="75"/>
        <v>ХОЛДИНГ СВЕТА СОФИЯ АД</v>
      </c>
      <c r="B1273" s="89" t="str">
        <f t="shared" si="76"/>
        <v>121661963</v>
      </c>
      <c r="C1273" s="521">
        <f t="shared" si="77"/>
        <v>43830</v>
      </c>
      <c r="D1273" s="89" t="s">
        <v>772</v>
      </c>
      <c r="E1273" s="89">
        <v>6</v>
      </c>
      <c r="F1273" s="89" t="s">
        <v>762</v>
      </c>
      <c r="H1273" s="443">
        <f>'Справка 8'!H20</f>
        <v>0</v>
      </c>
    </row>
    <row r="1274" spans="1:8" ht="15.75">
      <c r="A1274" s="89" t="str">
        <f t="shared" si="75"/>
        <v>ХОЛДИНГ СВЕТА СОФИЯ АД</v>
      </c>
      <c r="B1274" s="89" t="str">
        <f t="shared" si="76"/>
        <v>121661963</v>
      </c>
      <c r="C1274" s="521">
        <f t="shared" si="77"/>
        <v>43830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ХОЛДИНГ СВЕТА СОФИЯ АД</v>
      </c>
      <c r="B1275" s="89" t="str">
        <f t="shared" si="76"/>
        <v>121661963</v>
      </c>
      <c r="C1275" s="521">
        <f t="shared" si="77"/>
        <v>43830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ХОЛДИНГ СВЕТА СОФИЯ АД</v>
      </c>
      <c r="B1276" s="89" t="str">
        <f t="shared" si="76"/>
        <v>121661963</v>
      </c>
      <c r="C1276" s="521">
        <f t="shared" si="77"/>
        <v>43830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ХОЛДИНГ СВЕТА СОФИЯ АД</v>
      </c>
      <c r="B1277" s="89" t="str">
        <f t="shared" si="76"/>
        <v>121661963</v>
      </c>
      <c r="C1277" s="521">
        <f t="shared" si="77"/>
        <v>43830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ХОЛДИНГ СВЕТА СОФИЯ АД</v>
      </c>
      <c r="B1278" s="89" t="str">
        <f t="shared" si="76"/>
        <v>121661963</v>
      </c>
      <c r="C1278" s="521">
        <f t="shared" si="77"/>
        <v>43830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ХОЛДИНГ СВЕТА СОФИЯ АД</v>
      </c>
      <c r="B1279" s="89" t="str">
        <f t="shared" si="76"/>
        <v>121661963</v>
      </c>
      <c r="C1279" s="521">
        <f t="shared" si="77"/>
        <v>43830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ХОЛДИНГ СВЕТА СОФИЯ АД</v>
      </c>
      <c r="B1280" s="89" t="str">
        <f t="shared" si="76"/>
        <v>121661963</v>
      </c>
      <c r="C1280" s="521">
        <f t="shared" si="77"/>
        <v>43830</v>
      </c>
      <c r="D1280" s="89" t="s">
        <v>786</v>
      </c>
      <c r="E1280" s="89">
        <v>6</v>
      </c>
      <c r="F1280" s="89" t="s">
        <v>771</v>
      </c>
      <c r="H1280" s="443">
        <f>'Справка 8'!H27</f>
        <v>0</v>
      </c>
    </row>
    <row r="1281" spans="1:8" ht="15.75">
      <c r="A1281" s="89" t="str">
        <f t="shared" si="75"/>
        <v>ХОЛДИНГ СВЕТА СОФИЯ АД</v>
      </c>
      <c r="B1281" s="89" t="str">
        <f t="shared" si="76"/>
        <v>121661963</v>
      </c>
      <c r="C1281" s="521">
        <f t="shared" si="77"/>
        <v>43830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.75">
      <c r="A1282" s="89" t="str">
        <f t="shared" si="75"/>
        <v>ХОЛДИНГ СВЕТА СОФИЯ АД</v>
      </c>
      <c r="B1282" s="89" t="str">
        <f t="shared" si="76"/>
        <v>121661963</v>
      </c>
      <c r="C1282" s="521">
        <f t="shared" si="77"/>
        <v>43830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ХОЛДИНГ СВЕТА СОФИЯ АД</v>
      </c>
      <c r="B1283" s="89" t="str">
        <f t="shared" si="76"/>
        <v>121661963</v>
      </c>
      <c r="C1283" s="521">
        <f t="shared" si="77"/>
        <v>43830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ХОЛДИНГ СВЕТА СОФИЯ АД</v>
      </c>
      <c r="B1284" s="89" t="str">
        <f t="shared" si="76"/>
        <v>121661963</v>
      </c>
      <c r="C1284" s="521">
        <f t="shared" si="77"/>
        <v>43830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ХОЛДИНГ СВЕТА СОФИЯ АД</v>
      </c>
      <c r="B1285" s="89" t="str">
        <f t="shared" si="76"/>
        <v>121661963</v>
      </c>
      <c r="C1285" s="521">
        <f t="shared" si="77"/>
        <v>43830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.75">
      <c r="A1286" s="89" t="str">
        <f t="shared" si="75"/>
        <v>ХОЛДИНГ СВЕТА СОФИЯ АД</v>
      </c>
      <c r="B1286" s="89" t="str">
        <f t="shared" si="76"/>
        <v>121661963</v>
      </c>
      <c r="C1286" s="521">
        <f t="shared" si="77"/>
        <v>43830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.75">
      <c r="A1287" s="89" t="str">
        <f t="shared" si="75"/>
        <v>ХОЛДИНГ СВЕТА СОФИЯ АД</v>
      </c>
      <c r="B1287" s="89" t="str">
        <f t="shared" si="76"/>
        <v>121661963</v>
      </c>
      <c r="C1287" s="521">
        <f t="shared" si="77"/>
        <v>43830</v>
      </c>
      <c r="D1287" s="89" t="s">
        <v>772</v>
      </c>
      <c r="E1287" s="89">
        <v>7</v>
      </c>
      <c r="F1287" s="89" t="s">
        <v>762</v>
      </c>
      <c r="H1287" s="443">
        <f>'Справка 8'!I20</f>
        <v>32510.24</v>
      </c>
    </row>
    <row r="1288" spans="1:8" ht="15.75">
      <c r="A1288" s="89" t="str">
        <f t="shared" si="75"/>
        <v>ХОЛДИНГ СВЕТА СОФИЯ АД</v>
      </c>
      <c r="B1288" s="89" t="str">
        <f t="shared" si="76"/>
        <v>121661963</v>
      </c>
      <c r="C1288" s="521">
        <f t="shared" si="77"/>
        <v>43830</v>
      </c>
      <c r="D1288" s="89" t="s">
        <v>774</v>
      </c>
      <c r="E1288" s="89">
        <v>7</v>
      </c>
      <c r="F1288" s="89" t="s">
        <v>773</v>
      </c>
      <c r="H1288" s="443">
        <f>'Справка 8'!I21</f>
        <v>0</v>
      </c>
    </row>
    <row r="1289" spans="1:8" ht="15.75">
      <c r="A1289" s="89" t="str">
        <f t="shared" si="75"/>
        <v>ХОЛДИНГ СВЕТА СОФИЯ АД</v>
      </c>
      <c r="B1289" s="89" t="str">
        <f t="shared" si="76"/>
        <v>121661963</v>
      </c>
      <c r="C1289" s="521">
        <f t="shared" si="77"/>
        <v>43830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ХОЛДИНГ СВЕТА СОФИЯ АД</v>
      </c>
      <c r="B1290" s="89" t="str">
        <f t="shared" si="76"/>
        <v>121661963</v>
      </c>
      <c r="C1290" s="521">
        <f t="shared" si="77"/>
        <v>43830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ХОЛДИНГ СВЕТА СОФИЯ АД</v>
      </c>
      <c r="B1291" s="89" t="str">
        <f t="shared" si="76"/>
        <v>121661963</v>
      </c>
      <c r="C1291" s="521">
        <f t="shared" si="77"/>
        <v>43830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ХОЛДИНГ СВЕТА СОФИЯ АД</v>
      </c>
      <c r="B1292" s="89" t="str">
        <f t="shared" si="76"/>
        <v>121661963</v>
      </c>
      <c r="C1292" s="521">
        <f t="shared" si="77"/>
        <v>43830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ХОЛДИНГ СВЕТА СОФИЯ АД</v>
      </c>
      <c r="B1293" s="89" t="str">
        <f t="shared" si="76"/>
        <v>121661963</v>
      </c>
      <c r="C1293" s="521">
        <f t="shared" si="77"/>
        <v>43830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ХОЛДИНГ СВЕТА СОФИЯ АД</v>
      </c>
      <c r="B1294" s="89" t="str">
        <f t="shared" si="76"/>
        <v>121661963</v>
      </c>
      <c r="C1294" s="521">
        <f t="shared" si="77"/>
        <v>43830</v>
      </c>
      <c r="D1294" s="89" t="s">
        <v>786</v>
      </c>
      <c r="E1294" s="89">
        <v>7</v>
      </c>
      <c r="F1294" s="89" t="s">
        <v>771</v>
      </c>
      <c r="H1294" s="443">
        <f>'Справка 8'!I27</f>
        <v>32510.24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1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3">
        <f>'Справка 5'!C27</f>
        <v>16935</v>
      </c>
    </row>
    <row r="1297" spans="1:8" ht="15.75">
      <c r="A1297" s="89" t="str">
        <f t="shared" si="78"/>
        <v>ХОЛДИНГ СВЕТА СОФИЯ АД</v>
      </c>
      <c r="B1297" s="89" t="str">
        <f t="shared" si="79"/>
        <v>121661963</v>
      </c>
      <c r="C1297" s="521">
        <f t="shared" si="80"/>
        <v>43830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ХОЛДИНГ СВЕТА СОФИЯ АД</v>
      </c>
      <c r="B1298" s="89" t="str">
        <f t="shared" si="79"/>
        <v>121661963</v>
      </c>
      <c r="C1298" s="521">
        <f t="shared" si="80"/>
        <v>43830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ХОЛДИНГ СВЕТА СОФИЯ АД</v>
      </c>
      <c r="B1299" s="89" t="str">
        <f t="shared" si="79"/>
        <v>121661963</v>
      </c>
      <c r="C1299" s="521">
        <f t="shared" si="80"/>
        <v>43830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ХОЛДИНГ СВЕТА СОФИЯ АД</v>
      </c>
      <c r="B1300" s="89" t="str">
        <f t="shared" si="79"/>
        <v>121661963</v>
      </c>
      <c r="C1300" s="521">
        <f t="shared" si="80"/>
        <v>43830</v>
      </c>
      <c r="D1300" s="89" t="s">
        <v>802</v>
      </c>
      <c r="E1300" s="89">
        <v>1</v>
      </c>
      <c r="F1300" s="89" t="s">
        <v>791</v>
      </c>
      <c r="H1300" s="443">
        <f>'Справка 5'!C79</f>
        <v>16935</v>
      </c>
    </row>
    <row r="1301" spans="1:8" ht="15.75">
      <c r="A1301" s="89" t="str">
        <f t="shared" si="78"/>
        <v>ХОЛДИНГ СВЕТА СОФИЯ АД</v>
      </c>
      <c r="B1301" s="89" t="str">
        <f t="shared" si="79"/>
        <v>121661963</v>
      </c>
      <c r="C1301" s="521">
        <f t="shared" si="80"/>
        <v>43830</v>
      </c>
      <c r="D1301" s="89" t="s">
        <v>804</v>
      </c>
      <c r="E1301" s="89">
        <v>1</v>
      </c>
      <c r="F1301" s="89" t="s">
        <v>792</v>
      </c>
      <c r="H1301" s="443">
        <f>'Справка 5'!C97</f>
        <v>0</v>
      </c>
    </row>
    <row r="1302" spans="1:8" ht="15.75">
      <c r="A1302" s="89" t="str">
        <f t="shared" si="78"/>
        <v>ХОЛДИНГ СВЕТА СОФИЯ АД</v>
      </c>
      <c r="B1302" s="89" t="str">
        <f t="shared" si="79"/>
        <v>121661963</v>
      </c>
      <c r="C1302" s="521">
        <f t="shared" si="80"/>
        <v>43830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ХОЛДИНГ СВЕТА СОФИЯ АД</v>
      </c>
      <c r="B1303" s="89" t="str">
        <f t="shared" si="79"/>
        <v>121661963</v>
      </c>
      <c r="C1303" s="521">
        <f t="shared" si="80"/>
        <v>43830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ХОЛДИНГ СВЕТА СОФИЯ АД</v>
      </c>
      <c r="B1304" s="89" t="str">
        <f t="shared" si="79"/>
        <v>121661963</v>
      </c>
      <c r="C1304" s="521">
        <f t="shared" si="80"/>
        <v>43830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ХОЛДИНГ СВЕТА СОФИЯ АД</v>
      </c>
      <c r="B1305" s="89" t="str">
        <f t="shared" si="79"/>
        <v>121661963</v>
      </c>
      <c r="C1305" s="521">
        <f t="shared" si="80"/>
        <v>43830</v>
      </c>
      <c r="D1305" s="89" t="s">
        <v>809</v>
      </c>
      <c r="E1305" s="89">
        <v>1</v>
      </c>
      <c r="F1305" s="89" t="s">
        <v>803</v>
      </c>
      <c r="H1305" s="443">
        <f>'Справка 5'!C149</f>
        <v>0</v>
      </c>
    </row>
    <row r="1306" spans="1:8" ht="15.75">
      <c r="A1306" s="89" t="str">
        <f t="shared" si="78"/>
        <v>ХОЛДИНГ СВЕТА СОФИЯ АД</v>
      </c>
      <c r="B1306" s="89" t="str">
        <f t="shared" si="79"/>
        <v>121661963</v>
      </c>
      <c r="C1306" s="521">
        <f t="shared" si="80"/>
        <v>43830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ХОЛДИНГ СВЕТА СОФИЯ АД</v>
      </c>
      <c r="B1307" s="89" t="str">
        <f t="shared" si="79"/>
        <v>121661963</v>
      </c>
      <c r="C1307" s="521">
        <f t="shared" si="80"/>
        <v>43830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ХОЛДИНГ СВЕТА СОФИЯ АД</v>
      </c>
      <c r="B1308" s="89" t="str">
        <f t="shared" si="79"/>
        <v>121661963</v>
      </c>
      <c r="C1308" s="521">
        <f t="shared" si="80"/>
        <v>43830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ХОЛДИНГ СВЕТА СОФИЯ АД</v>
      </c>
      <c r="B1309" s="89" t="str">
        <f t="shared" si="79"/>
        <v>121661963</v>
      </c>
      <c r="C1309" s="521">
        <f t="shared" si="80"/>
        <v>43830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ХОЛДИНГ СВЕТА СОФИЯ АД</v>
      </c>
      <c r="B1310" s="89" t="str">
        <f t="shared" si="79"/>
        <v>121661963</v>
      </c>
      <c r="C1310" s="521">
        <f t="shared" si="80"/>
        <v>43830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ХОЛДИНГ СВЕТА СОФИЯ АД</v>
      </c>
      <c r="B1311" s="89" t="str">
        <f t="shared" si="79"/>
        <v>121661963</v>
      </c>
      <c r="C1311" s="521">
        <f t="shared" si="80"/>
        <v>43830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ХОЛДИНГ СВЕТА СОФИЯ АД</v>
      </c>
      <c r="B1312" s="89" t="str">
        <f t="shared" si="79"/>
        <v>121661963</v>
      </c>
      <c r="C1312" s="521">
        <f t="shared" si="80"/>
        <v>43830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ХОЛДИНГ СВЕТА СОФИЯ АД</v>
      </c>
      <c r="B1313" s="89" t="str">
        <f t="shared" si="79"/>
        <v>121661963</v>
      </c>
      <c r="C1313" s="521">
        <f t="shared" si="80"/>
        <v>43830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ХОЛДИНГ СВЕТА СОФИЯ АД</v>
      </c>
      <c r="B1314" s="89" t="str">
        <f t="shared" si="79"/>
        <v>121661963</v>
      </c>
      <c r="C1314" s="521">
        <f t="shared" si="80"/>
        <v>43830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ХОЛДИНГ СВЕТА СОФИЯ АД</v>
      </c>
      <c r="B1315" s="89" t="str">
        <f t="shared" si="79"/>
        <v>121661963</v>
      </c>
      <c r="C1315" s="521">
        <f t="shared" si="80"/>
        <v>43830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ХОЛДИНГ СВЕТА СОФИЯ АД</v>
      </c>
      <c r="B1316" s="89" t="str">
        <f t="shared" si="79"/>
        <v>121661963</v>
      </c>
      <c r="C1316" s="521">
        <f t="shared" si="80"/>
        <v>43830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ХОЛДИНГ СВЕТА СОФИЯ АД</v>
      </c>
      <c r="B1317" s="89" t="str">
        <f t="shared" si="79"/>
        <v>121661963</v>
      </c>
      <c r="C1317" s="521">
        <f t="shared" si="80"/>
        <v>43830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ХОЛДИНГ СВЕТА СОФИЯ АД</v>
      </c>
      <c r="B1318" s="89" t="str">
        <f t="shared" si="79"/>
        <v>121661963</v>
      </c>
      <c r="C1318" s="521">
        <f t="shared" si="80"/>
        <v>43830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ХОЛДИНГ СВЕТА СОФИЯ АД</v>
      </c>
      <c r="B1319" s="89" t="str">
        <f t="shared" si="79"/>
        <v>121661963</v>
      </c>
      <c r="C1319" s="521">
        <f t="shared" si="80"/>
        <v>43830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ХОЛДИНГ СВЕТА СОФИЯ АД</v>
      </c>
      <c r="B1320" s="89" t="str">
        <f t="shared" si="79"/>
        <v>121661963</v>
      </c>
      <c r="C1320" s="521">
        <f t="shared" si="80"/>
        <v>43830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ХОЛДИНГ СВЕТА СОФИЯ АД</v>
      </c>
      <c r="B1321" s="89" t="str">
        <f t="shared" si="79"/>
        <v>121661963</v>
      </c>
      <c r="C1321" s="521">
        <f t="shared" si="80"/>
        <v>43830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ХОЛДИНГ СВЕТА СОФИЯ АД</v>
      </c>
      <c r="B1322" s="89" t="str">
        <f t="shared" si="79"/>
        <v>121661963</v>
      </c>
      <c r="C1322" s="521">
        <f t="shared" si="80"/>
        <v>43830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ХОЛДИНГ СВЕТА СОФИЯ АД</v>
      </c>
      <c r="B1323" s="89" t="str">
        <f t="shared" si="79"/>
        <v>121661963</v>
      </c>
      <c r="C1323" s="521">
        <f t="shared" si="80"/>
        <v>43830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ХОЛДИНГ СВЕТА СОФИЯ АД</v>
      </c>
      <c r="B1324" s="89" t="str">
        <f t="shared" si="79"/>
        <v>121661963</v>
      </c>
      <c r="C1324" s="521">
        <f t="shared" si="80"/>
        <v>43830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ХОЛДИНГ СВЕТА СОФИЯ АД</v>
      </c>
      <c r="B1325" s="89" t="str">
        <f t="shared" si="79"/>
        <v>121661963</v>
      </c>
      <c r="C1325" s="521">
        <f t="shared" si="80"/>
        <v>43830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ХОЛДИНГ СВЕТА СОФИЯ АД</v>
      </c>
      <c r="B1326" s="89" t="str">
        <f t="shared" si="79"/>
        <v>121661963</v>
      </c>
      <c r="C1326" s="521">
        <f t="shared" si="80"/>
        <v>43830</v>
      </c>
      <c r="D1326" s="89" t="s">
        <v>793</v>
      </c>
      <c r="E1326" s="89">
        <v>4</v>
      </c>
      <c r="F1326" s="89" t="s">
        <v>792</v>
      </c>
      <c r="H1326" s="443">
        <f>'Справка 5'!F27</f>
        <v>16935</v>
      </c>
    </row>
    <row r="1327" spans="1:8" ht="15.75">
      <c r="A1327" s="89" t="str">
        <f t="shared" si="78"/>
        <v>ХОЛДИНГ СВЕТА СОФИЯ АД</v>
      </c>
      <c r="B1327" s="89" t="str">
        <f t="shared" si="79"/>
        <v>121661963</v>
      </c>
      <c r="C1327" s="521">
        <f t="shared" si="80"/>
        <v>43830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ХОЛДИНГ СВЕТА СОФИЯ АД</v>
      </c>
      <c r="B1328" s="89" t="str">
        <f t="shared" si="79"/>
        <v>121661963</v>
      </c>
      <c r="C1328" s="521">
        <f t="shared" si="80"/>
        <v>43830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ХОЛДИНГ СВЕТА СОФИЯ АД</v>
      </c>
      <c r="B1329" s="89" t="str">
        <f t="shared" si="79"/>
        <v>121661963</v>
      </c>
      <c r="C1329" s="521">
        <f t="shared" si="80"/>
        <v>43830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ХОЛДИНГ СВЕТА СОФИЯ АД</v>
      </c>
      <c r="B1330" s="89" t="str">
        <f t="shared" si="79"/>
        <v>121661963</v>
      </c>
      <c r="C1330" s="521">
        <f t="shared" si="80"/>
        <v>43830</v>
      </c>
      <c r="D1330" s="89" t="s">
        <v>802</v>
      </c>
      <c r="E1330" s="89">
        <v>4</v>
      </c>
      <c r="F1330" s="89" t="s">
        <v>791</v>
      </c>
      <c r="H1330" s="443">
        <f>'Справка 5'!F79</f>
        <v>16935</v>
      </c>
    </row>
    <row r="1331" spans="1:8" ht="15.75">
      <c r="A1331" s="89" t="str">
        <f t="shared" si="78"/>
        <v>ХОЛДИНГ СВЕТА СОФИЯ АД</v>
      </c>
      <c r="B1331" s="89" t="str">
        <f t="shared" si="79"/>
        <v>121661963</v>
      </c>
      <c r="C1331" s="521">
        <f t="shared" si="80"/>
        <v>43830</v>
      </c>
      <c r="D1331" s="89" t="s">
        <v>804</v>
      </c>
      <c r="E1331" s="89">
        <v>4</v>
      </c>
      <c r="F1331" s="89" t="s">
        <v>792</v>
      </c>
      <c r="H1331" s="443">
        <f>'Справка 5'!F97</f>
        <v>0</v>
      </c>
    </row>
    <row r="1332" spans="1:8" ht="15.75">
      <c r="A1332" s="89" t="str">
        <f t="shared" si="78"/>
        <v>ХОЛДИНГ СВЕТА СОФИЯ АД</v>
      </c>
      <c r="B1332" s="89" t="str">
        <f t="shared" si="79"/>
        <v>121661963</v>
      </c>
      <c r="C1332" s="521">
        <f t="shared" si="80"/>
        <v>43830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ХОЛДИНГ СВЕТА СОФИЯ АД</v>
      </c>
      <c r="B1333" s="89" t="str">
        <f t="shared" si="79"/>
        <v>121661963</v>
      </c>
      <c r="C1333" s="521">
        <f t="shared" si="80"/>
        <v>43830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ХОЛДИНГ СВЕТА СОФИЯ АД</v>
      </c>
      <c r="B1334" s="89" t="str">
        <f t="shared" si="79"/>
        <v>121661963</v>
      </c>
      <c r="C1334" s="521">
        <f t="shared" si="80"/>
        <v>43830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ХОЛДИНГ СВЕТА СОФИЯ АД</v>
      </c>
      <c r="B1335" s="89" t="str">
        <f t="shared" si="79"/>
        <v>121661963</v>
      </c>
      <c r="C1335" s="521">
        <f t="shared" si="80"/>
        <v>43830</v>
      </c>
      <c r="D1335" s="89" t="s">
        <v>809</v>
      </c>
      <c r="E1335" s="89">
        <v>4</v>
      </c>
      <c r="F1335" s="89" t="s">
        <v>803</v>
      </c>
      <c r="H1335" s="44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tabSelected="1" view="pageBreakPreview" zoomScale="80" zoomScaleNormal="85" zoomScaleSheetLayoutView="80" zoomScalePageLayoutView="0" workbookViewId="0" topLeftCell="A46">
      <selection activeCell="C82" sqref="C8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9941</v>
      </c>
      <c r="H12" s="162">
        <v>9941</v>
      </c>
    </row>
    <row r="13" spans="1:8" ht="15.75">
      <c r="A13" s="76" t="s">
        <v>27</v>
      </c>
      <c r="B13" s="78" t="s">
        <v>28</v>
      </c>
      <c r="C13" s="162"/>
      <c r="D13" s="162"/>
      <c r="E13" s="76" t="s">
        <v>846</v>
      </c>
      <c r="F13" s="80" t="s">
        <v>29</v>
      </c>
      <c r="G13" s="162">
        <v>9941</v>
      </c>
      <c r="H13" s="162">
        <v>9941</v>
      </c>
    </row>
    <row r="14" spans="1:8" ht="15.75">
      <c r="A14" s="76" t="s">
        <v>30</v>
      </c>
      <c r="B14" s="78" t="s">
        <v>31</v>
      </c>
      <c r="C14" s="162"/>
      <c r="D14" s="162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6</v>
      </c>
      <c r="D16" s="162">
        <v>10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28" t="s">
        <v>47</v>
      </c>
      <c r="F18" s="427" t="s">
        <v>48</v>
      </c>
      <c r="G18" s="549">
        <f>G12+G15+G16+G17</f>
        <v>9941</v>
      </c>
      <c r="H18" s="550">
        <f>H12+H15+H16+H17</f>
        <v>9941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6</v>
      </c>
      <c r="D20" s="538">
        <f>SUM(D12:D19)</f>
        <v>10</v>
      </c>
      <c r="E20" s="76" t="s">
        <v>54</v>
      </c>
      <c r="F20" s="80" t="s">
        <v>55</v>
      </c>
      <c r="G20" s="162">
        <v>14014</v>
      </c>
      <c r="H20" s="162">
        <v>14014</v>
      </c>
    </row>
    <row r="21" spans="1:8" ht="15.75">
      <c r="A21" s="85" t="s">
        <v>56</v>
      </c>
      <c r="B21" s="82" t="s">
        <v>57</v>
      </c>
      <c r="C21" s="423">
        <v>18530</v>
      </c>
      <c r="D21" s="423">
        <v>17658</v>
      </c>
      <c r="E21" s="76" t="s">
        <v>58</v>
      </c>
      <c r="F21" s="80" t="s">
        <v>59</v>
      </c>
      <c r="G21" s="162"/>
      <c r="H21" s="162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494</v>
      </c>
      <c r="H22" s="536">
        <f>SUM(H23:H25)</f>
        <v>494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494</v>
      </c>
      <c r="H23" s="162">
        <v>494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1" t="s">
        <v>77</v>
      </c>
      <c r="F26" s="81" t="s">
        <v>78</v>
      </c>
      <c r="G26" s="537">
        <f>G20+G21+G22</f>
        <v>14508</v>
      </c>
      <c r="H26" s="538">
        <f>H20+H21+H22</f>
        <v>14508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0</v>
      </c>
      <c r="D28" s="538">
        <f>SUM(D24:D27)</f>
        <v>0</v>
      </c>
      <c r="E28" s="167" t="s">
        <v>84</v>
      </c>
      <c r="F28" s="80" t="s">
        <v>85</v>
      </c>
      <c r="G28" s="535">
        <f>SUM(G29:G31)</f>
        <v>10848</v>
      </c>
      <c r="H28" s="536">
        <f>SUM(H29:H31)</f>
        <v>7539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13850</v>
      </c>
      <c r="H29" s="162">
        <f>10766-225</f>
        <v>10541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1441</v>
      </c>
      <c r="H32" s="162">
        <v>3309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12289</v>
      </c>
      <c r="H34" s="538">
        <f>H28+H32+H33</f>
        <v>10848</v>
      </c>
    </row>
    <row r="35" spans="1:8" ht="15.75">
      <c r="A35" s="76" t="s">
        <v>106</v>
      </c>
      <c r="B35" s="78" t="s">
        <v>107</v>
      </c>
      <c r="C35" s="535">
        <f>SUM(C36:C39)</f>
        <v>16935</v>
      </c>
      <c r="D35" s="536">
        <f>SUM(D36:D39)</f>
        <v>14935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16935</v>
      </c>
      <c r="D36" s="162">
        <v>14935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1"/>
      <c r="E37" s="430" t="s">
        <v>847</v>
      </c>
      <c r="F37" s="84" t="s">
        <v>112</v>
      </c>
      <c r="G37" s="539">
        <f>G26+G18+G34</f>
        <v>36738</v>
      </c>
      <c r="H37" s="540">
        <f>H26+H18+H34</f>
        <v>35297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35</v>
      </c>
      <c r="H44" s="162">
        <v>34</v>
      </c>
      <c r="M44" s="83"/>
    </row>
    <row r="45" spans="1:8" ht="15.75">
      <c r="A45" s="76" t="s">
        <v>133</v>
      </c>
      <c r="B45" s="78" t="s">
        <v>134</v>
      </c>
      <c r="C45" s="162"/>
      <c r="D45" s="162"/>
      <c r="E45" s="171" t="s">
        <v>135</v>
      </c>
      <c r="F45" s="80" t="s">
        <v>136</v>
      </c>
      <c r="G45" s="162">
        <v>22987</v>
      </c>
      <c r="H45" s="162">
        <v>4200</v>
      </c>
    </row>
    <row r="46" spans="1:13" ht="15.75">
      <c r="A46" s="420" t="s">
        <v>137</v>
      </c>
      <c r="B46" s="82" t="s">
        <v>138</v>
      </c>
      <c r="C46" s="537">
        <f>C35+C40+C45</f>
        <v>16935</v>
      </c>
      <c r="D46" s="538">
        <f>D35+D40+D45</f>
        <v>14935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>
        <v>2122</v>
      </c>
      <c r="D48" s="162">
        <v>4019</v>
      </c>
      <c r="E48" s="166" t="s">
        <v>146</v>
      </c>
      <c r="F48" s="80" t="s">
        <v>147</v>
      </c>
      <c r="G48" s="162"/>
      <c r="H48" s="162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4</v>
      </c>
      <c r="H49" s="162">
        <v>4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23026</v>
      </c>
      <c r="H50" s="536">
        <f>SUM(H44:H49)</f>
        <v>4238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2122</v>
      </c>
      <c r="D52" s="538">
        <f>SUM(D48:D51)</f>
        <v>4019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>
        <v>1331</v>
      </c>
      <c r="H54" s="162">
        <v>1286</v>
      </c>
    </row>
    <row r="55" spans="1:8" ht="15.75">
      <c r="A55" s="85" t="s">
        <v>166</v>
      </c>
      <c r="B55" s="82" t="s">
        <v>167</v>
      </c>
      <c r="C55" s="425"/>
      <c r="D55" s="426"/>
      <c r="E55" s="76" t="s">
        <v>168</v>
      </c>
      <c r="F55" s="81" t="s">
        <v>169</v>
      </c>
      <c r="G55" s="162"/>
      <c r="H55" s="161"/>
    </row>
    <row r="56" spans="1:13" ht="16.5" thickBot="1">
      <c r="A56" s="422" t="s">
        <v>170</v>
      </c>
      <c r="B56" s="173" t="s">
        <v>171</v>
      </c>
      <c r="C56" s="541">
        <f>C20+C21+C22+C28+C33+C46+C52+C54+C55</f>
        <v>37593</v>
      </c>
      <c r="D56" s="542">
        <f>D20+D21+D22+D28+D33+D46+D52+D54+D55</f>
        <v>36622</v>
      </c>
      <c r="E56" s="85" t="s">
        <v>850</v>
      </c>
      <c r="F56" s="84" t="s">
        <v>172</v>
      </c>
      <c r="G56" s="539">
        <f>G50+G52+G53+G54+G55</f>
        <v>24357</v>
      </c>
      <c r="H56" s="540">
        <f>H50+H52+H53+H54+H55</f>
        <v>5524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37251</v>
      </c>
      <c r="H59" s="162">
        <v>24136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1332</v>
      </c>
      <c r="H60" s="162">
        <v>1200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9836</v>
      </c>
      <c r="H61" s="536">
        <f>SUM(H62:H68)</f>
        <v>21982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320</v>
      </c>
      <c r="H62" s="162">
        <v>501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3587</v>
      </c>
      <c r="H63" s="162">
        <v>1458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775</v>
      </c>
      <c r="H64" s="162">
        <v>14915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>
        <v>4980</v>
      </c>
      <c r="H65" s="162">
        <v>4980</v>
      </c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/>
      <c r="H66" s="162">
        <v>2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3</v>
      </c>
      <c r="H67" s="162">
        <v>2</v>
      </c>
    </row>
    <row r="68" spans="1:8" ht="15.75">
      <c r="A68" s="76" t="s">
        <v>206</v>
      </c>
      <c r="B68" s="78" t="s">
        <v>207</v>
      </c>
      <c r="C68" s="162">
        <v>23518</v>
      </c>
      <c r="D68" s="162">
        <v>7589</v>
      </c>
      <c r="E68" s="76" t="s">
        <v>212</v>
      </c>
      <c r="F68" s="80" t="s">
        <v>213</v>
      </c>
      <c r="G68" s="162">
        <v>171</v>
      </c>
      <c r="H68" s="162">
        <v>124</v>
      </c>
    </row>
    <row r="69" spans="1:8" ht="15.75">
      <c r="A69" s="76" t="s">
        <v>210</v>
      </c>
      <c r="B69" s="78" t="s">
        <v>211</v>
      </c>
      <c r="C69" s="162">
        <v>6882</v>
      </c>
      <c r="D69" s="162">
        <v>585</v>
      </c>
      <c r="E69" s="166" t="s">
        <v>79</v>
      </c>
      <c r="F69" s="80" t="s">
        <v>216</v>
      </c>
      <c r="G69" s="162">
        <v>73</v>
      </c>
      <c r="H69" s="162">
        <v>0</v>
      </c>
    </row>
    <row r="70" spans="1:8" ht="15.75">
      <c r="A70" s="76" t="s">
        <v>214</v>
      </c>
      <c r="B70" s="78" t="s">
        <v>215</v>
      </c>
      <c r="C70" s="162">
        <v>774</v>
      </c>
      <c r="D70" s="162">
        <v>4500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4347</v>
      </c>
      <c r="D71" s="162">
        <v>4519</v>
      </c>
      <c r="E71" s="421" t="s">
        <v>47</v>
      </c>
      <c r="F71" s="81" t="s">
        <v>223</v>
      </c>
      <c r="G71" s="537">
        <f>G59+G60+G61+G69+G70</f>
        <v>48492</v>
      </c>
      <c r="H71" s="538">
        <f>H59+H60+H61+H69+H70</f>
        <v>47318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>
        <v>2982</v>
      </c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/>
      <c r="D74" s="162">
        <v>5</v>
      </c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28</v>
      </c>
      <c r="D75" s="162">
        <v>29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35549</v>
      </c>
      <c r="D76" s="538">
        <f>SUM(D68:D75)</f>
        <v>20209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6"/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32510</v>
      </c>
      <c r="D79" s="536">
        <f>SUM(D80:D82)</f>
        <v>31298</v>
      </c>
      <c r="E79" s="170" t="s">
        <v>849</v>
      </c>
      <c r="F79" s="84" t="s">
        <v>241</v>
      </c>
      <c r="G79" s="539">
        <f>G71+G73+G75+G77</f>
        <v>48492</v>
      </c>
      <c r="H79" s="540">
        <f>H71+H73+H75+H77</f>
        <v>47318</v>
      </c>
    </row>
    <row r="80" spans="1:8" ht="15.75">
      <c r="A80" s="76" t="s">
        <v>239</v>
      </c>
      <c r="B80" s="78" t="s">
        <v>240</v>
      </c>
      <c r="C80" s="162"/>
      <c r="D80" s="162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>
        <v>32510</v>
      </c>
      <c r="D82" s="162">
        <v>31298</v>
      </c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2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32510</v>
      </c>
      <c r="D85" s="538">
        <f>D84+D83+D79</f>
        <v>31298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3933</v>
      </c>
      <c r="D89" s="162">
        <v>2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3933</v>
      </c>
      <c r="D92" s="538">
        <f>SUM(D88:D91)</f>
        <v>2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2</v>
      </c>
      <c r="D93" s="425">
        <v>8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71994</v>
      </c>
      <c r="D94" s="542">
        <f>D65+D76+D85+D92+D93</f>
        <v>51517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109587</v>
      </c>
      <c r="D95" s="544">
        <f>D94+D56</f>
        <v>88139</v>
      </c>
      <c r="E95" s="193" t="s">
        <v>942</v>
      </c>
      <c r="F95" s="436" t="s">
        <v>268</v>
      </c>
      <c r="G95" s="543">
        <f>G37+G40+G56+G79</f>
        <v>109587</v>
      </c>
      <c r="H95" s="544">
        <f>H37+H40+H56+H79</f>
        <v>88139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1" t="s">
        <v>977</v>
      </c>
      <c r="B98" s="632">
        <f>pdeReportingDate</f>
        <v>43860</v>
      </c>
      <c r="C98" s="632"/>
      <c r="D98" s="632"/>
      <c r="E98" s="632"/>
      <c r="F98" s="632"/>
      <c r="G98" s="632"/>
      <c r="H98" s="632"/>
      <c r="M98" s="83"/>
    </row>
    <row r="99" spans="1:13" ht="15.7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2" t="s">
        <v>8</v>
      </c>
      <c r="B100" s="633" t="str">
        <f>authorName</f>
        <v>Гюляй Рахман</v>
      </c>
      <c r="C100" s="633"/>
      <c r="D100" s="633"/>
      <c r="E100" s="633"/>
      <c r="F100" s="633"/>
      <c r="G100" s="633"/>
      <c r="H100" s="633"/>
    </row>
    <row r="101" spans="1:8" ht="15.75">
      <c r="A101" s="622"/>
      <c r="B101" s="68"/>
      <c r="C101" s="68"/>
      <c r="D101" s="68"/>
      <c r="E101" s="68"/>
      <c r="F101" s="68"/>
      <c r="G101" s="68"/>
      <c r="H101" s="68"/>
    </row>
    <row r="102" spans="1:8" ht="15.75">
      <c r="A102" s="622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3"/>
      <c r="B103" s="631" t="s">
        <v>979</v>
      </c>
      <c r="C103" s="631"/>
      <c r="D103" s="631"/>
      <c r="E103" s="631"/>
      <c r="M103" s="83"/>
    </row>
    <row r="104" spans="1:5" ht="21.75" customHeight="1">
      <c r="A104" s="623"/>
      <c r="B104" s="631" t="s">
        <v>979</v>
      </c>
      <c r="C104" s="631"/>
      <c r="D104" s="631"/>
      <c r="E104" s="631"/>
    </row>
    <row r="105" spans="1:13" ht="21.75" customHeight="1">
      <c r="A105" s="623"/>
      <c r="B105" s="631" t="s">
        <v>979</v>
      </c>
      <c r="C105" s="631"/>
      <c r="D105" s="631"/>
      <c r="E105" s="631"/>
      <c r="M105" s="83"/>
    </row>
    <row r="106" spans="1:5" ht="21.75" customHeight="1">
      <c r="A106" s="623"/>
      <c r="B106" s="631" t="s">
        <v>979</v>
      </c>
      <c r="C106" s="631"/>
      <c r="D106" s="631"/>
      <c r="E106" s="631"/>
    </row>
    <row r="107" spans="1:13" ht="21.75" customHeight="1">
      <c r="A107" s="623"/>
      <c r="B107" s="631"/>
      <c r="C107" s="631"/>
      <c r="D107" s="631"/>
      <c r="E107" s="631"/>
      <c r="M107" s="83"/>
    </row>
    <row r="108" spans="1:5" ht="21.75" customHeight="1">
      <c r="A108" s="623"/>
      <c r="B108" s="631"/>
      <c r="C108" s="631"/>
      <c r="D108" s="631"/>
      <c r="E108" s="631"/>
    </row>
    <row r="109" spans="1:13" ht="21.75" customHeight="1">
      <c r="A109" s="623"/>
      <c r="B109" s="631"/>
      <c r="C109" s="631"/>
      <c r="D109" s="631"/>
      <c r="E109" s="631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3"/>
  <sheetViews>
    <sheetView view="pageBreakPreview" zoomScale="80" zoomScaleNormal="70" zoomScaleSheetLayoutView="80" zoomScalePageLayoutView="0" workbookViewId="0" topLeftCell="A19">
      <selection activeCell="G22" sqref="G22:G2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121661963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8</v>
      </c>
      <c r="D12" s="275">
        <v>3</v>
      </c>
      <c r="E12" s="159" t="s">
        <v>277</v>
      </c>
      <c r="F12" s="204" t="s">
        <v>278</v>
      </c>
      <c r="G12" s="275"/>
      <c r="H12" s="275"/>
    </row>
    <row r="13" spans="1:8" ht="15.75">
      <c r="A13" s="159" t="s">
        <v>279</v>
      </c>
      <c r="B13" s="157" t="s">
        <v>280</v>
      </c>
      <c r="C13" s="275">
        <v>159</v>
      </c>
      <c r="D13" s="275">
        <v>77</v>
      </c>
      <c r="E13" s="159" t="s">
        <v>281</v>
      </c>
      <c r="F13" s="204" t="s">
        <v>282</v>
      </c>
      <c r="G13" s="275"/>
      <c r="H13" s="275"/>
    </row>
    <row r="14" spans="1:8" ht="15.75">
      <c r="A14" s="159" t="s">
        <v>283</v>
      </c>
      <c r="B14" s="157" t="s">
        <v>284</v>
      </c>
      <c r="C14" s="275">
        <v>4</v>
      </c>
      <c r="D14" s="275">
        <v>3</v>
      </c>
      <c r="E14" s="159" t="s">
        <v>285</v>
      </c>
      <c r="F14" s="204" t="s">
        <v>286</v>
      </c>
      <c r="G14" s="275">
        <v>434</v>
      </c>
      <c r="H14" s="275"/>
    </row>
    <row r="15" spans="1:8" ht="15.75">
      <c r="A15" s="159" t="s">
        <v>287</v>
      </c>
      <c r="B15" s="157" t="s">
        <v>288</v>
      </c>
      <c r="C15" s="275">
        <v>100</v>
      </c>
      <c r="D15" s="275">
        <v>30</v>
      </c>
      <c r="E15" s="159" t="s">
        <v>79</v>
      </c>
      <c r="F15" s="204" t="s">
        <v>289</v>
      </c>
      <c r="G15" s="275">
        <v>1190</v>
      </c>
      <c r="H15" s="275">
        <v>2</v>
      </c>
    </row>
    <row r="16" spans="1:8" ht="15.75">
      <c r="A16" s="159" t="s">
        <v>290</v>
      </c>
      <c r="B16" s="157" t="s">
        <v>291</v>
      </c>
      <c r="C16" s="275">
        <v>26</v>
      </c>
      <c r="D16" s="275">
        <v>13</v>
      </c>
      <c r="E16" s="200" t="s">
        <v>52</v>
      </c>
      <c r="F16" s="226" t="s">
        <v>292</v>
      </c>
      <c r="G16" s="564">
        <f>SUM(G12:G15)</f>
        <v>1624</v>
      </c>
      <c r="H16" s="565">
        <f>SUM(H12:H15)</f>
        <v>2</v>
      </c>
    </row>
    <row r="17" spans="1:8" ht="31.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/>
      <c r="D18" s="275"/>
      <c r="E18" s="198" t="s">
        <v>297</v>
      </c>
      <c r="F18" s="202" t="s">
        <v>298</v>
      </c>
      <c r="G18" s="573"/>
      <c r="H18" s="574"/>
    </row>
    <row r="19" spans="1:8" ht="15.75">
      <c r="A19" s="159" t="s">
        <v>299</v>
      </c>
      <c r="B19" s="157" t="s">
        <v>300</v>
      </c>
      <c r="C19" s="275">
        <v>943</v>
      </c>
      <c r="D19" s="275">
        <v>36</v>
      </c>
      <c r="E19" s="159" t="s">
        <v>301</v>
      </c>
      <c r="F19" s="201" t="s">
        <v>302</v>
      </c>
      <c r="G19" s="275"/>
      <c r="H19" s="276"/>
    </row>
    <row r="20" spans="1:8" ht="15.75">
      <c r="A20" s="199" t="s">
        <v>303</v>
      </c>
      <c r="B20" s="157" t="s">
        <v>304</v>
      </c>
      <c r="C20" s="275"/>
      <c r="D20" s="275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1240</v>
      </c>
      <c r="D22" s="565">
        <f>SUM(D12:D18)+D19</f>
        <v>162</v>
      </c>
      <c r="E22" s="159" t="s">
        <v>309</v>
      </c>
      <c r="F22" s="201" t="s">
        <v>310</v>
      </c>
      <c r="G22" s="275">
        <v>1023</v>
      </c>
      <c r="H22" s="275">
        <v>1366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1009</v>
      </c>
      <c r="H24" s="275">
        <v>1551</v>
      </c>
    </row>
    <row r="25" spans="1:8" ht="31.5">
      <c r="A25" s="159" t="s">
        <v>316</v>
      </c>
      <c r="B25" s="201" t="s">
        <v>317</v>
      </c>
      <c r="C25" s="275">
        <v>1379</v>
      </c>
      <c r="D25" s="275">
        <v>1642</v>
      </c>
      <c r="E25" s="159" t="s">
        <v>318</v>
      </c>
      <c r="F25" s="201" t="s">
        <v>319</v>
      </c>
      <c r="G25" s="275"/>
      <c r="H25" s="275"/>
    </row>
    <row r="26" spans="1:8" ht="31.5">
      <c r="A26" s="159" t="s">
        <v>320</v>
      </c>
      <c r="B26" s="201" t="s">
        <v>321</v>
      </c>
      <c r="C26" s="628">
        <v>6</v>
      </c>
      <c r="D26" s="628">
        <v>12</v>
      </c>
      <c r="E26" s="159" t="s">
        <v>322</v>
      </c>
      <c r="F26" s="201" t="s">
        <v>323</v>
      </c>
      <c r="G26" s="275">
        <v>1042</v>
      </c>
      <c r="H26" s="275">
        <v>3005</v>
      </c>
    </row>
    <row r="27" spans="1:8" ht="31.5">
      <c r="A27" s="159" t="s">
        <v>324</v>
      </c>
      <c r="B27" s="201" t="s">
        <v>325</v>
      </c>
      <c r="C27" s="275"/>
      <c r="D27" s="275"/>
      <c r="E27" s="200" t="s">
        <v>104</v>
      </c>
      <c r="F27" s="202" t="s">
        <v>326</v>
      </c>
      <c r="G27" s="564">
        <f>SUM(G22:G26)</f>
        <v>3074</v>
      </c>
      <c r="H27" s="565">
        <f>SUM(H22:H26)</f>
        <v>5922</v>
      </c>
    </row>
    <row r="28" spans="1:8" ht="15.75">
      <c r="A28" s="159" t="s">
        <v>79</v>
      </c>
      <c r="B28" s="201" t="s">
        <v>327</v>
      </c>
      <c r="C28" s="275">
        <v>456</v>
      </c>
      <c r="D28" s="275">
        <v>432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1841</v>
      </c>
      <c r="D29" s="565">
        <f>SUM(D25:D28)</f>
        <v>2086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3081</v>
      </c>
      <c r="D31" s="216">
        <f>D29+D22</f>
        <v>2248</v>
      </c>
      <c r="E31" s="213" t="s">
        <v>824</v>
      </c>
      <c r="F31" s="228" t="s">
        <v>331</v>
      </c>
      <c r="G31" s="215">
        <f>G16+G18+G27</f>
        <v>4698</v>
      </c>
      <c r="H31" s="216">
        <f>H16+H18+H27</f>
        <v>5924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1617</v>
      </c>
      <c r="D33" s="207">
        <f>IF((H31-D31)&gt;0,H31-D31,0)</f>
        <v>3676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3081</v>
      </c>
      <c r="D36" s="571">
        <f>D31-D34+D35</f>
        <v>2248</v>
      </c>
      <c r="E36" s="224" t="s">
        <v>346</v>
      </c>
      <c r="F36" s="218" t="s">
        <v>347</v>
      </c>
      <c r="G36" s="229">
        <f>G35-G34+G31</f>
        <v>4698</v>
      </c>
      <c r="H36" s="230">
        <f>H35-H34+H31</f>
        <v>5924</v>
      </c>
    </row>
    <row r="37" spans="1:8" ht="15.75">
      <c r="A37" s="223" t="s">
        <v>348</v>
      </c>
      <c r="B37" s="195" t="s">
        <v>349</v>
      </c>
      <c r="C37" s="215">
        <f>IF((G36-C36)&gt;0,G36-C36,0)</f>
        <v>1617</v>
      </c>
      <c r="D37" s="216">
        <f>IF((H36-D36)&gt;0,H36-D36,0)</f>
        <v>3676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176</v>
      </c>
      <c r="D38" s="565">
        <f>D39+D40+D41</f>
        <v>367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130</v>
      </c>
      <c r="D39" s="275">
        <v>123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46</v>
      </c>
      <c r="D40" s="275">
        <v>244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5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1441</v>
      </c>
      <c r="D42" s="207">
        <f>+IF((H36-D36-D38)&gt;0,H36-D36-D38,0)</f>
        <v>3309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1441</v>
      </c>
      <c r="D44" s="230">
        <f>IF(H42=0,IF(D42-D43&gt;0,D42-D43+H43,0),IF(H42-H43&lt;0,H43-H42+D42,0))</f>
        <v>3309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4698</v>
      </c>
      <c r="D45" s="567">
        <f>D36+D38+D42</f>
        <v>5924</v>
      </c>
      <c r="E45" s="232" t="s">
        <v>373</v>
      </c>
      <c r="F45" s="234" t="s">
        <v>374</v>
      </c>
      <c r="G45" s="566">
        <f>G42+G36</f>
        <v>4698</v>
      </c>
      <c r="H45" s="567">
        <f>H42+H36</f>
        <v>5924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5" t="s">
        <v>978</v>
      </c>
      <c r="B47" s="635"/>
      <c r="C47" s="635"/>
      <c r="D47" s="635"/>
      <c r="E47" s="635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1" t="s">
        <v>977</v>
      </c>
      <c r="B50" s="632">
        <f>pdeReportingDate</f>
        <v>43860</v>
      </c>
      <c r="C50" s="632"/>
      <c r="D50" s="632"/>
      <c r="E50" s="632"/>
      <c r="F50" s="632"/>
      <c r="G50" s="632"/>
      <c r="H50" s="632"/>
      <c r="M50" s="83"/>
    </row>
    <row r="51" spans="1:13" s="37" customFormat="1" ht="15.7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2" t="s">
        <v>8</v>
      </c>
      <c r="B52" s="633" t="str">
        <f>authorName</f>
        <v>Гюляй Рахман</v>
      </c>
      <c r="C52" s="633"/>
      <c r="D52" s="633"/>
      <c r="E52" s="633"/>
      <c r="F52" s="633"/>
      <c r="G52" s="633"/>
      <c r="H52" s="633"/>
    </row>
    <row r="53" spans="1:8" s="37" customFormat="1" ht="15.7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2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3"/>
      <c r="B55" s="631" t="s">
        <v>979</v>
      </c>
      <c r="C55" s="631"/>
      <c r="D55" s="631"/>
      <c r="E55" s="631"/>
      <c r="F55" s="515"/>
      <c r="G55" s="40"/>
      <c r="H55" s="37"/>
    </row>
    <row r="56" spans="1:8" ht="15.75" customHeight="1">
      <c r="A56" s="623"/>
      <c r="B56" s="631" t="s">
        <v>979</v>
      </c>
      <c r="C56" s="631"/>
      <c r="D56" s="631"/>
      <c r="E56" s="631"/>
      <c r="F56" s="515"/>
      <c r="G56" s="40"/>
      <c r="H56" s="37"/>
    </row>
    <row r="57" spans="1:8" ht="15.75" customHeight="1">
      <c r="A57" s="623"/>
      <c r="B57" s="631" t="s">
        <v>979</v>
      </c>
      <c r="C57" s="631"/>
      <c r="D57" s="631"/>
      <c r="E57" s="631"/>
      <c r="F57" s="515"/>
      <c r="G57" s="40"/>
      <c r="H57" s="37"/>
    </row>
    <row r="58" spans="1:8" ht="15.75" customHeight="1">
      <c r="A58" s="623"/>
      <c r="B58" s="631" t="s">
        <v>979</v>
      </c>
      <c r="C58" s="631"/>
      <c r="D58" s="631"/>
      <c r="E58" s="631"/>
      <c r="F58" s="515"/>
      <c r="G58" s="40"/>
      <c r="H58" s="37"/>
    </row>
    <row r="59" spans="1:8" ht="15.75">
      <c r="A59" s="623"/>
      <c r="B59" s="631"/>
      <c r="C59" s="631"/>
      <c r="D59" s="631"/>
      <c r="E59" s="631"/>
      <c r="F59" s="515"/>
      <c r="G59" s="40"/>
      <c r="H59" s="37"/>
    </row>
    <row r="60" spans="1:8" ht="15.75">
      <c r="A60" s="623"/>
      <c r="B60" s="631"/>
      <c r="C60" s="631"/>
      <c r="D60" s="631"/>
      <c r="E60" s="631"/>
      <c r="F60" s="515"/>
      <c r="G60" s="40"/>
      <c r="H60" s="37"/>
    </row>
    <row r="61" spans="1:8" ht="15.75">
      <c r="A61" s="623"/>
      <c r="B61" s="631"/>
      <c r="C61" s="631"/>
      <c r="D61" s="631"/>
      <c r="E61" s="631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="85" zoomScaleNormal="85" zoomScaleSheetLayoutView="80" zoomScalePageLayoutView="0" workbookViewId="0" topLeftCell="A13">
      <selection activeCell="C47" sqref="C47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ХОЛДИНГ СВЕТА СОФИЯ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121661963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537</v>
      </c>
      <c r="D11" s="162"/>
    </row>
    <row r="12" spans="1:13" ht="15.75">
      <c r="A12" s="239" t="s">
        <v>380</v>
      </c>
      <c r="B12" s="149" t="s">
        <v>381</v>
      </c>
      <c r="C12" s="162">
        <v>-199</v>
      </c>
      <c r="D12" s="162">
        <v>-94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-920</v>
      </c>
      <c r="D13" s="162">
        <v>-918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-118</v>
      </c>
      <c r="D14" s="162">
        <v>-37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2791</v>
      </c>
      <c r="D15" s="162">
        <v>4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>
        <v>-60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-147</v>
      </c>
      <c r="D20" s="162">
        <v>-7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1944</v>
      </c>
      <c r="D21" s="589">
        <f>SUM(D11:D20)</f>
        <v>-1112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-14787</v>
      </c>
      <c r="D23" s="162">
        <v>-5881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-28308</v>
      </c>
      <c r="D25" s="162">
        <v>-10512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21343</v>
      </c>
      <c r="D26" s="162">
        <v>5364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477</v>
      </c>
      <c r="D27" s="162">
        <v>382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-18640</v>
      </c>
      <c r="D28" s="162">
        <v>-12395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9535</v>
      </c>
      <c r="D29" s="162">
        <v>3757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-30380</v>
      </c>
      <c r="D33" s="589">
        <f>SUM(D23:D32)</f>
        <v>-19285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.75">
      <c r="A35" s="239" t="s">
        <v>423</v>
      </c>
      <c r="B35" s="149" t="s">
        <v>424</v>
      </c>
      <c r="C35" s="162"/>
      <c r="D35" s="162">
        <v>17999</v>
      </c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62952</v>
      </c>
      <c r="D37" s="162">
        <v>12241</v>
      </c>
    </row>
    <row r="38" spans="1:4" ht="15.75">
      <c r="A38" s="239" t="s">
        <v>429</v>
      </c>
      <c r="B38" s="149" t="s">
        <v>430</v>
      </c>
      <c r="C38" s="162">
        <v>-29098</v>
      </c>
      <c r="D38" s="162">
        <v>-8062</v>
      </c>
    </row>
    <row r="39" spans="1:4" ht="15.7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-1141</v>
      </c>
      <c r="D40" s="162">
        <v>-1700</v>
      </c>
    </row>
    <row r="41" spans="1:4" ht="15.75">
      <c r="A41" s="239" t="s">
        <v>435</v>
      </c>
      <c r="B41" s="149" t="s">
        <v>436</v>
      </c>
      <c r="C41" s="162"/>
      <c r="D41" s="162"/>
    </row>
    <row r="42" spans="1:8" ht="15.75">
      <c r="A42" s="239" t="s">
        <v>437</v>
      </c>
      <c r="B42" s="149" t="s">
        <v>438</v>
      </c>
      <c r="C42" s="162">
        <v>-346</v>
      </c>
      <c r="D42" s="162">
        <v>-92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0">
        <f>SUM(C35:C42)</f>
        <v>32367</v>
      </c>
      <c r="D43" s="591">
        <f>SUM(D35:D42)</f>
        <v>20386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3931</v>
      </c>
      <c r="D44" s="267">
        <f>D43+D33+D21</f>
        <v>-11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2</v>
      </c>
      <c r="D45" s="268">
        <v>13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3933</v>
      </c>
      <c r="D46" s="270">
        <f>D45+D44</f>
        <v>2</v>
      </c>
      <c r="G46" s="150"/>
      <c r="H46" s="150"/>
    </row>
    <row r="47" spans="1:8" ht="15.75">
      <c r="A47" s="263" t="s">
        <v>447</v>
      </c>
      <c r="B47" s="271" t="s">
        <v>448</v>
      </c>
      <c r="C47" s="258">
        <v>3933</v>
      </c>
      <c r="D47" s="258">
        <v>2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9" t="s">
        <v>968</v>
      </c>
      <c r="G50" s="150"/>
      <c r="H50" s="150"/>
    </row>
    <row r="51" spans="1:8" ht="15.75">
      <c r="A51" s="636" t="s">
        <v>974</v>
      </c>
      <c r="B51" s="636"/>
      <c r="C51" s="636"/>
      <c r="D51" s="636"/>
      <c r="G51" s="150"/>
      <c r="H51" s="150"/>
    </row>
    <row r="52" spans="1:8" ht="15.75">
      <c r="A52" s="620"/>
      <c r="B52" s="620"/>
      <c r="C52" s="620"/>
      <c r="D52" s="620"/>
      <c r="G52" s="150"/>
      <c r="H52" s="150"/>
    </row>
    <row r="53" spans="1:8" ht="15.75">
      <c r="A53" s="620"/>
      <c r="B53" s="620"/>
      <c r="C53" s="620"/>
      <c r="D53" s="620"/>
      <c r="G53" s="150"/>
      <c r="H53" s="150"/>
    </row>
    <row r="54" spans="1:13" s="37" customFormat="1" ht="15.75">
      <c r="A54" s="621" t="s">
        <v>977</v>
      </c>
      <c r="B54" s="632">
        <f>pdeReportingDate</f>
        <v>43860</v>
      </c>
      <c r="C54" s="632"/>
      <c r="D54" s="632"/>
      <c r="E54" s="632"/>
      <c r="F54" s="624"/>
      <c r="G54" s="624"/>
      <c r="H54" s="624"/>
      <c r="M54" s="83"/>
    </row>
    <row r="55" spans="1:13" s="37" customFormat="1" ht="15.75">
      <c r="A55" s="621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15.75">
      <c r="A56" s="622" t="s">
        <v>8</v>
      </c>
      <c r="B56" s="633" t="str">
        <f>authorName</f>
        <v>Гюляй Рахман</v>
      </c>
      <c r="C56" s="633"/>
      <c r="D56" s="633"/>
      <c r="E56" s="633"/>
      <c r="F56" s="68"/>
      <c r="G56" s="68"/>
      <c r="H56" s="68"/>
    </row>
    <row r="57" spans="1:8" s="37" customFormat="1" ht="15.75">
      <c r="A57" s="622"/>
      <c r="B57" s="633"/>
      <c r="C57" s="633"/>
      <c r="D57" s="633"/>
      <c r="E57" s="633"/>
      <c r="F57" s="68"/>
      <c r="G57" s="68"/>
      <c r="H57" s="68"/>
    </row>
    <row r="58" spans="1:8" s="37" customFormat="1" ht="15.75">
      <c r="A58" s="622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15.75">
      <c r="A59" s="623"/>
      <c r="B59" s="631" t="s">
        <v>979</v>
      </c>
      <c r="C59" s="631"/>
      <c r="D59" s="631"/>
      <c r="E59" s="631"/>
      <c r="F59" s="515"/>
      <c r="G59" s="40"/>
      <c r="H59" s="37"/>
    </row>
    <row r="60" spans="1:8" ht="15.75">
      <c r="A60" s="623"/>
      <c r="B60" s="631" t="s">
        <v>979</v>
      </c>
      <c r="C60" s="631"/>
      <c r="D60" s="631"/>
      <c r="E60" s="631"/>
      <c r="F60" s="515"/>
      <c r="G60" s="40"/>
      <c r="H60" s="37"/>
    </row>
    <row r="61" spans="1:8" ht="15.75">
      <c r="A61" s="623"/>
      <c r="B61" s="631" t="s">
        <v>979</v>
      </c>
      <c r="C61" s="631"/>
      <c r="D61" s="631"/>
      <c r="E61" s="631"/>
      <c r="F61" s="515"/>
      <c r="G61" s="40"/>
      <c r="H61" s="37"/>
    </row>
    <row r="62" spans="1:8" ht="15.75">
      <c r="A62" s="623"/>
      <c r="B62" s="631" t="s">
        <v>979</v>
      </c>
      <c r="C62" s="631"/>
      <c r="D62" s="631"/>
      <c r="E62" s="631"/>
      <c r="F62" s="515"/>
      <c r="G62" s="40"/>
      <c r="H62" s="37"/>
    </row>
    <row r="63" spans="1:8" ht="15.75">
      <c r="A63" s="623"/>
      <c r="B63" s="631"/>
      <c r="C63" s="631"/>
      <c r="D63" s="631"/>
      <c r="E63" s="631"/>
      <c r="F63" s="515"/>
      <c r="G63" s="40"/>
      <c r="H63" s="37"/>
    </row>
    <row r="64" spans="1:8" ht="15.75">
      <c r="A64" s="623"/>
      <c r="B64" s="631"/>
      <c r="C64" s="631"/>
      <c r="D64" s="631"/>
      <c r="E64" s="631"/>
      <c r="F64" s="515"/>
      <c r="G64" s="40"/>
      <c r="H64" s="37"/>
    </row>
    <row r="65" spans="1:8" ht="15.75">
      <c r="A65" s="623"/>
      <c r="B65" s="631"/>
      <c r="C65" s="631"/>
      <c r="D65" s="631"/>
      <c r="E65" s="631"/>
      <c r="F65" s="515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121661963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41" t="s">
        <v>453</v>
      </c>
      <c r="B8" s="644" t="s">
        <v>454</v>
      </c>
      <c r="C8" s="637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7" t="s">
        <v>460</v>
      </c>
      <c r="L8" s="637" t="s">
        <v>461</v>
      </c>
      <c r="M8" s="475"/>
      <c r="N8" s="476"/>
    </row>
    <row r="9" spans="1:14" s="477" customFormat="1" ht="31.5">
      <c r="A9" s="642"/>
      <c r="B9" s="645"/>
      <c r="C9" s="638"/>
      <c r="D9" s="640" t="s">
        <v>826</v>
      </c>
      <c r="E9" s="640" t="s">
        <v>456</v>
      </c>
      <c r="F9" s="479" t="s">
        <v>457</v>
      </c>
      <c r="G9" s="479"/>
      <c r="H9" s="479"/>
      <c r="I9" s="647" t="s">
        <v>458</v>
      </c>
      <c r="J9" s="647" t="s">
        <v>459</v>
      </c>
      <c r="K9" s="638"/>
      <c r="L9" s="638"/>
      <c r="M9" s="480" t="s">
        <v>825</v>
      </c>
      <c r="N9" s="476"/>
    </row>
    <row r="10" spans="1:14" s="477" customFormat="1" ht="31.5">
      <c r="A10" s="643"/>
      <c r="B10" s="646"/>
      <c r="C10" s="639"/>
      <c r="D10" s="640"/>
      <c r="E10" s="640"/>
      <c r="F10" s="478" t="s">
        <v>462</v>
      </c>
      <c r="G10" s="478" t="s">
        <v>463</v>
      </c>
      <c r="H10" s="478" t="s">
        <v>464</v>
      </c>
      <c r="I10" s="639"/>
      <c r="J10" s="639"/>
      <c r="K10" s="639"/>
      <c r="L10" s="639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9941</v>
      </c>
      <c r="D13" s="524">
        <f>'1-Баланс'!H20</f>
        <v>14014</v>
      </c>
      <c r="E13" s="524">
        <f>'1-Баланс'!H21</f>
        <v>0</v>
      </c>
      <c r="F13" s="524">
        <f>'1-Баланс'!H23</f>
        <v>494</v>
      </c>
      <c r="G13" s="524">
        <f>'1-Баланс'!H24</f>
        <v>0</v>
      </c>
      <c r="H13" s="525"/>
      <c r="I13" s="524">
        <f>'1-Баланс'!H29+'1-Баланс'!H32</f>
        <v>13850</v>
      </c>
      <c r="J13" s="524">
        <f>'1-Баланс'!H30+'1-Баланс'!H33</f>
        <v>-3002</v>
      </c>
      <c r="K13" s="525"/>
      <c r="L13" s="524">
        <f>SUM(C13:K13)</f>
        <v>35297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4">
        <f t="shared" si="1"/>
        <v>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9941</v>
      </c>
      <c r="D17" s="524">
        <f aca="true" t="shared" si="2" ref="D17:M17">D13+D14</f>
        <v>14014</v>
      </c>
      <c r="E17" s="524">
        <f t="shared" si="2"/>
        <v>0</v>
      </c>
      <c r="F17" s="524">
        <f t="shared" si="2"/>
        <v>494</v>
      </c>
      <c r="G17" s="524">
        <f t="shared" si="2"/>
        <v>0</v>
      </c>
      <c r="H17" s="524">
        <f t="shared" si="2"/>
        <v>0</v>
      </c>
      <c r="I17" s="524">
        <f t="shared" si="2"/>
        <v>13850</v>
      </c>
      <c r="J17" s="524">
        <f t="shared" si="2"/>
        <v>-3002</v>
      </c>
      <c r="K17" s="524">
        <f t="shared" si="2"/>
        <v>0</v>
      </c>
      <c r="L17" s="524">
        <f t="shared" si="1"/>
        <v>35297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5"/>
      <c r="D18" s="585"/>
      <c r="E18" s="585"/>
      <c r="F18" s="585"/>
      <c r="G18" s="585"/>
      <c r="H18" s="585"/>
      <c r="I18" s="524">
        <f>+'1-Баланс'!G32</f>
        <v>1441</v>
      </c>
      <c r="J18" s="524">
        <f>+'1-Баланс'!G33</f>
        <v>0</v>
      </c>
      <c r="K18" s="525"/>
      <c r="L18" s="524">
        <f t="shared" si="1"/>
        <v>1441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630"/>
      <c r="D30" s="630"/>
      <c r="E30" s="275"/>
      <c r="F30" s="275"/>
      <c r="G30" s="275"/>
      <c r="H30" s="275"/>
      <c r="I30" s="275"/>
      <c r="J30" s="275"/>
      <c r="K30" s="275"/>
      <c r="L30" s="524">
        <f t="shared" si="1"/>
        <v>0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9941</v>
      </c>
      <c r="D31" s="524">
        <f aca="true" t="shared" si="6" ref="D31:M31">D19+D22+D23+D26+D30+D29+D17+D18</f>
        <v>14014</v>
      </c>
      <c r="E31" s="524">
        <f t="shared" si="6"/>
        <v>0</v>
      </c>
      <c r="F31" s="524">
        <f t="shared" si="6"/>
        <v>494</v>
      </c>
      <c r="G31" s="524">
        <f t="shared" si="6"/>
        <v>0</v>
      </c>
      <c r="H31" s="524">
        <f t="shared" si="6"/>
        <v>0</v>
      </c>
      <c r="I31" s="524">
        <f t="shared" si="6"/>
        <v>15291</v>
      </c>
      <c r="J31" s="524">
        <f t="shared" si="6"/>
        <v>-3002</v>
      </c>
      <c r="K31" s="524">
        <f t="shared" si="6"/>
        <v>0</v>
      </c>
      <c r="L31" s="524">
        <f t="shared" si="1"/>
        <v>36738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4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9941</v>
      </c>
      <c r="D34" s="527">
        <f t="shared" si="7"/>
        <v>14014</v>
      </c>
      <c r="E34" s="527">
        <f t="shared" si="7"/>
        <v>0</v>
      </c>
      <c r="F34" s="527">
        <f t="shared" si="7"/>
        <v>494</v>
      </c>
      <c r="G34" s="527">
        <f t="shared" si="7"/>
        <v>0</v>
      </c>
      <c r="H34" s="527">
        <f t="shared" si="7"/>
        <v>0</v>
      </c>
      <c r="I34" s="527">
        <f t="shared" si="7"/>
        <v>15291</v>
      </c>
      <c r="J34" s="527">
        <f t="shared" si="7"/>
        <v>-3002</v>
      </c>
      <c r="K34" s="527">
        <f t="shared" si="7"/>
        <v>0</v>
      </c>
      <c r="L34" s="527">
        <f t="shared" si="1"/>
        <v>36738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1" t="s">
        <v>977</v>
      </c>
      <c r="B38" s="632">
        <f>pdeReportingDate</f>
        <v>43860</v>
      </c>
      <c r="C38" s="632"/>
      <c r="D38" s="632"/>
      <c r="E38" s="632"/>
      <c r="F38" s="632"/>
      <c r="G38" s="632"/>
      <c r="H38" s="632"/>
    </row>
    <row r="39" spans="1:8" ht="15.75">
      <c r="A39" s="621"/>
      <c r="B39" s="46"/>
      <c r="C39" s="46"/>
      <c r="D39" s="46"/>
      <c r="E39" s="46"/>
      <c r="F39" s="46"/>
      <c r="G39" s="46"/>
      <c r="H39" s="46"/>
    </row>
    <row r="40" spans="1:8" ht="15.75">
      <c r="A40" s="622" t="s">
        <v>8</v>
      </c>
      <c r="B40" s="633" t="str">
        <f>authorName</f>
        <v>Гюляй Рахман</v>
      </c>
      <c r="C40" s="633"/>
      <c r="D40" s="633"/>
      <c r="E40" s="633"/>
      <c r="F40" s="633"/>
      <c r="G40" s="633"/>
      <c r="H40" s="633"/>
    </row>
    <row r="41" spans="1:8" ht="15.75">
      <c r="A41" s="622"/>
      <c r="B41" s="68"/>
      <c r="C41" s="68"/>
      <c r="D41" s="68"/>
      <c r="E41" s="68"/>
      <c r="F41" s="68"/>
      <c r="G41" s="68"/>
      <c r="H41" s="68"/>
    </row>
    <row r="42" spans="1:8" ht="15.75">
      <c r="A42" s="622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3"/>
      <c r="B43" s="631" t="s">
        <v>979</v>
      </c>
      <c r="C43" s="631"/>
      <c r="D43" s="631"/>
      <c r="E43" s="631"/>
      <c r="F43" s="515"/>
      <c r="G43" s="40"/>
      <c r="H43" s="37"/>
    </row>
    <row r="44" spans="1:8" ht="15.75">
      <c r="A44" s="623"/>
      <c r="B44" s="631" t="s">
        <v>979</v>
      </c>
      <c r="C44" s="631"/>
      <c r="D44" s="631"/>
      <c r="E44" s="631"/>
      <c r="F44" s="515"/>
      <c r="G44" s="40"/>
      <c r="H44" s="37"/>
    </row>
    <row r="45" spans="1:8" ht="15.75">
      <c r="A45" s="623"/>
      <c r="B45" s="631" t="s">
        <v>979</v>
      </c>
      <c r="C45" s="631"/>
      <c r="D45" s="631"/>
      <c r="E45" s="631"/>
      <c r="F45" s="515"/>
      <c r="G45" s="40"/>
      <c r="H45" s="37"/>
    </row>
    <row r="46" spans="1:8" ht="15.75">
      <c r="A46" s="623"/>
      <c r="B46" s="631" t="s">
        <v>979</v>
      </c>
      <c r="C46" s="631"/>
      <c r="D46" s="631"/>
      <c r="E46" s="631"/>
      <c r="F46" s="515"/>
      <c r="G46" s="40"/>
      <c r="H46" s="37"/>
    </row>
    <row r="47" spans="1:8" ht="15.75">
      <c r="A47" s="623"/>
      <c r="B47" s="631"/>
      <c r="C47" s="631"/>
      <c r="D47" s="631"/>
      <c r="E47" s="631"/>
      <c r="F47" s="515"/>
      <c r="G47" s="40"/>
      <c r="H47" s="37"/>
    </row>
    <row r="48" spans="1:8" ht="15.75">
      <c r="A48" s="623"/>
      <c r="B48" s="631"/>
      <c r="C48" s="631"/>
      <c r="D48" s="631"/>
      <c r="E48" s="631"/>
      <c r="F48" s="515"/>
      <c r="G48" s="40"/>
      <c r="H48" s="37"/>
    </row>
    <row r="49" spans="1:8" ht="15.75">
      <c r="A49" s="623"/>
      <c r="B49" s="631"/>
      <c r="C49" s="631"/>
      <c r="D49" s="631"/>
      <c r="E49" s="631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2"/>
  <sheetViews>
    <sheetView view="pageBreakPreview" zoomScale="70" zoomScaleNormal="70" zoomScaleSheetLayoutView="70" workbookViewId="0" topLeftCell="A34">
      <selection activeCell="A79" sqref="A79:IV7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ХОЛДИНГ СВЕТА СОФИЯ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8" t="s">
        <v>998</v>
      </c>
      <c r="B12" s="609"/>
      <c r="C12" s="79">
        <v>7395</v>
      </c>
      <c r="D12" s="79">
        <v>100</v>
      </c>
      <c r="E12" s="79"/>
      <c r="F12" s="417">
        <f>C12-E12</f>
        <v>7395</v>
      </c>
    </row>
    <row r="13" spans="1:6" ht="15.75">
      <c r="A13" s="608" t="s">
        <v>999</v>
      </c>
      <c r="B13" s="609"/>
      <c r="C13" s="79">
        <v>700</v>
      </c>
      <c r="D13" s="79">
        <v>99.72</v>
      </c>
      <c r="E13" s="79"/>
      <c r="F13" s="417">
        <f aca="true" t="shared" si="0" ref="F13:F26">C13-E13</f>
        <v>700</v>
      </c>
    </row>
    <row r="14" spans="1:6" ht="15.75">
      <c r="A14" s="608" t="s">
        <v>997</v>
      </c>
      <c r="B14" s="609"/>
      <c r="C14" s="79">
        <v>925</v>
      </c>
      <c r="D14" s="79">
        <v>97</v>
      </c>
      <c r="E14" s="79"/>
      <c r="F14" s="417">
        <f t="shared" si="0"/>
        <v>925</v>
      </c>
    </row>
    <row r="15" spans="1:6" ht="15.75">
      <c r="A15" s="608" t="s">
        <v>1014</v>
      </c>
      <c r="B15" s="609"/>
      <c r="C15" s="79">
        <v>2000</v>
      </c>
      <c r="D15" s="79">
        <v>99.75</v>
      </c>
      <c r="E15" s="79"/>
      <c r="F15" s="417">
        <f t="shared" si="0"/>
        <v>2000</v>
      </c>
    </row>
    <row r="16" spans="1:6" ht="15.75">
      <c r="A16" s="608" t="s">
        <v>1003</v>
      </c>
      <c r="B16" s="609"/>
      <c r="C16" s="79">
        <v>5793</v>
      </c>
      <c r="D16" s="79">
        <v>100</v>
      </c>
      <c r="E16" s="79"/>
      <c r="F16" s="417">
        <f t="shared" si="0"/>
        <v>5793</v>
      </c>
    </row>
    <row r="17" spans="1:6" ht="15.75">
      <c r="A17" s="608" t="s">
        <v>996</v>
      </c>
      <c r="B17" s="609"/>
      <c r="C17" s="79">
        <v>114</v>
      </c>
      <c r="D17" s="79">
        <v>91</v>
      </c>
      <c r="E17" s="79"/>
      <c r="F17" s="417">
        <f t="shared" si="0"/>
        <v>114</v>
      </c>
    </row>
    <row r="18" spans="1:6" ht="15.75">
      <c r="A18" s="608" t="s">
        <v>995</v>
      </c>
      <c r="B18" s="609"/>
      <c r="C18" s="79">
        <v>7</v>
      </c>
      <c r="D18" s="79">
        <v>100</v>
      </c>
      <c r="E18" s="79"/>
      <c r="F18" s="417">
        <f t="shared" si="0"/>
        <v>7</v>
      </c>
    </row>
    <row r="19" spans="1:6" ht="15.75">
      <c r="A19" s="608" t="s">
        <v>1000</v>
      </c>
      <c r="B19" s="609"/>
      <c r="C19" s="79">
        <v>1</v>
      </c>
      <c r="D19" s="79">
        <v>100</v>
      </c>
      <c r="E19" s="79"/>
      <c r="F19" s="417">
        <f t="shared" si="0"/>
        <v>1</v>
      </c>
    </row>
    <row r="20" spans="1:6" ht="15.75">
      <c r="A20" s="608" t="s">
        <v>1004</v>
      </c>
      <c r="B20" s="609"/>
      <c r="C20" s="79">
        <v>0</v>
      </c>
      <c r="D20" s="79">
        <v>75.14</v>
      </c>
      <c r="E20" s="79"/>
      <c r="F20" s="417">
        <f t="shared" si="0"/>
        <v>0</v>
      </c>
    </row>
    <row r="21" spans="1:6" ht="15.75">
      <c r="A21" s="608">
        <v>10</v>
      </c>
      <c r="B21" s="609"/>
      <c r="C21" s="79"/>
      <c r="D21" s="79"/>
      <c r="E21" s="79"/>
      <c r="F21" s="417">
        <f t="shared" si="0"/>
        <v>0</v>
      </c>
    </row>
    <row r="22" spans="1:6" ht="15.75">
      <c r="A22" s="608">
        <v>11</v>
      </c>
      <c r="B22" s="609"/>
      <c r="C22" s="79"/>
      <c r="D22" s="79"/>
      <c r="E22" s="79"/>
      <c r="F22" s="417">
        <f t="shared" si="0"/>
        <v>0</v>
      </c>
    </row>
    <row r="23" spans="1:6" ht="15.75">
      <c r="A23" s="608">
        <v>12</v>
      </c>
      <c r="B23" s="609"/>
      <c r="C23" s="79"/>
      <c r="D23" s="79"/>
      <c r="E23" s="79"/>
      <c r="F23" s="417">
        <f t="shared" si="0"/>
        <v>0</v>
      </c>
    </row>
    <row r="24" spans="1:6" ht="15.75">
      <c r="A24" s="608">
        <v>13</v>
      </c>
      <c r="B24" s="609"/>
      <c r="C24" s="79"/>
      <c r="D24" s="79"/>
      <c r="E24" s="79"/>
      <c r="F24" s="417">
        <f t="shared" si="0"/>
        <v>0</v>
      </c>
    </row>
    <row r="25" spans="1:6" ht="15.75">
      <c r="A25" s="608">
        <v>14</v>
      </c>
      <c r="B25" s="609"/>
      <c r="C25" s="79"/>
      <c r="D25" s="79"/>
      <c r="E25" s="79"/>
      <c r="F25" s="417">
        <f t="shared" si="0"/>
        <v>0</v>
      </c>
    </row>
    <row r="26" spans="1:6" ht="15.75">
      <c r="A26" s="608">
        <v>15</v>
      </c>
      <c r="B26" s="609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16935</v>
      </c>
      <c r="D27" s="419"/>
      <c r="E27" s="419">
        <f>SUM(E12:E26)</f>
        <v>0</v>
      </c>
      <c r="F27" s="419">
        <f>SUM(F12:F26)</f>
        <v>16935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8"/>
      <c r="B29" s="609"/>
      <c r="C29" s="79"/>
      <c r="D29" s="79"/>
      <c r="E29" s="79"/>
      <c r="F29" s="417">
        <f>C29-E29</f>
        <v>0</v>
      </c>
    </row>
    <row r="30" spans="1:6" ht="15.75">
      <c r="A30" s="608">
        <v>2</v>
      </c>
      <c r="B30" s="609"/>
      <c r="C30" s="79"/>
      <c r="D30" s="79"/>
      <c r="E30" s="79"/>
      <c r="F30" s="417">
        <f aca="true" t="shared" si="1" ref="F30:F43">C30-E30</f>
        <v>0</v>
      </c>
    </row>
    <row r="31" spans="1:6" ht="15.75">
      <c r="A31" s="608">
        <v>3</v>
      </c>
      <c r="B31" s="609"/>
      <c r="C31" s="79"/>
      <c r="D31" s="79"/>
      <c r="E31" s="79"/>
      <c r="F31" s="417">
        <f t="shared" si="1"/>
        <v>0</v>
      </c>
    </row>
    <row r="32" spans="1:6" ht="15.75">
      <c r="A32" s="608">
        <v>4</v>
      </c>
      <c r="B32" s="609"/>
      <c r="C32" s="79"/>
      <c r="D32" s="79"/>
      <c r="E32" s="79"/>
      <c r="F32" s="417">
        <f t="shared" si="1"/>
        <v>0</v>
      </c>
    </row>
    <row r="33" spans="1:6" ht="15.75">
      <c r="A33" s="608">
        <v>5</v>
      </c>
      <c r="B33" s="609"/>
      <c r="C33" s="79"/>
      <c r="D33" s="79"/>
      <c r="E33" s="79"/>
      <c r="F33" s="417">
        <f t="shared" si="1"/>
        <v>0</v>
      </c>
    </row>
    <row r="34" spans="1:6" ht="15.75">
      <c r="A34" s="608">
        <v>6</v>
      </c>
      <c r="B34" s="609"/>
      <c r="C34" s="79"/>
      <c r="D34" s="79"/>
      <c r="E34" s="79"/>
      <c r="F34" s="417">
        <f t="shared" si="1"/>
        <v>0</v>
      </c>
    </row>
    <row r="35" spans="1:6" ht="15.75">
      <c r="A35" s="608">
        <v>7</v>
      </c>
      <c r="B35" s="609"/>
      <c r="C35" s="79"/>
      <c r="D35" s="79"/>
      <c r="E35" s="79"/>
      <c r="F35" s="417">
        <f t="shared" si="1"/>
        <v>0</v>
      </c>
    </row>
    <row r="36" spans="1:6" ht="15.75">
      <c r="A36" s="608">
        <v>8</v>
      </c>
      <c r="B36" s="609"/>
      <c r="C36" s="79"/>
      <c r="D36" s="79"/>
      <c r="E36" s="79"/>
      <c r="F36" s="417">
        <f t="shared" si="1"/>
        <v>0</v>
      </c>
    </row>
    <row r="37" spans="1:6" ht="15.75">
      <c r="A37" s="608">
        <v>9</v>
      </c>
      <c r="B37" s="609"/>
      <c r="C37" s="79"/>
      <c r="D37" s="79"/>
      <c r="E37" s="79"/>
      <c r="F37" s="417">
        <f t="shared" si="1"/>
        <v>0</v>
      </c>
    </row>
    <row r="38" spans="1:6" ht="15.75">
      <c r="A38" s="608">
        <v>10</v>
      </c>
      <c r="B38" s="609"/>
      <c r="C38" s="79"/>
      <c r="D38" s="79"/>
      <c r="E38" s="79"/>
      <c r="F38" s="417">
        <f t="shared" si="1"/>
        <v>0</v>
      </c>
    </row>
    <row r="39" spans="1:6" ht="15.75">
      <c r="A39" s="608">
        <v>11</v>
      </c>
      <c r="B39" s="609"/>
      <c r="C39" s="79"/>
      <c r="D39" s="79"/>
      <c r="E39" s="79"/>
      <c r="F39" s="417">
        <f t="shared" si="1"/>
        <v>0</v>
      </c>
    </row>
    <row r="40" spans="1:6" ht="15.75">
      <c r="A40" s="608">
        <v>12</v>
      </c>
      <c r="B40" s="609"/>
      <c r="C40" s="79"/>
      <c r="D40" s="79"/>
      <c r="E40" s="79"/>
      <c r="F40" s="417">
        <f t="shared" si="1"/>
        <v>0</v>
      </c>
    </row>
    <row r="41" spans="1:6" ht="15.75">
      <c r="A41" s="608">
        <v>13</v>
      </c>
      <c r="B41" s="609"/>
      <c r="C41" s="79"/>
      <c r="D41" s="79"/>
      <c r="E41" s="79"/>
      <c r="F41" s="417">
        <f t="shared" si="1"/>
        <v>0</v>
      </c>
    </row>
    <row r="42" spans="1:6" ht="15.75">
      <c r="A42" s="608">
        <v>14</v>
      </c>
      <c r="B42" s="609"/>
      <c r="C42" s="79"/>
      <c r="D42" s="79"/>
      <c r="E42" s="79"/>
      <c r="F42" s="417">
        <f t="shared" si="1"/>
        <v>0</v>
      </c>
    </row>
    <row r="43" spans="1:6" ht="15.75">
      <c r="A43" s="608">
        <v>15</v>
      </c>
      <c r="B43" s="609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8">
        <v>1</v>
      </c>
      <c r="B46" s="609"/>
      <c r="C46" s="79"/>
      <c r="D46" s="79"/>
      <c r="E46" s="79"/>
      <c r="F46" s="417">
        <f>C46-E46</f>
        <v>0</v>
      </c>
    </row>
    <row r="47" spans="1:6" ht="15.75">
      <c r="A47" s="608">
        <v>2</v>
      </c>
      <c r="B47" s="609"/>
      <c r="C47" s="79"/>
      <c r="D47" s="79"/>
      <c r="E47" s="79"/>
      <c r="F47" s="417">
        <f aca="true" t="shared" si="2" ref="F47:F60">C47-E47</f>
        <v>0</v>
      </c>
    </row>
    <row r="48" spans="1:6" ht="15.75">
      <c r="A48" s="608">
        <v>3</v>
      </c>
      <c r="B48" s="609"/>
      <c r="C48" s="79"/>
      <c r="D48" s="79"/>
      <c r="E48" s="79"/>
      <c r="F48" s="417">
        <f t="shared" si="2"/>
        <v>0</v>
      </c>
    </row>
    <row r="49" spans="1:6" ht="15.75">
      <c r="A49" s="608">
        <v>4</v>
      </c>
      <c r="B49" s="609"/>
      <c r="C49" s="79"/>
      <c r="D49" s="79"/>
      <c r="E49" s="79"/>
      <c r="F49" s="417">
        <f t="shared" si="2"/>
        <v>0</v>
      </c>
    </row>
    <row r="50" spans="1:6" ht="15.75">
      <c r="A50" s="608">
        <v>5</v>
      </c>
      <c r="B50" s="609"/>
      <c r="C50" s="79"/>
      <c r="D50" s="79"/>
      <c r="E50" s="79"/>
      <c r="F50" s="417">
        <f t="shared" si="2"/>
        <v>0</v>
      </c>
    </row>
    <row r="51" spans="1:6" ht="15.75">
      <c r="A51" s="608">
        <v>6</v>
      </c>
      <c r="B51" s="609"/>
      <c r="C51" s="79"/>
      <c r="D51" s="79"/>
      <c r="E51" s="79"/>
      <c r="F51" s="417">
        <f t="shared" si="2"/>
        <v>0</v>
      </c>
    </row>
    <row r="52" spans="1:6" ht="15.75">
      <c r="A52" s="608">
        <v>7</v>
      </c>
      <c r="B52" s="609"/>
      <c r="C52" s="79"/>
      <c r="D52" s="79"/>
      <c r="E52" s="79"/>
      <c r="F52" s="417">
        <f t="shared" si="2"/>
        <v>0</v>
      </c>
    </row>
    <row r="53" spans="1:6" ht="15.75">
      <c r="A53" s="608">
        <v>8</v>
      </c>
      <c r="B53" s="609"/>
      <c r="C53" s="79"/>
      <c r="D53" s="79"/>
      <c r="E53" s="79"/>
      <c r="F53" s="417">
        <f t="shared" si="2"/>
        <v>0</v>
      </c>
    </row>
    <row r="54" spans="1:6" ht="15.75">
      <c r="A54" s="608">
        <v>9</v>
      </c>
      <c r="B54" s="609"/>
      <c r="C54" s="79"/>
      <c r="D54" s="79"/>
      <c r="E54" s="79"/>
      <c r="F54" s="417">
        <f t="shared" si="2"/>
        <v>0</v>
      </c>
    </row>
    <row r="55" spans="1:6" ht="15.75">
      <c r="A55" s="608">
        <v>10</v>
      </c>
      <c r="B55" s="609"/>
      <c r="C55" s="79"/>
      <c r="D55" s="79"/>
      <c r="E55" s="79"/>
      <c r="F55" s="417">
        <f t="shared" si="2"/>
        <v>0</v>
      </c>
    </row>
    <row r="56" spans="1:6" ht="15.75">
      <c r="A56" s="608">
        <v>11</v>
      </c>
      <c r="B56" s="609"/>
      <c r="C56" s="79"/>
      <c r="D56" s="79"/>
      <c r="E56" s="79"/>
      <c r="F56" s="417">
        <f t="shared" si="2"/>
        <v>0</v>
      </c>
    </row>
    <row r="57" spans="1:6" ht="15.75">
      <c r="A57" s="608">
        <v>12</v>
      </c>
      <c r="B57" s="609"/>
      <c r="C57" s="79"/>
      <c r="D57" s="79"/>
      <c r="E57" s="79"/>
      <c r="F57" s="417">
        <f t="shared" si="2"/>
        <v>0</v>
      </c>
    </row>
    <row r="58" spans="1:6" ht="15.75">
      <c r="A58" s="608">
        <v>13</v>
      </c>
      <c r="B58" s="609"/>
      <c r="C58" s="79"/>
      <c r="D58" s="79"/>
      <c r="E58" s="79"/>
      <c r="F58" s="417">
        <f t="shared" si="2"/>
        <v>0</v>
      </c>
    </row>
    <row r="59" spans="1:6" ht="15.75">
      <c r="A59" s="608">
        <v>14</v>
      </c>
      <c r="B59" s="609"/>
      <c r="C59" s="79"/>
      <c r="D59" s="79"/>
      <c r="E59" s="79"/>
      <c r="F59" s="417">
        <f t="shared" si="2"/>
        <v>0</v>
      </c>
    </row>
    <row r="60" spans="1:6" ht="15.75">
      <c r="A60" s="608">
        <v>15</v>
      </c>
      <c r="B60" s="609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8" t="s">
        <v>1005</v>
      </c>
      <c r="B63" s="609"/>
      <c r="C63" s="79">
        <v>0</v>
      </c>
      <c r="D63" s="79"/>
      <c r="E63" s="79"/>
      <c r="F63" s="417">
        <f>C63-E63</f>
        <v>0</v>
      </c>
    </row>
    <row r="64" spans="1:6" ht="15.75">
      <c r="A64" s="608" t="s">
        <v>1006</v>
      </c>
      <c r="B64" s="609"/>
      <c r="C64" s="79">
        <v>0</v>
      </c>
      <c r="D64" s="79"/>
      <c r="E64" s="79"/>
      <c r="F64" s="417">
        <f aca="true" t="shared" si="3" ref="F64:F77">C64-E64</f>
        <v>0</v>
      </c>
    </row>
    <row r="65" spans="1:6" ht="15.75">
      <c r="A65" s="608" t="s">
        <v>1007</v>
      </c>
      <c r="B65" s="609"/>
      <c r="C65" s="79">
        <v>0</v>
      </c>
      <c r="D65" s="79"/>
      <c r="E65" s="79"/>
      <c r="F65" s="417">
        <f t="shared" si="3"/>
        <v>0</v>
      </c>
    </row>
    <row r="66" spans="1:6" ht="15.75">
      <c r="A66" s="608" t="s">
        <v>1008</v>
      </c>
      <c r="B66" s="609"/>
      <c r="C66" s="79">
        <v>0</v>
      </c>
      <c r="D66" s="79"/>
      <c r="E66" s="79"/>
      <c r="F66" s="417">
        <f t="shared" si="3"/>
        <v>0</v>
      </c>
    </row>
    <row r="67" spans="1:6" ht="15.75">
      <c r="A67" s="608" t="s">
        <v>1009</v>
      </c>
      <c r="B67" s="609"/>
      <c r="C67" s="79">
        <v>0</v>
      </c>
      <c r="D67" s="79"/>
      <c r="E67" s="79"/>
      <c r="F67" s="417">
        <f t="shared" si="3"/>
        <v>0</v>
      </c>
    </row>
    <row r="68" spans="1:6" ht="15.75">
      <c r="A68" s="608" t="s">
        <v>1010</v>
      </c>
      <c r="B68" s="609"/>
      <c r="C68" s="79">
        <v>0</v>
      </c>
      <c r="D68" s="79"/>
      <c r="E68" s="79"/>
      <c r="F68" s="417">
        <f t="shared" si="3"/>
        <v>0</v>
      </c>
    </row>
    <row r="69" spans="1:6" ht="15.75">
      <c r="A69" s="608" t="s">
        <v>1011</v>
      </c>
      <c r="B69" s="609"/>
      <c r="C69" s="79">
        <v>0</v>
      </c>
      <c r="D69" s="79"/>
      <c r="E69" s="79"/>
      <c r="F69" s="417">
        <f t="shared" si="3"/>
        <v>0</v>
      </c>
    </row>
    <row r="70" spans="1:6" ht="15.75">
      <c r="A70" s="608">
        <v>9</v>
      </c>
      <c r="B70" s="609"/>
      <c r="C70" s="79"/>
      <c r="D70" s="79"/>
      <c r="E70" s="79"/>
      <c r="F70" s="417">
        <f t="shared" si="3"/>
        <v>0</v>
      </c>
    </row>
    <row r="71" spans="1:6" ht="15.75">
      <c r="A71" s="608">
        <v>10</v>
      </c>
      <c r="B71" s="609"/>
      <c r="C71" s="79"/>
      <c r="D71" s="79"/>
      <c r="E71" s="79"/>
      <c r="F71" s="417">
        <f t="shared" si="3"/>
        <v>0</v>
      </c>
    </row>
    <row r="72" spans="1:6" ht="15.75">
      <c r="A72" s="608">
        <v>11</v>
      </c>
      <c r="B72" s="609"/>
      <c r="C72" s="79"/>
      <c r="D72" s="79"/>
      <c r="E72" s="79"/>
      <c r="F72" s="417">
        <f t="shared" si="3"/>
        <v>0</v>
      </c>
    </row>
    <row r="73" spans="1:6" ht="15.75">
      <c r="A73" s="608">
        <v>12</v>
      </c>
      <c r="B73" s="609"/>
      <c r="C73" s="79"/>
      <c r="D73" s="79"/>
      <c r="E73" s="79"/>
      <c r="F73" s="417">
        <f t="shared" si="3"/>
        <v>0</v>
      </c>
    </row>
    <row r="74" spans="1:6" ht="15.75">
      <c r="A74" s="608">
        <v>13</v>
      </c>
      <c r="B74" s="609"/>
      <c r="C74" s="79"/>
      <c r="D74" s="79"/>
      <c r="E74" s="79"/>
      <c r="F74" s="417">
        <f t="shared" si="3"/>
        <v>0</v>
      </c>
    </row>
    <row r="75" spans="1:6" ht="15.75">
      <c r="A75" s="608">
        <v>14</v>
      </c>
      <c r="B75" s="609"/>
      <c r="C75" s="79"/>
      <c r="D75" s="79"/>
      <c r="E75" s="79"/>
      <c r="F75" s="417">
        <f t="shared" si="3"/>
        <v>0</v>
      </c>
    </row>
    <row r="76" spans="1:6" ht="15.75">
      <c r="A76" s="608">
        <v>15</v>
      </c>
      <c r="B76" s="609"/>
      <c r="C76" s="79"/>
      <c r="D76" s="79"/>
      <c r="E76" s="79"/>
      <c r="F76" s="417">
        <f t="shared" si="3"/>
        <v>0</v>
      </c>
    </row>
    <row r="77" spans="1:6" ht="15.75">
      <c r="A77" s="608">
        <v>16</v>
      </c>
      <c r="B77" s="609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16935</v>
      </c>
      <c r="D79" s="419"/>
      <c r="E79" s="419">
        <f>E78+E61+E44+E27</f>
        <v>0</v>
      </c>
      <c r="F79" s="419">
        <f>F78+F61+F44+F27</f>
        <v>16935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8">
        <v>1</v>
      </c>
      <c r="B82" s="609"/>
      <c r="C82" s="79"/>
      <c r="D82" s="79"/>
      <c r="E82" s="79"/>
      <c r="F82" s="417">
        <f>C82-E82</f>
        <v>0</v>
      </c>
    </row>
    <row r="83" spans="1:6" ht="15.75">
      <c r="A83" s="608">
        <v>2</v>
      </c>
      <c r="B83" s="609"/>
      <c r="C83" s="79"/>
      <c r="D83" s="79"/>
      <c r="E83" s="79"/>
      <c r="F83" s="417">
        <f aca="true" t="shared" si="4" ref="F83:F96">C83-E83</f>
        <v>0</v>
      </c>
    </row>
    <row r="84" spans="1:6" ht="15.75">
      <c r="A84" s="608">
        <v>3</v>
      </c>
      <c r="B84" s="609"/>
      <c r="C84" s="79"/>
      <c r="D84" s="79"/>
      <c r="E84" s="79"/>
      <c r="F84" s="417">
        <f t="shared" si="4"/>
        <v>0</v>
      </c>
    </row>
    <row r="85" spans="1:6" ht="15.75">
      <c r="A85" s="608">
        <v>4</v>
      </c>
      <c r="B85" s="609"/>
      <c r="C85" s="79"/>
      <c r="D85" s="79"/>
      <c r="E85" s="79"/>
      <c r="F85" s="417">
        <f t="shared" si="4"/>
        <v>0</v>
      </c>
    </row>
    <row r="86" spans="1:6" ht="15.75">
      <c r="A86" s="608">
        <v>5</v>
      </c>
      <c r="B86" s="609"/>
      <c r="C86" s="79"/>
      <c r="D86" s="79"/>
      <c r="E86" s="79"/>
      <c r="F86" s="417">
        <f t="shared" si="4"/>
        <v>0</v>
      </c>
    </row>
    <row r="87" spans="1:6" ht="15.75">
      <c r="A87" s="608">
        <v>6</v>
      </c>
      <c r="B87" s="609"/>
      <c r="C87" s="79"/>
      <c r="D87" s="79"/>
      <c r="E87" s="79"/>
      <c r="F87" s="417">
        <f t="shared" si="4"/>
        <v>0</v>
      </c>
    </row>
    <row r="88" spans="1:6" ht="15.75">
      <c r="A88" s="608">
        <v>7</v>
      </c>
      <c r="B88" s="609"/>
      <c r="C88" s="79"/>
      <c r="D88" s="79"/>
      <c r="E88" s="79"/>
      <c r="F88" s="417">
        <f t="shared" si="4"/>
        <v>0</v>
      </c>
    </row>
    <row r="89" spans="1:6" ht="15.75">
      <c r="A89" s="608">
        <v>8</v>
      </c>
      <c r="B89" s="609"/>
      <c r="C89" s="79"/>
      <c r="D89" s="79"/>
      <c r="E89" s="79"/>
      <c r="F89" s="417">
        <f t="shared" si="4"/>
        <v>0</v>
      </c>
    </row>
    <row r="90" spans="1:6" ht="15.75">
      <c r="A90" s="608">
        <v>9</v>
      </c>
      <c r="B90" s="609"/>
      <c r="C90" s="79"/>
      <c r="D90" s="79"/>
      <c r="E90" s="79"/>
      <c r="F90" s="417">
        <f t="shared" si="4"/>
        <v>0</v>
      </c>
    </row>
    <row r="91" spans="1:6" ht="15.75">
      <c r="A91" s="608">
        <v>10</v>
      </c>
      <c r="B91" s="609"/>
      <c r="C91" s="79"/>
      <c r="D91" s="79"/>
      <c r="E91" s="79"/>
      <c r="F91" s="417">
        <f t="shared" si="4"/>
        <v>0</v>
      </c>
    </row>
    <row r="92" spans="1:6" ht="15.75">
      <c r="A92" s="608">
        <v>11</v>
      </c>
      <c r="B92" s="609"/>
      <c r="C92" s="79"/>
      <c r="D92" s="79"/>
      <c r="E92" s="79"/>
      <c r="F92" s="417">
        <f t="shared" si="4"/>
        <v>0</v>
      </c>
    </row>
    <row r="93" spans="1:6" ht="15.75">
      <c r="A93" s="608">
        <v>12</v>
      </c>
      <c r="B93" s="609"/>
      <c r="C93" s="79"/>
      <c r="D93" s="79"/>
      <c r="E93" s="79"/>
      <c r="F93" s="417">
        <f t="shared" si="4"/>
        <v>0</v>
      </c>
    </row>
    <row r="94" spans="1:6" ht="15.75">
      <c r="A94" s="608">
        <v>13</v>
      </c>
      <c r="B94" s="609"/>
      <c r="C94" s="79"/>
      <c r="D94" s="79"/>
      <c r="E94" s="79"/>
      <c r="F94" s="417">
        <f t="shared" si="4"/>
        <v>0</v>
      </c>
    </row>
    <row r="95" spans="1:6" ht="15.75">
      <c r="A95" s="608">
        <v>14</v>
      </c>
      <c r="B95" s="609"/>
      <c r="C95" s="79"/>
      <c r="D95" s="79"/>
      <c r="E95" s="79"/>
      <c r="F95" s="417">
        <f t="shared" si="4"/>
        <v>0</v>
      </c>
    </row>
    <row r="96" spans="1:6" ht="15.75">
      <c r="A96" s="608">
        <v>15</v>
      </c>
      <c r="B96" s="609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0</v>
      </c>
      <c r="D97" s="419"/>
      <c r="E97" s="419">
        <f>SUM(E82:E96)</f>
        <v>0</v>
      </c>
      <c r="F97" s="419">
        <f>SUM(F82:F96)</f>
        <v>0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8">
        <v>1</v>
      </c>
      <c r="B99" s="609"/>
      <c r="C99" s="79"/>
      <c r="D99" s="79"/>
      <c r="E99" s="79"/>
      <c r="F99" s="417">
        <f>C99-E99</f>
        <v>0</v>
      </c>
    </row>
    <row r="100" spans="1:6" ht="15.75">
      <c r="A100" s="608">
        <v>2</v>
      </c>
      <c r="B100" s="609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8">
        <v>3</v>
      </c>
      <c r="B101" s="609"/>
      <c r="C101" s="79"/>
      <c r="D101" s="79"/>
      <c r="E101" s="79"/>
      <c r="F101" s="417">
        <f t="shared" si="5"/>
        <v>0</v>
      </c>
    </row>
    <row r="102" spans="1:6" ht="15.75">
      <c r="A102" s="608">
        <v>4</v>
      </c>
      <c r="B102" s="609"/>
      <c r="C102" s="79"/>
      <c r="D102" s="79"/>
      <c r="E102" s="79"/>
      <c r="F102" s="417">
        <f t="shared" si="5"/>
        <v>0</v>
      </c>
    </row>
    <row r="103" spans="1:6" ht="15.75">
      <c r="A103" s="608">
        <v>5</v>
      </c>
      <c r="B103" s="609"/>
      <c r="C103" s="79"/>
      <c r="D103" s="79"/>
      <c r="E103" s="79"/>
      <c r="F103" s="417">
        <f t="shared" si="5"/>
        <v>0</v>
      </c>
    </row>
    <row r="104" spans="1:6" ht="15.75">
      <c r="A104" s="608">
        <v>6</v>
      </c>
      <c r="B104" s="609"/>
      <c r="C104" s="79"/>
      <c r="D104" s="79"/>
      <c r="E104" s="79"/>
      <c r="F104" s="417">
        <f t="shared" si="5"/>
        <v>0</v>
      </c>
    </row>
    <row r="105" spans="1:6" ht="15.75">
      <c r="A105" s="608">
        <v>7</v>
      </c>
      <c r="B105" s="609"/>
      <c r="C105" s="79"/>
      <c r="D105" s="79"/>
      <c r="E105" s="79"/>
      <c r="F105" s="417">
        <f t="shared" si="5"/>
        <v>0</v>
      </c>
    </row>
    <row r="106" spans="1:6" ht="15.75">
      <c r="A106" s="608">
        <v>8</v>
      </c>
      <c r="B106" s="609"/>
      <c r="C106" s="79"/>
      <c r="D106" s="79"/>
      <c r="E106" s="79"/>
      <c r="F106" s="417">
        <f t="shared" si="5"/>
        <v>0</v>
      </c>
    </row>
    <row r="107" spans="1:6" ht="15.75">
      <c r="A107" s="608">
        <v>9</v>
      </c>
      <c r="B107" s="609"/>
      <c r="C107" s="79"/>
      <c r="D107" s="79"/>
      <c r="E107" s="79"/>
      <c r="F107" s="417">
        <f t="shared" si="5"/>
        <v>0</v>
      </c>
    </row>
    <row r="108" spans="1:6" ht="15.75">
      <c r="A108" s="608">
        <v>10</v>
      </c>
      <c r="B108" s="609"/>
      <c r="C108" s="79"/>
      <c r="D108" s="79"/>
      <c r="E108" s="79"/>
      <c r="F108" s="417">
        <f t="shared" si="5"/>
        <v>0</v>
      </c>
    </row>
    <row r="109" spans="1:6" ht="15.75">
      <c r="A109" s="608">
        <v>11</v>
      </c>
      <c r="B109" s="609"/>
      <c r="C109" s="79"/>
      <c r="D109" s="79"/>
      <c r="E109" s="79"/>
      <c r="F109" s="417">
        <f t="shared" si="5"/>
        <v>0</v>
      </c>
    </row>
    <row r="110" spans="1:6" ht="15.75">
      <c r="A110" s="608">
        <v>12</v>
      </c>
      <c r="B110" s="609"/>
      <c r="C110" s="79"/>
      <c r="D110" s="79"/>
      <c r="E110" s="79"/>
      <c r="F110" s="417">
        <f t="shared" si="5"/>
        <v>0</v>
      </c>
    </row>
    <row r="111" spans="1:6" ht="15.75">
      <c r="A111" s="608">
        <v>13</v>
      </c>
      <c r="B111" s="609"/>
      <c r="C111" s="79"/>
      <c r="D111" s="79"/>
      <c r="E111" s="79"/>
      <c r="F111" s="417">
        <f t="shared" si="5"/>
        <v>0</v>
      </c>
    </row>
    <row r="112" spans="1:6" ht="15.75">
      <c r="A112" s="608">
        <v>14</v>
      </c>
      <c r="B112" s="609"/>
      <c r="C112" s="79"/>
      <c r="D112" s="79"/>
      <c r="E112" s="79"/>
      <c r="F112" s="417">
        <f t="shared" si="5"/>
        <v>0</v>
      </c>
    </row>
    <row r="113" spans="1:6" ht="15.75">
      <c r="A113" s="608">
        <v>15</v>
      </c>
      <c r="B113" s="609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8">
        <v>1</v>
      </c>
      <c r="B116" s="609"/>
      <c r="C116" s="79"/>
      <c r="D116" s="79"/>
      <c r="E116" s="79"/>
      <c r="F116" s="417">
        <f>C116-E116</f>
        <v>0</v>
      </c>
    </row>
    <row r="117" spans="1:6" ht="15.75">
      <c r="A117" s="608">
        <v>2</v>
      </c>
      <c r="B117" s="609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8">
        <v>3</v>
      </c>
      <c r="B118" s="609"/>
      <c r="C118" s="79"/>
      <c r="D118" s="79"/>
      <c r="E118" s="79"/>
      <c r="F118" s="417">
        <f t="shared" si="6"/>
        <v>0</v>
      </c>
    </row>
    <row r="119" spans="1:6" ht="15.75">
      <c r="A119" s="608">
        <v>4</v>
      </c>
      <c r="B119" s="609"/>
      <c r="C119" s="79"/>
      <c r="D119" s="79"/>
      <c r="E119" s="79"/>
      <c r="F119" s="417">
        <f t="shared" si="6"/>
        <v>0</v>
      </c>
    </row>
    <row r="120" spans="1:6" ht="15.75">
      <c r="A120" s="608">
        <v>5</v>
      </c>
      <c r="B120" s="609"/>
      <c r="C120" s="79"/>
      <c r="D120" s="79"/>
      <c r="E120" s="79"/>
      <c r="F120" s="417">
        <f t="shared" si="6"/>
        <v>0</v>
      </c>
    </row>
    <row r="121" spans="1:6" ht="15.75">
      <c r="A121" s="608">
        <v>6</v>
      </c>
      <c r="B121" s="609"/>
      <c r="C121" s="79"/>
      <c r="D121" s="79"/>
      <c r="E121" s="79"/>
      <c r="F121" s="417">
        <f t="shared" si="6"/>
        <v>0</v>
      </c>
    </row>
    <row r="122" spans="1:6" ht="15.75">
      <c r="A122" s="608">
        <v>7</v>
      </c>
      <c r="B122" s="609"/>
      <c r="C122" s="79"/>
      <c r="D122" s="79"/>
      <c r="E122" s="79"/>
      <c r="F122" s="417">
        <f t="shared" si="6"/>
        <v>0</v>
      </c>
    </row>
    <row r="123" spans="1:6" ht="15.75">
      <c r="A123" s="608">
        <v>8</v>
      </c>
      <c r="B123" s="609"/>
      <c r="C123" s="79"/>
      <c r="D123" s="79"/>
      <c r="E123" s="79"/>
      <c r="F123" s="417">
        <f t="shared" si="6"/>
        <v>0</v>
      </c>
    </row>
    <row r="124" spans="1:6" ht="15.75">
      <c r="A124" s="608">
        <v>9</v>
      </c>
      <c r="B124" s="609"/>
      <c r="C124" s="79"/>
      <c r="D124" s="79"/>
      <c r="E124" s="79"/>
      <c r="F124" s="417">
        <f t="shared" si="6"/>
        <v>0</v>
      </c>
    </row>
    <row r="125" spans="1:6" ht="15.75">
      <c r="A125" s="608">
        <v>10</v>
      </c>
      <c r="B125" s="609"/>
      <c r="C125" s="79"/>
      <c r="D125" s="79"/>
      <c r="E125" s="79"/>
      <c r="F125" s="417">
        <f t="shared" si="6"/>
        <v>0</v>
      </c>
    </row>
    <row r="126" spans="1:6" ht="15.75">
      <c r="A126" s="608">
        <v>11</v>
      </c>
      <c r="B126" s="609"/>
      <c r="C126" s="79"/>
      <c r="D126" s="79"/>
      <c r="E126" s="79"/>
      <c r="F126" s="417">
        <f t="shared" si="6"/>
        <v>0</v>
      </c>
    </row>
    <row r="127" spans="1:6" ht="15.75">
      <c r="A127" s="608">
        <v>12</v>
      </c>
      <c r="B127" s="609"/>
      <c r="C127" s="79"/>
      <c r="D127" s="79"/>
      <c r="E127" s="79"/>
      <c r="F127" s="417">
        <f t="shared" si="6"/>
        <v>0</v>
      </c>
    </row>
    <row r="128" spans="1:6" ht="15.75">
      <c r="A128" s="608">
        <v>13</v>
      </c>
      <c r="B128" s="609"/>
      <c r="C128" s="79"/>
      <c r="D128" s="79"/>
      <c r="E128" s="79"/>
      <c r="F128" s="417">
        <f t="shared" si="6"/>
        <v>0</v>
      </c>
    </row>
    <row r="129" spans="1:6" ht="15.75">
      <c r="A129" s="608">
        <v>14</v>
      </c>
      <c r="B129" s="609"/>
      <c r="C129" s="79"/>
      <c r="D129" s="79"/>
      <c r="E129" s="79"/>
      <c r="F129" s="417">
        <f t="shared" si="6"/>
        <v>0</v>
      </c>
    </row>
    <row r="130" spans="1:6" ht="15.75">
      <c r="A130" s="608">
        <v>15</v>
      </c>
      <c r="B130" s="609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8">
        <v>1</v>
      </c>
      <c r="B133" s="609"/>
      <c r="C133" s="79"/>
      <c r="D133" s="79"/>
      <c r="E133" s="79"/>
      <c r="F133" s="417">
        <f>C133-E133</f>
        <v>0</v>
      </c>
    </row>
    <row r="134" spans="1:6" ht="15.75">
      <c r="A134" s="608">
        <v>2</v>
      </c>
      <c r="B134" s="609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8">
        <v>3</v>
      </c>
      <c r="B135" s="609"/>
      <c r="C135" s="79"/>
      <c r="D135" s="79"/>
      <c r="E135" s="79"/>
      <c r="F135" s="417">
        <f t="shared" si="7"/>
        <v>0</v>
      </c>
    </row>
    <row r="136" spans="1:6" ht="15.75">
      <c r="A136" s="608">
        <v>4</v>
      </c>
      <c r="B136" s="609"/>
      <c r="C136" s="79"/>
      <c r="D136" s="79"/>
      <c r="E136" s="79"/>
      <c r="F136" s="417">
        <f t="shared" si="7"/>
        <v>0</v>
      </c>
    </row>
    <row r="137" spans="1:6" ht="15.75">
      <c r="A137" s="608">
        <v>5</v>
      </c>
      <c r="B137" s="609"/>
      <c r="C137" s="79"/>
      <c r="D137" s="79"/>
      <c r="E137" s="79"/>
      <c r="F137" s="417">
        <f t="shared" si="7"/>
        <v>0</v>
      </c>
    </row>
    <row r="138" spans="1:6" ht="15.75">
      <c r="A138" s="608">
        <v>6</v>
      </c>
      <c r="B138" s="609"/>
      <c r="C138" s="79"/>
      <c r="D138" s="79"/>
      <c r="E138" s="79"/>
      <c r="F138" s="417">
        <f t="shared" si="7"/>
        <v>0</v>
      </c>
    </row>
    <row r="139" spans="1:6" ht="15.75">
      <c r="A139" s="608">
        <v>7</v>
      </c>
      <c r="B139" s="609"/>
      <c r="C139" s="79"/>
      <c r="D139" s="79"/>
      <c r="E139" s="79"/>
      <c r="F139" s="417">
        <f t="shared" si="7"/>
        <v>0</v>
      </c>
    </row>
    <row r="140" spans="1:6" ht="15.75">
      <c r="A140" s="608">
        <v>8</v>
      </c>
      <c r="B140" s="609"/>
      <c r="C140" s="79"/>
      <c r="D140" s="79"/>
      <c r="E140" s="79"/>
      <c r="F140" s="417">
        <f t="shared" si="7"/>
        <v>0</v>
      </c>
    </row>
    <row r="141" spans="1:6" ht="15.75">
      <c r="A141" s="608">
        <v>9</v>
      </c>
      <c r="B141" s="609"/>
      <c r="C141" s="79"/>
      <c r="D141" s="79"/>
      <c r="E141" s="79"/>
      <c r="F141" s="417">
        <f t="shared" si="7"/>
        <v>0</v>
      </c>
    </row>
    <row r="142" spans="1:6" ht="15.75">
      <c r="A142" s="608">
        <v>10</v>
      </c>
      <c r="B142" s="609"/>
      <c r="C142" s="79"/>
      <c r="D142" s="79"/>
      <c r="E142" s="79"/>
      <c r="F142" s="417">
        <f t="shared" si="7"/>
        <v>0</v>
      </c>
    </row>
    <row r="143" spans="1:6" ht="15.75">
      <c r="A143" s="608">
        <v>11</v>
      </c>
      <c r="B143" s="609"/>
      <c r="C143" s="79"/>
      <c r="D143" s="79"/>
      <c r="E143" s="79"/>
      <c r="F143" s="417">
        <f t="shared" si="7"/>
        <v>0</v>
      </c>
    </row>
    <row r="144" spans="1:6" ht="15.75">
      <c r="A144" s="608">
        <v>12</v>
      </c>
      <c r="B144" s="609"/>
      <c r="C144" s="79"/>
      <c r="D144" s="79"/>
      <c r="E144" s="79"/>
      <c r="F144" s="417">
        <f t="shared" si="7"/>
        <v>0</v>
      </c>
    </row>
    <row r="145" spans="1:6" ht="15.75">
      <c r="A145" s="608">
        <v>13</v>
      </c>
      <c r="B145" s="609"/>
      <c r="C145" s="79"/>
      <c r="D145" s="79"/>
      <c r="E145" s="79"/>
      <c r="F145" s="417">
        <f t="shared" si="7"/>
        <v>0</v>
      </c>
    </row>
    <row r="146" spans="1:6" ht="15.75">
      <c r="A146" s="608">
        <v>14</v>
      </c>
      <c r="B146" s="609"/>
      <c r="C146" s="79"/>
      <c r="D146" s="79"/>
      <c r="E146" s="79"/>
      <c r="F146" s="417">
        <f t="shared" si="7"/>
        <v>0</v>
      </c>
    </row>
    <row r="147" spans="1:6" ht="15.75">
      <c r="A147" s="608">
        <v>15</v>
      </c>
      <c r="B147" s="609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0</v>
      </c>
      <c r="D149" s="419"/>
      <c r="E149" s="419">
        <f>E148+E131+E114+E97</f>
        <v>0</v>
      </c>
      <c r="F149" s="419">
        <f>F148+F131+F114+F97</f>
        <v>0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1" t="s">
        <v>977</v>
      </c>
      <c r="B151" s="632">
        <f>pdeReportingDate</f>
        <v>43860</v>
      </c>
      <c r="C151" s="632"/>
      <c r="D151" s="632"/>
      <c r="E151" s="632"/>
      <c r="F151" s="632"/>
      <c r="G151" s="632"/>
      <c r="H151" s="632"/>
    </row>
    <row r="152" spans="1:8" ht="15.75">
      <c r="A152" s="621"/>
      <c r="B152" s="46"/>
      <c r="C152" s="46"/>
      <c r="D152" s="46"/>
      <c r="E152" s="46"/>
      <c r="F152" s="46"/>
      <c r="G152" s="46"/>
      <c r="H152" s="46"/>
    </row>
    <row r="153" spans="1:8" ht="15.75">
      <c r="A153" s="622" t="s">
        <v>8</v>
      </c>
      <c r="B153" s="633" t="str">
        <f>authorName</f>
        <v>Гюляй Рахман</v>
      </c>
      <c r="C153" s="633"/>
      <c r="D153" s="633"/>
      <c r="E153" s="633"/>
      <c r="F153" s="633"/>
      <c r="G153" s="633"/>
      <c r="H153" s="633"/>
    </row>
    <row r="154" spans="1:8" ht="15.75">
      <c r="A154" s="622"/>
      <c r="B154" s="68"/>
      <c r="C154" s="68"/>
      <c r="D154" s="68"/>
      <c r="E154" s="68"/>
      <c r="F154" s="68"/>
      <c r="G154" s="68"/>
      <c r="H154" s="68"/>
    </row>
    <row r="155" spans="1:8" ht="15.75">
      <c r="A155" s="622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3"/>
      <c r="B156" s="631" t="s">
        <v>979</v>
      </c>
      <c r="C156" s="631"/>
      <c r="D156" s="631"/>
      <c r="E156" s="631"/>
      <c r="F156" s="515"/>
      <c r="G156" s="40"/>
      <c r="H156" s="37"/>
    </row>
    <row r="157" spans="1:8" ht="15.75">
      <c r="A157" s="623"/>
      <c r="B157" s="631" t="s">
        <v>979</v>
      </c>
      <c r="C157" s="631"/>
      <c r="D157" s="631"/>
      <c r="E157" s="631"/>
      <c r="F157" s="515"/>
      <c r="G157" s="40"/>
      <c r="H157" s="37"/>
    </row>
    <row r="158" spans="1:8" ht="15.75">
      <c r="A158" s="623"/>
      <c r="B158" s="631" t="s">
        <v>979</v>
      </c>
      <c r="C158" s="631"/>
      <c r="D158" s="631"/>
      <c r="E158" s="631"/>
      <c r="F158" s="515"/>
      <c r="G158" s="40"/>
      <c r="H158" s="37"/>
    </row>
    <row r="159" spans="1:8" ht="15.75">
      <c r="A159" s="623"/>
      <c r="B159" s="631" t="s">
        <v>979</v>
      </c>
      <c r="C159" s="631"/>
      <c r="D159" s="631"/>
      <c r="E159" s="631"/>
      <c r="F159" s="515"/>
      <c r="G159" s="40"/>
      <c r="H159" s="37"/>
    </row>
    <row r="160" spans="1:8" ht="15.75">
      <c r="A160" s="623"/>
      <c r="B160" s="631"/>
      <c r="C160" s="631"/>
      <c r="D160" s="631"/>
      <c r="E160" s="631"/>
      <c r="F160" s="515"/>
      <c r="G160" s="40"/>
      <c r="H160" s="37"/>
    </row>
    <row r="161" spans="1:8" ht="15.75">
      <c r="A161" s="623"/>
      <c r="B161" s="631"/>
      <c r="C161" s="631"/>
      <c r="D161" s="631"/>
      <c r="E161" s="631"/>
      <c r="F161" s="515"/>
      <c r="G161" s="40"/>
      <c r="H161" s="37"/>
    </row>
    <row r="162" spans="1:8" ht="15.75">
      <c r="A162" s="623"/>
      <c r="B162" s="631"/>
      <c r="C162" s="631"/>
      <c r="D162" s="631"/>
      <c r="E162" s="631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6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8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/>
      <c r="E12" s="287"/>
      <c r="F12" s="287"/>
      <c r="G12" s="283">
        <f aca="true" t="shared" si="2" ref="G12:G41">D12+E12-F12</f>
        <v>0</v>
      </c>
      <c r="H12" s="287"/>
      <c r="I12" s="287"/>
      <c r="J12" s="283">
        <f aca="true" t="shared" si="3" ref="J12:J41">G12+H12-I12</f>
        <v>0</v>
      </c>
      <c r="K12" s="287"/>
      <c r="L12" s="287"/>
      <c r="M12" s="287"/>
      <c r="N12" s="283">
        <f aca="true" t="shared" si="4" ref="N12:N41">K12+L12-M12</f>
        <v>0</v>
      </c>
      <c r="O12" s="287"/>
      <c r="P12" s="287"/>
      <c r="Q12" s="283">
        <f t="shared" si="0"/>
        <v>0</v>
      </c>
      <c r="R12" s="297">
        <f t="shared" si="1"/>
        <v>0</v>
      </c>
    </row>
    <row r="13" spans="1:18" ht="15.75">
      <c r="A13" s="296" t="s">
        <v>527</v>
      </c>
      <c r="B13" s="280" t="s">
        <v>528</v>
      </c>
      <c r="C13" s="128" t="s">
        <v>529</v>
      </c>
      <c r="D13" s="287"/>
      <c r="E13" s="287"/>
      <c r="F13" s="287"/>
      <c r="G13" s="283">
        <f t="shared" si="2"/>
        <v>0</v>
      </c>
      <c r="H13" s="287"/>
      <c r="I13" s="287"/>
      <c r="J13" s="283">
        <f t="shared" si="3"/>
        <v>0</v>
      </c>
      <c r="K13" s="287"/>
      <c r="L13" s="287"/>
      <c r="M13" s="287"/>
      <c r="N13" s="283">
        <f t="shared" si="4"/>
        <v>0</v>
      </c>
      <c r="O13" s="287"/>
      <c r="P13" s="287"/>
      <c r="Q13" s="283">
        <f t="shared" si="0"/>
        <v>0</v>
      </c>
      <c r="R13" s="297">
        <f t="shared" si="1"/>
        <v>0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15</v>
      </c>
      <c r="E15" s="287"/>
      <c r="F15" s="287"/>
      <c r="G15" s="283">
        <f t="shared" si="2"/>
        <v>15</v>
      </c>
      <c r="H15" s="287"/>
      <c r="I15" s="287"/>
      <c r="J15" s="283">
        <f t="shared" si="3"/>
        <v>15</v>
      </c>
      <c r="K15" s="287">
        <v>5</v>
      </c>
      <c r="L15" s="287">
        <v>4</v>
      </c>
      <c r="M15" s="287"/>
      <c r="N15" s="283">
        <f t="shared" si="4"/>
        <v>9</v>
      </c>
      <c r="O15" s="287"/>
      <c r="P15" s="287"/>
      <c r="Q15" s="283">
        <f t="shared" si="0"/>
        <v>9</v>
      </c>
      <c r="R15" s="297">
        <f t="shared" si="1"/>
        <v>6</v>
      </c>
    </row>
    <row r="16" spans="1:18" ht="15.75">
      <c r="A16" s="318" t="s">
        <v>838</v>
      </c>
      <c r="B16" s="280" t="s">
        <v>536</v>
      </c>
      <c r="C16" s="128" t="s">
        <v>537</v>
      </c>
      <c r="D16" s="287"/>
      <c r="E16" s="287"/>
      <c r="F16" s="287"/>
      <c r="G16" s="283">
        <f t="shared" si="2"/>
        <v>0</v>
      </c>
      <c r="H16" s="287"/>
      <c r="I16" s="287"/>
      <c r="J16" s="283">
        <f t="shared" si="3"/>
        <v>0</v>
      </c>
      <c r="K16" s="287"/>
      <c r="L16" s="287"/>
      <c r="M16" s="287"/>
      <c r="N16" s="283">
        <f t="shared" si="4"/>
        <v>0</v>
      </c>
      <c r="O16" s="287"/>
      <c r="P16" s="287"/>
      <c r="Q16" s="283">
        <f t="shared" si="0"/>
        <v>0</v>
      </c>
      <c r="R16" s="297">
        <f t="shared" si="1"/>
        <v>0</v>
      </c>
    </row>
    <row r="17" spans="1:18" ht="31.5">
      <c r="A17" s="296" t="s">
        <v>538</v>
      </c>
      <c r="B17" s="130" t="s">
        <v>539</v>
      </c>
      <c r="C17" s="129" t="s">
        <v>540</v>
      </c>
      <c r="D17" s="287"/>
      <c r="E17" s="287"/>
      <c r="F17" s="287"/>
      <c r="G17" s="283">
        <f t="shared" si="2"/>
        <v>0</v>
      </c>
      <c r="H17" s="287"/>
      <c r="I17" s="287"/>
      <c r="J17" s="283">
        <f t="shared" si="3"/>
        <v>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0</v>
      </c>
    </row>
    <row r="18" spans="1:18" ht="15.75">
      <c r="A18" s="296" t="s">
        <v>541</v>
      </c>
      <c r="B18" s="130" t="s">
        <v>542</v>
      </c>
      <c r="C18" s="128" t="s">
        <v>543</v>
      </c>
      <c r="D18" s="287"/>
      <c r="E18" s="287"/>
      <c r="F18" s="287"/>
      <c r="G18" s="283">
        <f t="shared" si="2"/>
        <v>0</v>
      </c>
      <c r="H18" s="287"/>
      <c r="I18" s="287"/>
      <c r="J18" s="283">
        <f t="shared" si="3"/>
        <v>0</v>
      </c>
      <c r="K18" s="287"/>
      <c r="L18" s="287"/>
      <c r="M18" s="287"/>
      <c r="N18" s="283">
        <f t="shared" si="4"/>
        <v>0</v>
      </c>
      <c r="O18" s="287"/>
      <c r="P18" s="287"/>
      <c r="Q18" s="283">
        <f t="shared" si="0"/>
        <v>0</v>
      </c>
      <c r="R18" s="297">
        <f t="shared" si="1"/>
        <v>0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15</v>
      </c>
      <c r="E19" s="288">
        <f>SUM(E11:E18)</f>
        <v>0</v>
      </c>
      <c r="F19" s="288">
        <f>SUM(F11:F18)</f>
        <v>0</v>
      </c>
      <c r="G19" s="283">
        <f t="shared" si="2"/>
        <v>15</v>
      </c>
      <c r="H19" s="288">
        <f>SUM(H11:H18)</f>
        <v>0</v>
      </c>
      <c r="I19" s="288">
        <f>SUM(I11:I18)</f>
        <v>0</v>
      </c>
      <c r="J19" s="283">
        <f t="shared" si="3"/>
        <v>15</v>
      </c>
      <c r="K19" s="288">
        <f>SUM(K11:K18)</f>
        <v>5</v>
      </c>
      <c r="L19" s="288">
        <f>SUM(L11:L18)</f>
        <v>4</v>
      </c>
      <c r="M19" s="288">
        <f>SUM(M11:M18)</f>
        <v>0</v>
      </c>
      <c r="N19" s="283">
        <f t="shared" si="4"/>
        <v>9</v>
      </c>
      <c r="O19" s="288">
        <f>SUM(O11:O18)</f>
        <v>0</v>
      </c>
      <c r="P19" s="288">
        <f>SUM(P11:P18)</f>
        <v>0</v>
      </c>
      <c r="Q19" s="283">
        <f t="shared" si="0"/>
        <v>9</v>
      </c>
      <c r="R19" s="297">
        <f t="shared" si="1"/>
        <v>6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17658</v>
      </c>
      <c r="E20" s="287">
        <v>872</v>
      </c>
      <c r="F20" s="287"/>
      <c r="G20" s="283">
        <f t="shared" si="2"/>
        <v>18530</v>
      </c>
      <c r="H20" s="287"/>
      <c r="I20" s="287"/>
      <c r="J20" s="283">
        <f t="shared" si="3"/>
        <v>18530</v>
      </c>
      <c r="K20" s="287"/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18530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/>
      <c r="E23" s="287"/>
      <c r="F23" s="287"/>
      <c r="G23" s="283">
        <f t="shared" si="2"/>
        <v>0</v>
      </c>
      <c r="H23" s="287"/>
      <c r="I23" s="287"/>
      <c r="J23" s="283">
        <f t="shared" si="3"/>
        <v>0</v>
      </c>
      <c r="K23" s="287"/>
      <c r="L23" s="287"/>
      <c r="M23" s="287"/>
      <c r="N23" s="283">
        <f t="shared" si="4"/>
        <v>0</v>
      </c>
      <c r="O23" s="287"/>
      <c r="P23" s="287"/>
      <c r="Q23" s="283">
        <f t="shared" si="0"/>
        <v>0</v>
      </c>
      <c r="R23" s="297">
        <f t="shared" si="1"/>
        <v>0</v>
      </c>
    </row>
    <row r="24" spans="1:18" ht="15.75">
      <c r="A24" s="296" t="s">
        <v>524</v>
      </c>
      <c r="B24" s="280" t="s">
        <v>554</v>
      </c>
      <c r="C24" s="128" t="s">
        <v>555</v>
      </c>
      <c r="D24" s="287"/>
      <c r="E24" s="287"/>
      <c r="F24" s="287"/>
      <c r="G24" s="283">
        <f t="shared" si="2"/>
        <v>0</v>
      </c>
      <c r="H24" s="287"/>
      <c r="I24" s="287"/>
      <c r="J24" s="283">
        <f t="shared" si="3"/>
        <v>0</v>
      </c>
      <c r="K24" s="287"/>
      <c r="L24" s="287"/>
      <c r="M24" s="287"/>
      <c r="N24" s="283">
        <f t="shared" si="4"/>
        <v>0</v>
      </c>
      <c r="O24" s="287"/>
      <c r="P24" s="287"/>
      <c r="Q24" s="283">
        <f t="shared" si="0"/>
        <v>0</v>
      </c>
      <c r="R24" s="297">
        <f t="shared" si="1"/>
        <v>0</v>
      </c>
    </row>
    <row r="25" spans="1:18" ht="15.75">
      <c r="A25" s="299" t="s">
        <v>527</v>
      </c>
      <c r="B25" s="130" t="s">
        <v>556</v>
      </c>
      <c r="C25" s="128" t="s">
        <v>557</v>
      </c>
      <c r="D25" s="287"/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.75">
      <c r="A26" s="296" t="s">
        <v>530</v>
      </c>
      <c r="B26" s="132" t="s">
        <v>542</v>
      </c>
      <c r="C26" s="128" t="s">
        <v>558</v>
      </c>
      <c r="D26" s="287"/>
      <c r="E26" s="287"/>
      <c r="F26" s="287"/>
      <c r="G26" s="283">
        <f t="shared" si="2"/>
        <v>0</v>
      </c>
      <c r="H26" s="287"/>
      <c r="I26" s="287"/>
      <c r="J26" s="283">
        <f t="shared" si="3"/>
        <v>0</v>
      </c>
      <c r="K26" s="287"/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0</v>
      </c>
      <c r="E27" s="290">
        <f aca="true" t="shared" si="5" ref="E27:P27">SUM(E23:E26)</f>
        <v>0</v>
      </c>
      <c r="F27" s="290">
        <f t="shared" si="5"/>
        <v>0</v>
      </c>
      <c r="G27" s="291">
        <f t="shared" si="2"/>
        <v>0</v>
      </c>
      <c r="H27" s="290">
        <f t="shared" si="5"/>
        <v>0</v>
      </c>
      <c r="I27" s="290">
        <f t="shared" si="5"/>
        <v>0</v>
      </c>
      <c r="J27" s="291">
        <f t="shared" si="3"/>
        <v>0</v>
      </c>
      <c r="K27" s="290">
        <f t="shared" si="5"/>
        <v>0</v>
      </c>
      <c r="L27" s="290">
        <f t="shared" si="5"/>
        <v>0</v>
      </c>
      <c r="M27" s="290">
        <f t="shared" si="5"/>
        <v>0</v>
      </c>
      <c r="N27" s="291">
        <f t="shared" si="4"/>
        <v>0</v>
      </c>
      <c r="O27" s="290">
        <f t="shared" si="5"/>
        <v>0</v>
      </c>
      <c r="P27" s="290">
        <f t="shared" si="5"/>
        <v>0</v>
      </c>
      <c r="Q27" s="291">
        <f t="shared" si="0"/>
        <v>0</v>
      </c>
      <c r="R27" s="300">
        <f t="shared" si="1"/>
        <v>0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14935</v>
      </c>
      <c r="E29" s="293">
        <f aca="true" t="shared" si="6" ref="E29:P29">SUM(E30:E33)</f>
        <v>2000</v>
      </c>
      <c r="F29" s="293">
        <f t="shared" si="6"/>
        <v>0</v>
      </c>
      <c r="G29" s="293">
        <f t="shared" si="2"/>
        <v>16935</v>
      </c>
      <c r="H29" s="293">
        <f t="shared" si="6"/>
        <v>0</v>
      </c>
      <c r="I29" s="293">
        <f t="shared" si="6"/>
        <v>0</v>
      </c>
      <c r="J29" s="293">
        <f t="shared" si="3"/>
        <v>16935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16935</v>
      </c>
    </row>
    <row r="30" spans="1:18" ht="15.75">
      <c r="A30" s="296"/>
      <c r="B30" s="280" t="s">
        <v>108</v>
      </c>
      <c r="C30" s="128" t="s">
        <v>563</v>
      </c>
      <c r="D30" s="287">
        <v>14935</v>
      </c>
      <c r="E30" s="287">
        <v>2000</v>
      </c>
      <c r="F30" s="287"/>
      <c r="G30" s="283">
        <f t="shared" si="2"/>
        <v>16935</v>
      </c>
      <c r="H30" s="287"/>
      <c r="I30" s="287"/>
      <c r="J30" s="283">
        <f t="shared" si="3"/>
        <v>16935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16935</v>
      </c>
    </row>
    <row r="31" spans="1:18" ht="15.7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14935</v>
      </c>
      <c r="E40" s="288">
        <f aca="true" t="shared" si="10" ref="E40:P40">E29+E34+E39</f>
        <v>2000</v>
      </c>
      <c r="F40" s="288">
        <f t="shared" si="10"/>
        <v>0</v>
      </c>
      <c r="G40" s="283">
        <f t="shared" si="2"/>
        <v>16935</v>
      </c>
      <c r="H40" s="288">
        <f t="shared" si="10"/>
        <v>0</v>
      </c>
      <c r="I40" s="288">
        <f t="shared" si="10"/>
        <v>0</v>
      </c>
      <c r="J40" s="283">
        <f t="shared" si="3"/>
        <v>16935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16935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32608</v>
      </c>
      <c r="E42" s="306">
        <f>E19+E20+E21+E27+E40+E41</f>
        <v>2872</v>
      </c>
      <c r="F42" s="306">
        <f aca="true" t="shared" si="11" ref="F42:R42">F19+F20+F21+F27+F40+F41</f>
        <v>0</v>
      </c>
      <c r="G42" s="306">
        <f t="shared" si="11"/>
        <v>35480</v>
      </c>
      <c r="H42" s="306">
        <f t="shared" si="11"/>
        <v>0</v>
      </c>
      <c r="I42" s="306">
        <f t="shared" si="11"/>
        <v>0</v>
      </c>
      <c r="J42" s="306">
        <f t="shared" si="11"/>
        <v>35480</v>
      </c>
      <c r="K42" s="306">
        <f t="shared" si="11"/>
        <v>5</v>
      </c>
      <c r="L42" s="306">
        <f t="shared" si="11"/>
        <v>4</v>
      </c>
      <c r="M42" s="306">
        <f t="shared" si="11"/>
        <v>0</v>
      </c>
      <c r="N42" s="306">
        <f t="shared" si="11"/>
        <v>9</v>
      </c>
      <c r="O42" s="306">
        <f t="shared" si="11"/>
        <v>0</v>
      </c>
      <c r="P42" s="306">
        <f t="shared" si="11"/>
        <v>0</v>
      </c>
      <c r="Q42" s="306">
        <f t="shared" si="11"/>
        <v>9</v>
      </c>
      <c r="R42" s="307">
        <f t="shared" si="11"/>
        <v>35471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1" t="s">
        <v>977</v>
      </c>
      <c r="C45" s="632">
        <f>pdeReportingDate</f>
        <v>43860</v>
      </c>
      <c r="D45" s="632"/>
      <c r="E45" s="632"/>
      <c r="F45" s="632"/>
      <c r="G45" s="632"/>
      <c r="H45" s="632"/>
      <c r="I45" s="632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1"/>
      <c r="C46" s="46"/>
      <c r="D46" s="46"/>
      <c r="E46" s="46"/>
      <c r="F46" s="46"/>
      <c r="G46" s="46"/>
      <c r="H46" s="46"/>
      <c r="I46" s="46"/>
    </row>
    <row r="47" spans="2:9" ht="15.75">
      <c r="B47" s="622" t="s">
        <v>8</v>
      </c>
      <c r="C47" s="633" t="str">
        <f>authorName</f>
        <v>Гюляй Рахман</v>
      </c>
      <c r="D47" s="633"/>
      <c r="E47" s="633"/>
      <c r="F47" s="633"/>
      <c r="G47" s="633"/>
      <c r="H47" s="633"/>
      <c r="I47" s="633"/>
    </row>
    <row r="48" spans="2:9" ht="15.75">
      <c r="B48" s="622"/>
      <c r="C48" s="68"/>
      <c r="D48" s="68"/>
      <c r="E48" s="68"/>
      <c r="F48" s="68"/>
      <c r="G48" s="68"/>
      <c r="H48" s="68"/>
      <c r="I48" s="68"/>
    </row>
    <row r="49" spans="2:9" ht="15.75">
      <c r="B49" s="622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3"/>
      <c r="C50" s="631" t="s">
        <v>979</v>
      </c>
      <c r="D50" s="631"/>
      <c r="E50" s="631"/>
      <c r="F50" s="631"/>
      <c r="G50" s="515"/>
      <c r="H50" s="40"/>
      <c r="I50" s="37"/>
    </row>
    <row r="51" spans="2:9" ht="15.75">
      <c r="B51" s="623"/>
      <c r="C51" s="631" t="s">
        <v>979</v>
      </c>
      <c r="D51" s="631"/>
      <c r="E51" s="631"/>
      <c r="F51" s="631"/>
      <c r="G51" s="515"/>
      <c r="H51" s="40"/>
      <c r="I51" s="37"/>
    </row>
    <row r="52" spans="2:9" ht="15.75">
      <c r="B52" s="623"/>
      <c r="C52" s="631" t="s">
        <v>979</v>
      </c>
      <c r="D52" s="631"/>
      <c r="E52" s="631"/>
      <c r="F52" s="631"/>
      <c r="G52" s="515"/>
      <c r="H52" s="40"/>
      <c r="I52" s="37"/>
    </row>
    <row r="53" spans="2:9" ht="15.75">
      <c r="B53" s="623"/>
      <c r="C53" s="631" t="s">
        <v>979</v>
      </c>
      <c r="D53" s="631"/>
      <c r="E53" s="631"/>
      <c r="F53" s="631"/>
      <c r="G53" s="515"/>
      <c r="H53" s="40"/>
      <c r="I53" s="37"/>
    </row>
    <row r="54" spans="2:9" ht="15.75">
      <c r="B54" s="623"/>
      <c r="C54" s="631"/>
      <c r="D54" s="631"/>
      <c r="E54" s="631"/>
      <c r="F54" s="631"/>
      <c r="G54" s="515"/>
      <c r="H54" s="40"/>
      <c r="I54" s="37"/>
    </row>
    <row r="55" spans="2:9" ht="15.75">
      <c r="B55" s="623"/>
      <c r="C55" s="631"/>
      <c r="D55" s="631"/>
      <c r="E55" s="631"/>
      <c r="F55" s="631"/>
      <c r="G55" s="515"/>
      <c r="H55" s="40"/>
      <c r="I55" s="37"/>
    </row>
    <row r="56" spans="2:9" ht="15.75">
      <c r="B56" s="623"/>
      <c r="C56" s="631"/>
      <c r="D56" s="631"/>
      <c r="E56" s="631"/>
      <c r="F56" s="631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2"/>
  <sheetViews>
    <sheetView view="pageBreakPreview" zoomScale="90" zoomScaleNormal="85" zoomScaleSheetLayoutView="90" zoomScalePageLayoutView="0" workbookViewId="0" topLeftCell="A88">
      <selection activeCell="F79" sqref="F79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1" t="s">
        <v>453</v>
      </c>
      <c r="B8" s="663" t="s">
        <v>11</v>
      </c>
      <c r="C8" s="659" t="s">
        <v>587</v>
      </c>
      <c r="D8" s="322" t="s">
        <v>588</v>
      </c>
      <c r="E8" s="323"/>
      <c r="F8" s="107"/>
    </row>
    <row r="9" spans="1:6" s="95" customFormat="1" ht="15.75">
      <c r="A9" s="662"/>
      <c r="B9" s="664"/>
      <c r="C9" s="660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2122</v>
      </c>
      <c r="D13" s="319">
        <f>SUM(D14:D16)</f>
        <v>0</v>
      </c>
      <c r="E13" s="326">
        <f>SUM(E14:E16)</f>
        <v>2122</v>
      </c>
      <c r="F13" s="112"/>
    </row>
    <row r="14" spans="1:6" ht="15.75">
      <c r="A14" s="327" t="s">
        <v>596</v>
      </c>
      <c r="B14" s="114" t="s">
        <v>597</v>
      </c>
      <c r="C14" s="325">
        <v>2122</v>
      </c>
      <c r="D14" s="325"/>
      <c r="E14" s="326">
        <f aca="true" t="shared" si="0" ref="E14:E44">C14-D14</f>
        <v>2122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/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2122</v>
      </c>
      <c r="D21" s="388">
        <f>D13+D17+D18</f>
        <v>0</v>
      </c>
      <c r="E21" s="389">
        <f>E13+E17+E18</f>
        <v>2122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23518</v>
      </c>
      <c r="D26" s="319">
        <f>SUM(D27:D29)</f>
        <v>11611</v>
      </c>
      <c r="E26" s="326">
        <f>SUM(E27:E29)</f>
        <v>11907</v>
      </c>
      <c r="F26" s="112"/>
    </row>
    <row r="27" spans="1:6" ht="15.75">
      <c r="A27" s="327" t="s">
        <v>617</v>
      </c>
      <c r="B27" s="114" t="s">
        <v>618</v>
      </c>
      <c r="C27" s="325">
        <v>23518</v>
      </c>
      <c r="D27" s="325">
        <v>11611</v>
      </c>
      <c r="E27" s="326">
        <f t="shared" si="0"/>
        <v>11907</v>
      </c>
      <c r="F27" s="112"/>
    </row>
    <row r="28" spans="1:6" ht="15.75">
      <c r="A28" s="327" t="s">
        <v>619</v>
      </c>
      <c r="B28" s="114" t="s">
        <v>620</v>
      </c>
      <c r="C28" s="325"/>
      <c r="D28" s="325"/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/>
      <c r="D29" s="325"/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6882</v>
      </c>
      <c r="D30" s="325">
        <v>805</v>
      </c>
      <c r="E30" s="326">
        <f t="shared" si="0"/>
        <v>6077</v>
      </c>
      <c r="F30" s="112"/>
    </row>
    <row r="31" spans="1:6" ht="15.75">
      <c r="A31" s="327" t="s">
        <v>625</v>
      </c>
      <c r="B31" s="114" t="s">
        <v>626</v>
      </c>
      <c r="C31" s="325">
        <v>774</v>
      </c>
      <c r="D31" s="325">
        <v>774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>
        <v>4347</v>
      </c>
      <c r="D32" s="325">
        <v>814</v>
      </c>
      <c r="E32" s="326">
        <f t="shared" si="0"/>
        <v>3533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28</v>
      </c>
      <c r="D40" s="319">
        <f>SUM(D41:D44)</f>
        <v>26</v>
      </c>
      <c r="E40" s="326">
        <f>SUM(E41:E44)</f>
        <v>2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28</v>
      </c>
      <c r="D44" s="325">
        <v>26</v>
      </c>
      <c r="E44" s="326">
        <f t="shared" si="0"/>
        <v>2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35549</v>
      </c>
      <c r="D45" s="386">
        <f>D26+D30+D31+D33+D32+D34+D35+D40</f>
        <v>14030</v>
      </c>
      <c r="E45" s="387">
        <f>E26+E30+E31+E33+E32+E34+E35+E40</f>
        <v>21519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37671</v>
      </c>
      <c r="D46" s="392">
        <f>D45+D23+D21+D11</f>
        <v>14030</v>
      </c>
      <c r="E46" s="393">
        <f>E45+E23+E21+E11</f>
        <v>23641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2" t="s">
        <v>659</v>
      </c>
      <c r="E50" s="322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35</v>
      </c>
      <c r="D54" s="115">
        <f>SUM(D55:D57)</f>
        <v>0</v>
      </c>
      <c r="E54" s="113">
        <f>C54-D54</f>
        <v>35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>
        <v>35</v>
      </c>
      <c r="D55" s="162"/>
      <c r="E55" s="113">
        <f>C55-D55</f>
        <v>35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22987</v>
      </c>
      <c r="D58" s="115">
        <f>D59+D61</f>
        <v>0</v>
      </c>
      <c r="E58" s="113">
        <f t="shared" si="1"/>
        <v>22987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22987</v>
      </c>
      <c r="D59" s="162"/>
      <c r="E59" s="113">
        <f t="shared" si="1"/>
        <v>22987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7" t="s">
        <v>682</v>
      </c>
      <c r="B66" s="114" t="s">
        <v>683</v>
      </c>
      <c r="C66" s="162">
        <v>4</v>
      </c>
      <c r="D66" s="162"/>
      <c r="E66" s="113">
        <f t="shared" si="1"/>
        <v>4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23026</v>
      </c>
      <c r="D68" s="384">
        <f>D54+D58+D63+D64+D65+D66</f>
        <v>0</v>
      </c>
      <c r="E68" s="382">
        <f t="shared" si="1"/>
        <v>23026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v>1331</v>
      </c>
      <c r="D70" s="162"/>
      <c r="E70" s="113">
        <f t="shared" si="1"/>
        <v>1331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320</v>
      </c>
      <c r="D73" s="115">
        <f>SUM(D74:D76)</f>
        <v>318</v>
      </c>
      <c r="E73" s="115">
        <f>SUM(E74:E76)</f>
        <v>2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>
        <v>320</v>
      </c>
      <c r="D76" s="162">
        <v>318</v>
      </c>
      <c r="E76" s="113">
        <f t="shared" si="1"/>
        <v>2</v>
      </c>
      <c r="F76" s="161"/>
    </row>
    <row r="77" spans="1:6" ht="31.5">
      <c r="A77" s="327" t="s">
        <v>669</v>
      </c>
      <c r="B77" s="114" t="s">
        <v>699</v>
      </c>
      <c r="C77" s="115">
        <f>C78+C80</f>
        <v>37251</v>
      </c>
      <c r="D77" s="115">
        <f>D78+D80</f>
        <v>23022</v>
      </c>
      <c r="E77" s="115">
        <f>E78+E80</f>
        <v>14229</v>
      </c>
      <c r="F77" s="352">
        <f>F78+F80</f>
        <v>22355</v>
      </c>
    </row>
    <row r="78" spans="1:6" ht="15.75">
      <c r="A78" s="327" t="s">
        <v>700</v>
      </c>
      <c r="B78" s="114" t="s">
        <v>701</v>
      </c>
      <c r="C78" s="162">
        <v>37251</v>
      </c>
      <c r="D78" s="162">
        <v>23022</v>
      </c>
      <c r="E78" s="113">
        <f t="shared" si="1"/>
        <v>14229</v>
      </c>
      <c r="F78" s="161">
        <v>22355</v>
      </c>
    </row>
    <row r="79" spans="1:6" ht="15.7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1332</v>
      </c>
      <c r="D82" s="115">
        <f>SUM(D83:D86)</f>
        <v>1200</v>
      </c>
      <c r="E82" s="115">
        <f>SUM(E83:E86)</f>
        <v>132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>
        <v>1332</v>
      </c>
      <c r="D85" s="162">
        <v>1200</v>
      </c>
      <c r="E85" s="113">
        <f t="shared" si="1"/>
        <v>132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9516</v>
      </c>
      <c r="D87" s="113">
        <f>SUM(D88:D92)+D96</f>
        <v>17848</v>
      </c>
      <c r="E87" s="113">
        <f>SUM(E88:E92)+E96</f>
        <v>-8332</v>
      </c>
      <c r="F87" s="351">
        <f>SUM(F88:F92)+F96</f>
        <v>5154</v>
      </c>
    </row>
    <row r="88" spans="1:6" ht="15.75">
      <c r="A88" s="327" t="s">
        <v>719</v>
      </c>
      <c r="B88" s="114" t="s">
        <v>720</v>
      </c>
      <c r="C88" s="162">
        <v>3587</v>
      </c>
      <c r="D88" s="162">
        <v>1598</v>
      </c>
      <c r="E88" s="113">
        <f t="shared" si="1"/>
        <v>1989</v>
      </c>
      <c r="F88" s="161">
        <v>5154</v>
      </c>
    </row>
    <row r="89" spans="1:6" ht="15.75">
      <c r="A89" s="327" t="s">
        <v>721</v>
      </c>
      <c r="B89" s="114" t="s">
        <v>722</v>
      </c>
      <c r="C89" s="162">
        <v>775</v>
      </c>
      <c r="D89" s="162">
        <v>10998</v>
      </c>
      <c r="E89" s="113">
        <f t="shared" si="1"/>
        <v>-10223</v>
      </c>
      <c r="F89" s="161"/>
    </row>
    <row r="90" spans="1:6" ht="15.75">
      <c r="A90" s="327" t="s">
        <v>723</v>
      </c>
      <c r="B90" s="114" t="s">
        <v>724</v>
      </c>
      <c r="C90" s="162">
        <v>4980</v>
      </c>
      <c r="D90" s="162">
        <v>4980</v>
      </c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/>
      <c r="D91" s="162">
        <v>8</v>
      </c>
      <c r="E91" s="113">
        <f t="shared" si="1"/>
        <v>-8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171</v>
      </c>
      <c r="D92" s="115">
        <f>SUM(D93:D95)</f>
        <v>264</v>
      </c>
      <c r="E92" s="115">
        <f>SUM(E93:E95)</f>
        <v>-93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131</v>
      </c>
      <c r="D93" s="162">
        <v>101</v>
      </c>
      <c r="E93" s="113">
        <f t="shared" si="1"/>
        <v>30</v>
      </c>
      <c r="F93" s="161"/>
    </row>
    <row r="94" spans="1:6" ht="15.75">
      <c r="A94" s="327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40</v>
      </c>
      <c r="D95" s="162">
        <v>163</v>
      </c>
      <c r="E95" s="113">
        <f t="shared" si="1"/>
        <v>-123</v>
      </c>
      <c r="F95" s="161"/>
    </row>
    <row r="96" spans="1:6" ht="15.75">
      <c r="A96" s="327" t="s">
        <v>733</v>
      </c>
      <c r="B96" s="114" t="s">
        <v>734</v>
      </c>
      <c r="C96" s="162">
        <v>3</v>
      </c>
      <c r="D96" s="162"/>
      <c r="E96" s="113">
        <f t="shared" si="1"/>
        <v>3</v>
      </c>
      <c r="F96" s="161"/>
    </row>
    <row r="97" spans="1:6" ht="15.75">
      <c r="A97" s="327" t="s">
        <v>735</v>
      </c>
      <c r="B97" s="114" t="s">
        <v>736</v>
      </c>
      <c r="C97" s="162">
        <v>73</v>
      </c>
      <c r="D97" s="162"/>
      <c r="E97" s="113">
        <f t="shared" si="1"/>
        <v>73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48492</v>
      </c>
      <c r="D98" s="382">
        <f>D87+D82+D77+D73+D97</f>
        <v>42388</v>
      </c>
      <c r="E98" s="382">
        <f>E87+E82+E77+E73+E97</f>
        <v>6104</v>
      </c>
      <c r="F98" s="383">
        <f>F87+F82+F77+F73+F97</f>
        <v>27509</v>
      </c>
    </row>
    <row r="99" spans="1:6" ht="16.5" thickBot="1">
      <c r="A99" s="363" t="s">
        <v>739</v>
      </c>
      <c r="B99" s="364" t="s">
        <v>740</v>
      </c>
      <c r="C99" s="376">
        <f>C98+C70+C68</f>
        <v>72849</v>
      </c>
      <c r="D99" s="376">
        <f>D98+D70+D68</f>
        <v>42388</v>
      </c>
      <c r="E99" s="376">
        <f>E98+E70+E68</f>
        <v>30461</v>
      </c>
      <c r="F99" s="377">
        <f>F98+F70+F68</f>
        <v>27509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/>
      <c r="D106" s="241"/>
      <c r="E106" s="241"/>
      <c r="F106" s="372">
        <f>C106+D106-E106</f>
        <v>0</v>
      </c>
    </row>
    <row r="107" spans="1:6" ht="16.5" thickBot="1">
      <c r="A107" s="368" t="s">
        <v>752</v>
      </c>
      <c r="B107" s="373" t="s">
        <v>753</v>
      </c>
      <c r="C107" s="374">
        <f>SUM(C104:C106)</f>
        <v>0</v>
      </c>
      <c r="D107" s="374">
        <f>SUM(D104:D106)</f>
        <v>0</v>
      </c>
      <c r="E107" s="374">
        <f>SUM(E104:E106)</f>
        <v>0</v>
      </c>
      <c r="F107" s="375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8" t="s">
        <v>841</v>
      </c>
      <c r="B109" s="658"/>
      <c r="C109" s="658"/>
      <c r="D109" s="658"/>
      <c r="E109" s="658"/>
      <c r="F109" s="658"/>
    </row>
    <row r="111" spans="1:8" ht="15.75">
      <c r="A111" s="621" t="s">
        <v>977</v>
      </c>
      <c r="B111" s="632">
        <f>pdeReportingDate</f>
        <v>43860</v>
      </c>
      <c r="C111" s="632"/>
      <c r="D111" s="632"/>
      <c r="E111" s="632"/>
      <c r="F111" s="632"/>
      <c r="G111" s="46"/>
      <c r="H111" s="46"/>
    </row>
    <row r="112" spans="1:8" ht="15.75">
      <c r="A112" s="621"/>
      <c r="B112" s="632"/>
      <c r="C112" s="632"/>
      <c r="D112" s="632"/>
      <c r="E112" s="632"/>
      <c r="F112" s="632"/>
      <c r="G112" s="46"/>
      <c r="H112" s="46"/>
    </row>
    <row r="113" spans="1:8" ht="15.75">
      <c r="A113" s="622" t="s">
        <v>8</v>
      </c>
      <c r="B113" s="633" t="str">
        <f>authorName</f>
        <v>Гюляй Рахман</v>
      </c>
      <c r="C113" s="633"/>
      <c r="D113" s="633"/>
      <c r="E113" s="633"/>
      <c r="F113" s="633"/>
      <c r="G113" s="68"/>
      <c r="H113" s="68"/>
    </row>
    <row r="114" spans="1:8" ht="15.75">
      <c r="A114" s="622"/>
      <c r="B114" s="633"/>
      <c r="C114" s="633"/>
      <c r="D114" s="633"/>
      <c r="E114" s="633"/>
      <c r="F114" s="633"/>
      <c r="G114" s="68"/>
      <c r="H114" s="68"/>
    </row>
    <row r="115" spans="1:8" ht="15.75">
      <c r="A115" s="622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3"/>
      <c r="B116" s="631" t="s">
        <v>979</v>
      </c>
      <c r="C116" s="631"/>
      <c r="D116" s="631"/>
      <c r="E116" s="631"/>
      <c r="F116" s="631"/>
      <c r="G116" s="623"/>
      <c r="H116" s="623"/>
    </row>
    <row r="117" spans="1:8" ht="15.75" customHeight="1">
      <c r="A117" s="623"/>
      <c r="B117" s="631" t="s">
        <v>979</v>
      </c>
      <c r="C117" s="631"/>
      <c r="D117" s="631"/>
      <c r="E117" s="631"/>
      <c r="F117" s="631"/>
      <c r="G117" s="623"/>
      <c r="H117" s="623"/>
    </row>
    <row r="118" spans="1:8" ht="15.75" customHeight="1">
      <c r="A118" s="623"/>
      <c r="B118" s="631" t="s">
        <v>979</v>
      </c>
      <c r="C118" s="631"/>
      <c r="D118" s="631"/>
      <c r="E118" s="631"/>
      <c r="F118" s="631"/>
      <c r="G118" s="623"/>
      <c r="H118" s="623"/>
    </row>
    <row r="119" spans="1:8" ht="15.75" customHeight="1">
      <c r="A119" s="623"/>
      <c r="B119" s="631" t="s">
        <v>979</v>
      </c>
      <c r="C119" s="631"/>
      <c r="D119" s="631"/>
      <c r="E119" s="631"/>
      <c r="F119" s="631"/>
      <c r="G119" s="623"/>
      <c r="H119" s="623"/>
    </row>
    <row r="120" spans="1:8" ht="15.75">
      <c r="A120" s="623"/>
      <c r="B120" s="631"/>
      <c r="C120" s="631"/>
      <c r="D120" s="631"/>
      <c r="E120" s="631"/>
      <c r="F120" s="631"/>
      <c r="G120" s="623"/>
      <c r="H120" s="623"/>
    </row>
    <row r="121" spans="1:8" ht="15.75">
      <c r="A121" s="623"/>
      <c r="B121" s="631"/>
      <c r="C121" s="631"/>
      <c r="D121" s="631"/>
      <c r="E121" s="631"/>
      <c r="F121" s="631"/>
      <c r="G121" s="623"/>
      <c r="H121" s="623"/>
    </row>
    <row r="122" spans="1:8" ht="15.75">
      <c r="A122" s="623"/>
      <c r="B122" s="631"/>
      <c r="C122" s="631"/>
      <c r="D122" s="631"/>
      <c r="E122" s="631"/>
      <c r="F122" s="631"/>
      <c r="G122" s="623"/>
      <c r="H122" s="62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">
      <selection activeCell="C13" sqref="C13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121661963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6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72"/>
      <c r="B9" s="677"/>
      <c r="C9" s="674" t="s">
        <v>756</v>
      </c>
      <c r="D9" s="674" t="s">
        <v>757</v>
      </c>
      <c r="E9" s="674" t="s">
        <v>758</v>
      </c>
      <c r="F9" s="674" t="s">
        <v>759</v>
      </c>
      <c r="G9" s="96" t="s">
        <v>760</v>
      </c>
      <c r="H9" s="96"/>
      <c r="I9" s="675" t="s">
        <v>842</v>
      </c>
    </row>
    <row r="10" spans="1:9" s="95" customFormat="1" ht="24" customHeight="1">
      <c r="A10" s="672"/>
      <c r="B10" s="677"/>
      <c r="C10" s="674"/>
      <c r="D10" s="674"/>
      <c r="E10" s="674"/>
      <c r="F10" s="674"/>
      <c r="G10" s="98" t="s">
        <v>516</v>
      </c>
      <c r="H10" s="98" t="s">
        <v>517</v>
      </c>
      <c r="I10" s="675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629">
        <v>167288</v>
      </c>
      <c r="D13" s="397"/>
      <c r="E13" s="397"/>
      <c r="F13" s="397">
        <v>0</v>
      </c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167288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629">
        <v>1662877</v>
      </c>
      <c r="D20" s="397"/>
      <c r="E20" s="397"/>
      <c r="F20" s="397">
        <v>19227.58</v>
      </c>
      <c r="G20" s="397">
        <v>13282.66</v>
      </c>
      <c r="H20" s="397">
        <v>0</v>
      </c>
      <c r="I20" s="398">
        <f t="shared" si="0"/>
        <v>32510.24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1662877</v>
      </c>
      <c r="D27" s="404">
        <f t="shared" si="2"/>
        <v>0</v>
      </c>
      <c r="E27" s="404">
        <f t="shared" si="2"/>
        <v>0</v>
      </c>
      <c r="F27" s="404">
        <f t="shared" si="2"/>
        <v>19227.58</v>
      </c>
      <c r="G27" s="404">
        <f t="shared" si="2"/>
        <v>13282.66</v>
      </c>
      <c r="H27" s="404">
        <f t="shared" si="2"/>
        <v>0</v>
      </c>
      <c r="I27" s="405">
        <f t="shared" si="0"/>
        <v>32510.24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1" t="s">
        <v>977</v>
      </c>
      <c r="B31" s="632">
        <f>pdeReportingDate</f>
        <v>43860</v>
      </c>
      <c r="C31" s="632"/>
      <c r="D31" s="632"/>
      <c r="E31" s="632"/>
      <c r="F31" s="632"/>
      <c r="G31" s="100"/>
      <c r="H31" s="100"/>
      <c r="I31" s="100"/>
    </row>
    <row r="32" spans="1:9" ht="15.75">
      <c r="A32" s="621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2" t="s">
        <v>8</v>
      </c>
      <c r="B33" s="633" t="str">
        <f>authorName</f>
        <v>Гюляй Рахман</v>
      </c>
      <c r="C33" s="633"/>
      <c r="D33" s="633"/>
      <c r="E33" s="633"/>
      <c r="F33" s="633"/>
      <c r="G33" s="100"/>
      <c r="H33" s="100"/>
      <c r="I33" s="100"/>
    </row>
    <row r="34" spans="1:9" ht="15.75">
      <c r="A34" s="622"/>
      <c r="B34" s="669"/>
      <c r="C34" s="669"/>
      <c r="D34" s="669"/>
      <c r="E34" s="669"/>
      <c r="F34" s="669"/>
      <c r="G34" s="669"/>
      <c r="H34" s="669"/>
      <c r="I34" s="669"/>
    </row>
    <row r="35" spans="1:9" ht="15.75">
      <c r="A35" s="622" t="s">
        <v>920</v>
      </c>
      <c r="B35" s="670"/>
      <c r="C35" s="670"/>
      <c r="D35" s="670"/>
      <c r="E35" s="670"/>
      <c r="F35" s="670"/>
      <c r="G35" s="670"/>
      <c r="H35" s="670"/>
      <c r="I35" s="670"/>
    </row>
    <row r="36" spans="1:9" ht="15.75" customHeight="1">
      <c r="A36" s="623"/>
      <c r="B36" s="631" t="s">
        <v>979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3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3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3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3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3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3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2020-01-30T17:04:49Z</cp:lastPrinted>
  <dcterms:created xsi:type="dcterms:W3CDTF">2006-09-16T00:00:00Z</dcterms:created>
  <dcterms:modified xsi:type="dcterms:W3CDTF">2020-01-30T18:14:31Z</dcterms:modified>
  <cp:category/>
  <cp:version/>
  <cp:contentType/>
  <cp:contentStatus/>
</cp:coreProperties>
</file>