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<sst xmlns="http://schemas.openxmlformats.org/spreadsheetml/2006/main" count="1061" uniqueCount="880">
  <si>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</si>
  <si>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</si>
  <si>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</si>
  <si>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</si>
  <si>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</si>
  <si>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</si>
  <si>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</si>
  <si>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</si>
  <si>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</si>
  <si>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</si>
  <si>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</si>
  <si>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</si>
  <si>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</si>
  <si>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</si>
  <si>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</si>
  <si>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</si>
  <si>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</si>
  <si>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</si>
  <si>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</si>
  <si>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</si>
  <si>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</si>
  <si>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</si>
  <si>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</si>
  <si>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</si>
  <si>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</si>
  <si>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</si>
  <si>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</si>
  <si>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</si>
  <si>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</si>
  <si>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</si>
  <si>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</si>
  <si>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</si>
  <si>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</si>
  <si>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</si>
  <si>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</si>
  <si>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</si>
  <si>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</si>
  <si>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</si>
  <si>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</si>
  <si>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</si>
  <si>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</si>
  <si>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</si>
  <si>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</si>
  <si>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</si>
  <si>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</si>
  <si>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</si>
  <si>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</si>
  <si>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</si>
  <si>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</si>
  <si>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</si>
  <si>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</si>
  <si>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</si>
  <si>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</si>
  <si>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</si>
  <si>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</si>
  <si>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</si>
  <si>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</si>
  <si>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</si>
  <si>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</si>
  <si>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</si>
  <si>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</si>
  <si>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</si>
  <si>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</si>
  <si>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</si>
  <si>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</si>
  <si>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</si>
  <si>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</si>
  <si>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</si>
  <si>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</si>
  <si>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</si>
  <si>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</si>
  <si>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</si>
  <si>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</si>
  <si>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</si>
  <si>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</si>
  <si>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</si>
  <si>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</si>
  <si>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</si>
  <si>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</si>
  <si>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</si>
  <si>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</si>
  <si>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</si>
  <si>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</si>
  <si>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</si>
  <si>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</si>
  <si>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</si>
  <si>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</si>
  <si>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</si>
  <si>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</si>
  <si>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</si>
  <si>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</si>
  <si>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</si>
  <si>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</si>
  <si>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</si>
  <si>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</si>
  <si>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</si>
  <si>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</si>
  <si>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</si>
  <si>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</si>
  <si>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</si>
  <si>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</si>
  <si>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</si>
  <si>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</si>
  <si>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</si>
  <si>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</si>
  <si>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</si>
  <si>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</si>
  <si>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</si>
  <si>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</si>
  <si>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</si>
  <si>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</si>
  <si>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</si>
  <si>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</si>
  <si>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</si>
  <si>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</si>
  <si>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</si>
  <si>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</si>
  <si>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</si>
  <si>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</si>
  <si>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</si>
  <si>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</si>
  <si>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</si>
  <si>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</si>
  <si>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</si>
  <si>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</si>
  <si>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</si>
  <si>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</si>
  <si>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</si>
  <si>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</si>
  <si>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</si>
  <si>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</si>
  <si>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</si>
  <si>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</si>
  <si>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</si>
  <si>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</si>
  <si>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</si>
  <si>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</si>
  <si>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</si>
  <si>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</si>
  <si>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</si>
  <si>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</si>
  <si>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</si>
  <si>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</si>
  <si>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</si>
  <si>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</si>
  <si>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</si>
  <si>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</si>
  <si>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</si>
  <si>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</si>
  <si>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</si>
  <si>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</si>
  <si>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</si>
  <si>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</si>
  <si>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</si>
  <si>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</si>
  <si>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</si>
  <si>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</si>
  <si>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</si>
  <si>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</si>
  <si>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</si>
  <si>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</si>
  <si>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</si>
  <si>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</si>
  <si>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</si>
  <si>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</si>
  <si>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</si>
  <si>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</si>
  <si>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</si>
  <si>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</si>
  <si>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</si>
  <si>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</si>
  <si>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</si>
  <si>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</si>
  <si>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</si>
  <si>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</si>
  <si>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</si>
  <si>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</si>
  <si>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</si>
  <si>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</si>
  <si>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</si>
  <si>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</si>
  <si>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</si>
  <si>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</si>
  <si>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</si>
  <si>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</si>
  <si>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</si>
  <si>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</si>
  <si>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</si>
  <si>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</si>
  <si>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</si>
  <si>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</si>
  <si>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</si>
  <si>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</si>
  <si>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</si>
  <si>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</si>
  <si>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</si>
  <si>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</si>
  <si>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</si>
  <si>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</si>
  <si>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</si>
  <si>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</si>
  <si>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</si>
  <si>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</si>
  <si>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</si>
  <si>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</si>
  <si>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</si>
  <si>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</si>
  <si>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</si>
  <si>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</si>
  <si>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</si>
  <si>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</si>
  <si>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</si>
  <si>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</si>
  <si>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</si>
  <si>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</si>
  <si>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</si>
  <si>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</si>
  <si>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</si>
  <si>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</si>
  <si>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</si>
  <si>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</si>
  <si>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</si>
  <si>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</si>
  <si>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</si>
  <si>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</si>
  <si>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</si>
  <si>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</si>
  <si>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</si>
  <si>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</si>
  <si>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</si>
  <si>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</si>
  <si>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</si>
  <si>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</si>
  <si>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</si>
  <si>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</si>
  <si>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</si>
  <si>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</si>
  <si>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</si>
  <si>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</si>
  <si>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</si>
  <si>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</si>
  <si>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</si>
  <si>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</si>
  <si>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</si>
  <si>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</si>
  <si>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</si>
  <si>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</si>
  <si>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</si>
  <si>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</si>
  <si>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</si>
  <si>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</si>
  <si>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</si>
  <si>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</si>
  <si>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</si>
  <si>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</si>
  <si>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</si>
  <si>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</si>
  <si>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</si>
  <si>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</si>
  <si>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</si>
  <si>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</si>
  <si>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</si>
  <si>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</si>
  <si>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</si>
  <si>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</si>
  <si>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</si>
  <si>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</si>
  <si>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</si>
  <si>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</si>
  <si>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</si>
  <si>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</si>
  <si>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</si>
  <si>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</si>
  <si>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</si>
  <si>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</si>
  <si>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</si>
  <si>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</si>
  <si>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</si>
  <si>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</si>
  <si>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</si>
  <si>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</si>
  <si>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</si>
  <si>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</si>
  <si>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</si>
  <si>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</si>
  <si>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</si>
  <si>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</si>
  <si>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</si>
  <si>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</si>
  <si>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</si>
  <si>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</si>
  <si>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</si>
  <si>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</si>
  <si>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</si>
  <si>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</si>
  <si>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</si>
  <si>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</si>
  <si>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</si>
  <si>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</si>
  <si>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</si>
  <si>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</si>
  <si>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</si>
  <si>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</si>
  <si>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</si>
  <si>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</si>
  <si>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</si>
  <si>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</si>
  <si>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</si>
  <si>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</si>
  <si>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</si>
  <si>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</si>
  <si>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</si>
  <si>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</si>
  <si>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</si>
  <si>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</si>
  <si>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</si>
  <si>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</si>
  <si>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</si>
  <si>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</si>
  <si>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</si>
  <si>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</si>
  <si>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</si>
  <si>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</si>
  <si>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</si>
  <si>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</si>
  <si>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</si>
  <si>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</si>
  <si>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</si>
  <si>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</si>
  <si>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</si>
  <si>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</si>
  <si>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</si>
  <si>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</si>
  <si>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</si>
  <si>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</si>
  <si>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</si>
  <si>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</si>
  <si>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</si>
  <si>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</si>
  <si>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</si>
  <si>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</si>
  <si>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</si>
  <si>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</si>
  <si>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</si>
  <si>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</si>
  <si>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</si>
  <si>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</si>
  <si>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</si>
  <si>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</si>
  <si>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</si>
  <si>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</si>
  <si>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</si>
  <si>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</si>
  <si>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</si>
  <si>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</si>
  <si>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</si>
  <si>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</si>
  <si>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</si>
  <si>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</si>
  <si>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</si>
  <si>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</si>
  <si>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</si>
  <si>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</si>
  <si>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</si>
  <si>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</si>
  <si>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</si>
  <si>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</si>
  <si>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</si>
  <si>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</si>
  <si>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</si>
  <si>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</si>
  <si>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</si>
  <si>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</si>
  <si>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</si>
  <si>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</si>
  <si>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</si>
  <si>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</si>
  <si>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</si>
  <si>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</si>
  <si>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</si>
  <si>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</si>
  <si>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</si>
  <si>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</si>
  <si>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</si>
  <si>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</si>
  <si>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</si>
  <si>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</si>
  <si>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</si>
  <si>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</si>
  <si>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</si>
  <si>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</si>
  <si>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</si>
  <si>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</si>
  <si>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</si>
  <si>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</si>
  <si>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</si>
  <si>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</si>
  <si>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</si>
  <si>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</si>
  <si>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</si>
  <si>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</si>
  <si>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</si>
  <si>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</si>
  <si>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</si>
  <si>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</si>
  <si>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</si>
  <si>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</si>
  <si>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</si>
  <si>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</si>
  <si>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</si>
  <si>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</si>
  <si>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</si>
  <si>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</si>
  <si>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</si>
  <si>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</si>
  <si>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</si>
  <si>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</si>
  <si>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</si>
  <si>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</si>
  <si>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</si>
  <si>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</si>
  <si>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</si>
  <si>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</si>
  <si>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</si>
  <si>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</si>
  <si>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</si>
  <si>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</si>
  <si>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</si>
  <si>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</si>
  <si>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</si>
  <si>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</si>
  <si>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</si>
  <si>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</si>
  <si>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</si>
  <si>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</si>
  <si>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</si>
  <si>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</si>
  <si>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</si>
  <si>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</si>
  <si>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</si>
  <si>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</si>
  <si>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</si>
  <si>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</si>
  <si>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</si>
  <si>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</si>
  <si>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</si>
  <si>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</si>
  <si>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</si>
  <si>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</si>
  <si>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</si>
  <si>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</si>
  <si>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</si>
  <si>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</si>
  <si>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</si>
  <si>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</si>
  <si>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</si>
  <si>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</si>
  <si>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</si>
  <si>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</si>
  <si>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</si>
  <si>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</si>
  <si>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</si>
  <si>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</si>
  <si>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</si>
  <si>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</si>
  <si>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</si>
  <si>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</si>
  <si>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</si>
  <si>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</si>
  <si>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</si>
  <si>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</si>
  <si>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</si>
  <si>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</si>
  <si>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</si>
  <si>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</si>
  <si>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</si>
  <si>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</si>
  <si>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</si>
  <si>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</si>
  <si>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</si>
  <si>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</si>
  <si>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</si>
  <si>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</si>
  <si>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</si>
  <si>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</si>
  <si>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</si>
  <si>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</si>
  <si>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</si>
  <si>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</si>
  <si>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</si>
  <si>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</si>
  <si>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</si>
  <si>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</si>
  <si>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</si>
  <si>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</si>
  <si>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</si>
  <si>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</si>
  <si>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</si>
  <si>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</si>
  <si>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</si>
  <si>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</si>
  <si>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</si>
  <si>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</si>
  <si>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</si>
  <si>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</si>
  <si>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</si>
  <si>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</si>
  <si>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</si>
  <si>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</si>
  <si>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</si>
  <si>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</si>
  <si>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</si>
  <si>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</si>
  <si>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</si>
  <si>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</si>
  <si>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</si>
  <si>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</si>
  <si>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</si>
  <si>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</si>
  <si>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</si>
  <si>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</si>
  <si>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</si>
  <si>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</si>
  <si>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</si>
  <si>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</si>
  <si>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</si>
  <si>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</si>
  <si>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</si>
  <si>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</si>
  <si>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</si>
  <si>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</si>
  <si>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</si>
  <si>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</si>
  <si>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</si>
  <si>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</si>
  <si>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</si>
  <si>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</si>
  <si>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</si>
  <si>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</si>
  <si>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</si>
  <si>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</si>
  <si>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</si>
  <si>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</si>
  <si>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</si>
  <si>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</si>
  <si>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</si>
  <si>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</si>
  <si>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</si>
  <si>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</si>
  <si>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</si>
  <si>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</si>
  <si>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</si>
  <si>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</si>
  <si>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</si>
  <si>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</si>
  <si>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</si>
  <si>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</si>
  <si>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</si>
  <si>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</si>
  <si>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</si>
  <si>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</si>
  <si>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</si>
  <si>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</si>
  <si>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</si>
  <si>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</si>
  <si>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</si>
  <si>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</si>
  <si>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</si>
  <si>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</si>
  <si>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</si>
  <si>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</si>
  <si>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</si>
  <si>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</si>
  <si>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</si>
  <si>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</si>
  <si>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</si>
  <si>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</si>
  <si>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</si>
  <si>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</si>
  <si>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</si>
  <si>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</si>
  <si>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</si>
  <si>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</si>
  <si>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</si>
  <si>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</si>
  <si>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</si>
  <si>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</si>
  <si>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</si>
  <si>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</si>
  <si>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</si>
  <si>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</si>
  <si>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</si>
  <si>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</si>
  <si>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</si>
  <si>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</si>
  <si>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</si>
  <si>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</si>
  <si>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</si>
  <si>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</si>
  <si>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</si>
  <si>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</si>
  <si>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</si>
  <si>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</si>
  <si>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</si>
  <si>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</si>
  <si>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</si>
  <si>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</si>
  <si>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</si>
  <si>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</si>
  <si>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</si>
  <si>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</si>
  <si>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</si>
  <si>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</si>
  <si>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</si>
  <si>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</si>
  <si>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</si>
  <si>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</si>
  <si>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</si>
  <si>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</si>
  <si>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</si>
  <si>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</si>
  <si>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</si>
  <si>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</si>
  <si>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</si>
  <si>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</si>
  <si>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</si>
  <si>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</si>
  <si>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</si>
  <si>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</si>
  <si>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</si>
  <si>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</si>
  <si>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</si>
  <si>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</si>
  <si>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</si>
  <si>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</si>
  <si>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</si>
  <si>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</si>
  <si>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</si>
  <si>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</si>
  <si>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</si>
  <si>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</si>
  <si>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</si>
  <si>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</si>
  <si>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</si>
  <si>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</si>
  <si>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</si>
  <si>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</si>
  <si>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</si>
  <si>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</si>
  <si>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</si>
  <si>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</si>
  <si>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</si>
  <si>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</si>
  <si>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</si>
  <si>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</si>
  <si>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</si>
  <si>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</si>
  <si>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</si>
  <si>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</si>
  <si>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</si>
  <si>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</si>
  <si>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</si>
  <si>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</si>
  <si>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</si>
  <si>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</si>
  <si>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</si>
  <si>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</si>
  <si>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</si>
  <si>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</si>
  <si>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</si>
  <si>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</si>
  <si>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</si>
  <si>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</si>
  <si>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</si>
  <si>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</si>
  <si>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</si>
  <si>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</si>
  <si>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</si>
  <si>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</si>
  <si>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</si>
  <si>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</si>
  <si>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</si>
  <si>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</si>
  <si>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</si>
  <si>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</si>
  <si>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</si>
  <si>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</si>
  <si>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</si>
  <si>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</si>
  <si>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</si>
  <si>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</si>
  <si>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</si>
  <si>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</si>
  <si>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</si>
  <si>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</si>
  <si>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</si>
  <si>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</si>
  <si>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</si>
  <si>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</si>
  <si>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</si>
  <si>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</si>
  <si>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</si>
  <si>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</si>
  <si>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</si>
  <si>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</si>
  <si>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</si>
  <si>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</si>
  <si>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</si>
  <si>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</si>
  <si>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</si>
  <si>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</si>
  <si>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</si>
  <si>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</si>
  <si>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</si>
  <si>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</si>
  <si>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</si>
  <si>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</si>
  <si>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</si>
  <si>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</si>
  <si>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</si>
  <si>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</si>
  <si>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</si>
  <si>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</si>
  <si>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</si>
  <si>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</si>
  <si>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</si>
  <si>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</si>
  <si>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</si>
  <si>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</si>
  <si>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</si>
  <si>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</si>
  <si>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</si>
  <si>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</si>
  <si>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</si>
  <si>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</si>
  <si>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</si>
  <si>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</si>
  <si>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</si>
  <si>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</si>
  <si>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</si>
  <si>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</si>
  <si>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</si>
  <si>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</si>
  <si>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</si>
  <si>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</si>
  <si>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</si>
  <si>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</si>
  <si>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</si>
  <si>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</si>
  <si>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</si>
  <si>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</si>
  <si>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</si>
  <si>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</si>
  <si>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</si>
  <si>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</si>
  <si>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</si>
  <si>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</si>
  <si>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</si>
  <si>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</si>
  <si>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</si>
  <si>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</si>
  <si>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</si>
  <si>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</si>
  <si>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</si>
  <si>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</si>
  <si>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</si>
  <si>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</si>
  <si>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</si>
  <si>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</si>
  <si>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</si>
  <si>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</si>
  <si>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</si>
  <si>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</si>
  <si>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</si>
  <si>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</si>
  <si>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</si>
  <si>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</si>
  <si>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</si>
  <si>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</si>
  <si>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</si>
  <si>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</si>
  <si>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</si>
  <si>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</si>
  <si>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</si>
  <si>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</si>
  <si>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</si>
  <si>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</si>
  <si>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</si>
  <si>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</si>
  <si>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</si>
  <si>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</si>
  <si>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</si>
  <si>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</si>
  <si>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</si>
  <si>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</si>
  <si>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</si>
  <si>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</si>
  <si>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</si>
  <si>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</si>
  <si>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</si>
  <si>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</si>
  <si>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</si>
  <si>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</si>
  <si>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</si>
  <si>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</si>
  <si>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</si>
  <si>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</si>
  <si>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</si>
  <si>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</si>
  <si>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</si>
  <si>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</si>
  <si>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</si>
  <si>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</si>
  <si>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</si>
  <si>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</si>
  <si>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</si>
  <si>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</si>
  <si>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</si>
  <si>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</si>
  <si>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</si>
  <si>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</si>
  <si>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</si>
  <si>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</si>
  <si>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</si>
  <si>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</si>
  <si>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</si>
  <si>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</si>
  <si>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</si>
  <si>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</si>
  <si>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</si>
  <si>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</si>
  <si>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</si>
  <si>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</si>
  <si>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</si>
  <si>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</si>
  <si>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</si>
  <si>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</si>
  <si>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</si>
  <si>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</si>
  <si>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</si>
  <si>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</si>
  <si>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</si>
  <si>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</si>
  <si>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</si>
  <si>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</si>
  <si>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</si>
  <si>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</si>
  <si>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</si>
  <si>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</si>
  <si>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</si>
  <si>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</si>
  <si>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</si>
  <si>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</si>
  <si>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</si>
  <si>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</si>
  <si>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</si>
  <si>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</si>
  <si>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</si>
  <si>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</si>
  <si>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</si>
  <si>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</si>
  <si>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</si>
  <si>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</si>
  <si>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</si>
  <si>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</si>
  <si>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</si>
  <si>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</si>
  <si>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</si>
  <si>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</si>
  <si>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</si>
  <si>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Сила Холдинг АД</t>
  </si>
  <si>
    <t>консолидиран</t>
  </si>
  <si>
    <t>1. Слънце Стара Загора Табак АД</t>
  </si>
  <si>
    <t>2. ПОАД ЦКБ-Сила</t>
  </si>
  <si>
    <t>1. Тексим Банк АД</t>
  </si>
  <si>
    <t>2. Селект Асет Мениджмънт ЕАД</t>
  </si>
  <si>
    <t>3. ЗД Съгласие АД</t>
  </si>
  <si>
    <t>4. ABC Финанс АД</t>
  </si>
  <si>
    <t>5. Родна Земя Холдинг АД</t>
  </si>
  <si>
    <t>01.01.2014 - 30.06.2014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</si>
</sst>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7" fillId="0" borderId="1" xfId="27" applyNumberFormat="1" applyFont="1" applyBorder="1" applyAlignment="1" applyProtection="1" quotePrefix="1">
      <alignment horizontal="left" vertical="top" wrapText="1"/>
      <protection locked="0"/>
    </xf>
    <xf numFmtId="0" fontId="5" fillId="0" borderId="1" xfId="24" applyFont="1" applyBorder="1" applyAlignment="1" quotePrefix="1">
      <alignment horizontal="left" vertical="center" wrapText="1"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1">
      <selection activeCell="N7" sqref="N7:N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870</v>
      </c>
      <c r="F3" s="217" t="s">
        <v>2</v>
      </c>
      <c r="G3" s="172"/>
      <c r="H3" s="461">
        <v>112100237</v>
      </c>
    </row>
    <row r="4" spans="1:8" ht="15">
      <c r="A4" s="582" t="s">
        <v>3</v>
      </c>
      <c r="B4" s="588"/>
      <c r="C4" s="588"/>
      <c r="D4" s="588"/>
      <c r="E4" s="504" t="s">
        <v>871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7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4155</v>
      </c>
      <c r="D11" s="151">
        <v>4155</v>
      </c>
      <c r="E11" s="237" t="s">
        <v>22</v>
      </c>
      <c r="F11" s="242" t="s">
        <v>23</v>
      </c>
      <c r="G11" s="152">
        <v>20000</v>
      </c>
      <c r="H11" s="152">
        <v>20000</v>
      </c>
    </row>
    <row r="12" spans="1:8" ht="15">
      <c r="A12" s="235" t="s">
        <v>24</v>
      </c>
      <c r="B12" s="241" t="s">
        <v>25</v>
      </c>
      <c r="C12" s="151">
        <v>2586</v>
      </c>
      <c r="D12" s="151">
        <v>2688</v>
      </c>
      <c r="E12" s="237" t="s">
        <v>26</v>
      </c>
      <c r="F12" s="242" t="s">
        <v>27</v>
      </c>
      <c r="G12" s="153">
        <v>20000</v>
      </c>
      <c r="H12" s="153">
        <v>20000</v>
      </c>
    </row>
    <row r="13" spans="1:8" ht="15">
      <c r="A13" s="235" t="s">
        <v>28</v>
      </c>
      <c r="B13" s="241" t="s">
        <v>29</v>
      </c>
      <c r="C13" s="151">
        <v>678</v>
      </c>
      <c r="D13" s="151">
        <v>632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</v>
      </c>
      <c r="D15" s="151">
        <v>13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</v>
      </c>
      <c r="D16" s="151">
        <v>18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100</v>
      </c>
      <c r="E17" s="243" t="s">
        <v>46</v>
      </c>
      <c r="F17" s="245" t="s">
        <v>47</v>
      </c>
      <c r="G17" s="154">
        <f>G11+G14+G15+G16</f>
        <v>20000</v>
      </c>
      <c r="H17" s="154">
        <f>H11+H14+H15+H16</f>
        <v>20000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</v>
      </c>
      <c r="D18" s="151">
        <v>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7501</v>
      </c>
      <c r="D19" s="155">
        <f>SUM(D11:D18)</f>
        <v>7620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155</v>
      </c>
      <c r="H21" s="156">
        <f>SUM(H22:H24)</f>
        <v>155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155</v>
      </c>
      <c r="H22" s="152">
        <v>155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155</v>
      </c>
      <c r="H25" s="154">
        <f>H19+H20+H21</f>
        <v>155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-12579</v>
      </c>
      <c r="H27" s="154">
        <f>SUM(H28:H30)</f>
        <v>-10087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-12579</v>
      </c>
      <c r="H29" s="316">
        <v>-10087</v>
      </c>
      <c r="M29" s="157"/>
    </row>
    <row r="30" spans="1:8" ht="15">
      <c r="A30" s="235" t="s">
        <v>90</v>
      </c>
      <c r="B30" s="241" t="s">
        <v>91</v>
      </c>
      <c r="C30" s="151">
        <v>11299</v>
      </c>
      <c r="D30" s="151">
        <v>11299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11299</v>
      </c>
      <c r="D32" s="155">
        <f>D30+D31</f>
        <v>11299</v>
      </c>
      <c r="E32" s="243" t="s">
        <v>100</v>
      </c>
      <c r="F32" s="242" t="s">
        <v>101</v>
      </c>
      <c r="G32" s="316">
        <v>-495</v>
      </c>
      <c r="H32" s="316">
        <v>-2492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-13074</v>
      </c>
      <c r="H33" s="154">
        <f>H27+H31+H32</f>
        <v>-12579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18550</v>
      </c>
      <c r="D34" s="155">
        <f>SUM(D35:D38)</f>
        <v>16862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7081</v>
      </c>
      <c r="H36" s="154">
        <f>H25+H17+H33</f>
        <v>7576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18550</v>
      </c>
      <c r="D38" s="151">
        <v>16862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-73</v>
      </c>
      <c r="H39" s="158">
        <v>174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5997</v>
      </c>
      <c r="H44" s="152">
        <v>5996</v>
      </c>
    </row>
    <row r="45" spans="1:15" ht="15">
      <c r="A45" s="235" t="s">
        <v>136</v>
      </c>
      <c r="B45" s="249" t="s">
        <v>137</v>
      </c>
      <c r="C45" s="155">
        <f>C34+C39+C44</f>
        <v>18550</v>
      </c>
      <c r="D45" s="155">
        <f>D34+D39+D44</f>
        <v>16862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19558</v>
      </c>
      <c r="H47" s="152">
        <v>19558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100</v>
      </c>
      <c r="H48" s="152">
        <v>111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25655</v>
      </c>
      <c r="H49" s="154">
        <f>SUM(H43:H48)</f>
        <v>25665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100</v>
      </c>
      <c r="D53" s="151">
        <v>111</v>
      </c>
      <c r="E53" s="237" t="s">
        <v>164</v>
      </c>
      <c r="F53" s="245" t="s">
        <v>165</v>
      </c>
      <c r="G53" s="152">
        <v>328</v>
      </c>
      <c r="H53" s="152">
        <v>328</v>
      </c>
    </row>
    <row r="54" spans="1:8" ht="15">
      <c r="A54" s="235" t="s">
        <v>166</v>
      </c>
      <c r="B54" s="249" t="s">
        <v>167</v>
      </c>
      <c r="C54" s="151">
        <v>41</v>
      </c>
      <c r="D54" s="151">
        <v>41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37498</v>
      </c>
      <c r="D55" s="155">
        <f>D19+D20+D21+D27+D32+D45+D51+D53+D54</f>
        <v>35939</v>
      </c>
      <c r="E55" s="237" t="s">
        <v>172</v>
      </c>
      <c r="F55" s="261" t="s">
        <v>173</v>
      </c>
      <c r="G55" s="154">
        <f>G49+G51+G52+G53+G54</f>
        <v>25983</v>
      </c>
      <c r="H55" s="154">
        <f>H49+H51+H52+H53+H54</f>
        <v>25993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3081</v>
      </c>
      <c r="D58" s="151">
        <v>3155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537</v>
      </c>
      <c r="D59" s="151">
        <v>870</v>
      </c>
      <c r="E59" s="251" t="s">
        <v>181</v>
      </c>
      <c r="F59" s="242" t="s">
        <v>182</v>
      </c>
      <c r="G59" s="152">
        <v>8727</v>
      </c>
      <c r="H59" s="152">
        <v>7166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50</v>
      </c>
      <c r="D61" s="151">
        <v>36</v>
      </c>
      <c r="E61" s="243" t="s">
        <v>189</v>
      </c>
      <c r="F61" s="272" t="s">
        <v>190</v>
      </c>
      <c r="G61" s="154">
        <f>SUM(G62:G68)</f>
        <v>12999</v>
      </c>
      <c r="H61" s="154">
        <f>SUM(H62:H68)</f>
        <v>9392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3786</v>
      </c>
      <c r="H63" s="152">
        <v>1692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3668</v>
      </c>
      <c r="D64" s="155">
        <f>SUM(D58:D63)</f>
        <v>4061</v>
      </c>
      <c r="E64" s="237" t="s">
        <v>200</v>
      </c>
      <c r="F64" s="242" t="s">
        <v>201</v>
      </c>
      <c r="G64" s="152">
        <v>3295</v>
      </c>
      <c r="H64" s="152">
        <v>3334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5359</v>
      </c>
      <c r="H65" s="152">
        <v>3805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105</v>
      </c>
      <c r="H66" s="152">
        <v>144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40</v>
      </c>
      <c r="H67" s="152">
        <v>54</v>
      </c>
    </row>
    <row r="68" spans="1:8" ht="15">
      <c r="A68" s="235" t="s">
        <v>211</v>
      </c>
      <c r="B68" s="241" t="s">
        <v>212</v>
      </c>
      <c r="C68" s="151">
        <v>646</v>
      </c>
      <c r="D68" s="151">
        <v>578</v>
      </c>
      <c r="E68" s="237" t="s">
        <v>213</v>
      </c>
      <c r="F68" s="242" t="s">
        <v>214</v>
      </c>
      <c r="G68" s="152">
        <v>414</v>
      </c>
      <c r="H68" s="152">
        <v>363</v>
      </c>
    </row>
    <row r="69" spans="1:8" ht="15">
      <c r="A69" s="235" t="s">
        <v>215</v>
      </c>
      <c r="B69" s="241" t="s">
        <v>216</v>
      </c>
      <c r="C69" s="151">
        <v>4578</v>
      </c>
      <c r="D69" s="151">
        <v>2565</v>
      </c>
      <c r="E69" s="251" t="s">
        <v>78</v>
      </c>
      <c r="F69" s="242" t="s">
        <v>217</v>
      </c>
      <c r="G69" s="152">
        <v>127</v>
      </c>
      <c r="H69" s="152">
        <v>257</v>
      </c>
    </row>
    <row r="70" spans="1:8" ht="15">
      <c r="A70" s="235" t="s">
        <v>218</v>
      </c>
      <c r="B70" s="241" t="s">
        <v>219</v>
      </c>
      <c r="C70" s="151">
        <v>7873</v>
      </c>
      <c r="D70" s="151">
        <v>1657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50</v>
      </c>
      <c r="D71" s="151">
        <v>32</v>
      </c>
      <c r="E71" s="253" t="s">
        <v>46</v>
      </c>
      <c r="F71" s="273" t="s">
        <v>224</v>
      </c>
      <c r="G71" s="161">
        <f>G59+G60+G61+G69+G70</f>
        <v>21853</v>
      </c>
      <c r="H71" s="161">
        <f>H59+H60+H61+H69+H70</f>
        <v>16815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41</v>
      </c>
      <c r="D72" s="151">
        <v>193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89</v>
      </c>
      <c r="D74" s="151">
        <v>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13277</v>
      </c>
      <c r="D75" s="155">
        <f>SUM(D67:D74)</f>
        <v>5032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21853</v>
      </c>
      <c r="H79" s="162">
        <f>H71+H74+H75+H76</f>
        <v>16815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>
        <v>4595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23</v>
      </c>
      <c r="D83" s="151">
        <v>653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</v>
      </c>
      <c r="D84" s="155">
        <f>D83+D82+D78</f>
        <v>5248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292</v>
      </c>
      <c r="D88" s="151">
        <v>211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297</v>
      </c>
      <c r="D91" s="155">
        <f>SUM(D87:D90)</f>
        <v>224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81</v>
      </c>
      <c r="D92" s="151">
        <v>54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17346</v>
      </c>
      <c r="D93" s="155">
        <f>D64+D75+D84+D91+D92</f>
        <v>14619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54844</v>
      </c>
      <c r="D94" s="164">
        <f>D93+D55</f>
        <v>50558</v>
      </c>
      <c r="E94" s="449" t="s">
        <v>270</v>
      </c>
      <c r="F94" s="289" t="s">
        <v>271</v>
      </c>
      <c r="G94" s="165">
        <f>G36+G39+G55+G79</f>
        <v>54844</v>
      </c>
      <c r="H94" s="165">
        <f>H36+H39+H55+H79</f>
        <v>50558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1:8" ht="15">
      <c r="A99" s="576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K31" sqref="K3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77" t="str">
        <f>'справка №1-БАЛАНС'!E3</f>
        <v>Сила Холдинг АД</v>
      </c>
      <c r="C2" s="577"/>
      <c r="D2" s="577"/>
      <c r="E2" s="577"/>
      <c r="F2" s="579" t="s">
        <v>2</v>
      </c>
      <c r="G2" s="579"/>
      <c r="H2" s="525">
        <f>'справка №1-БАЛАНС'!H3</f>
        <v>112100237</v>
      </c>
    </row>
    <row r="3" spans="1:8" ht="15">
      <c r="A3" s="467" t="s">
        <v>275</v>
      </c>
      <c r="B3" s="577" t="str">
        <f>'справка №1-БАЛАНС'!E4</f>
        <v>консолидиран</v>
      </c>
      <c r="C3" s="577"/>
      <c r="D3" s="577"/>
      <c r="E3" s="57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01.01.2014 - 30.06.2014</v>
      </c>
      <c r="C4" s="578"/>
      <c r="D4" s="578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1172</v>
      </c>
      <c r="D9" s="46">
        <v>3458</v>
      </c>
      <c r="E9" s="298" t="s">
        <v>285</v>
      </c>
      <c r="F9" s="548" t="s">
        <v>286</v>
      </c>
      <c r="G9" s="549">
        <v>1942</v>
      </c>
      <c r="H9" s="549">
        <v>4757</v>
      </c>
    </row>
    <row r="10" spans="1:8" ht="12">
      <c r="A10" s="298" t="s">
        <v>287</v>
      </c>
      <c r="B10" s="299" t="s">
        <v>288</v>
      </c>
      <c r="C10" s="46">
        <v>292</v>
      </c>
      <c r="D10" s="46">
        <v>291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182</v>
      </c>
      <c r="D11" s="46">
        <v>180</v>
      </c>
      <c r="E11" s="300" t="s">
        <v>293</v>
      </c>
      <c r="F11" s="548" t="s">
        <v>294</v>
      </c>
      <c r="G11" s="549">
        <v>274</v>
      </c>
      <c r="H11" s="549">
        <v>191</v>
      </c>
    </row>
    <row r="12" spans="1:8" ht="12">
      <c r="A12" s="298" t="s">
        <v>295</v>
      </c>
      <c r="B12" s="299" t="s">
        <v>296</v>
      </c>
      <c r="C12" s="46">
        <v>802</v>
      </c>
      <c r="D12" s="46">
        <v>945</v>
      </c>
      <c r="E12" s="300" t="s">
        <v>78</v>
      </c>
      <c r="F12" s="548" t="s">
        <v>297</v>
      </c>
      <c r="G12" s="549">
        <v>53</v>
      </c>
      <c r="H12" s="549">
        <v>21</v>
      </c>
    </row>
    <row r="13" spans="1:18" ht="12">
      <c r="A13" s="298" t="s">
        <v>298</v>
      </c>
      <c r="B13" s="299" t="s">
        <v>299</v>
      </c>
      <c r="C13" s="46">
        <v>205</v>
      </c>
      <c r="D13" s="46">
        <v>237</v>
      </c>
      <c r="E13" s="301" t="s">
        <v>51</v>
      </c>
      <c r="F13" s="550" t="s">
        <v>300</v>
      </c>
      <c r="G13" s="547">
        <f>SUM(G9:G12)</f>
        <v>2269</v>
      </c>
      <c r="H13" s="547">
        <f>SUM(H9:H12)</f>
        <v>4969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319</v>
      </c>
      <c r="D15" s="47">
        <v>163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53</v>
      </c>
      <c r="D16" s="47">
        <v>82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3025</v>
      </c>
      <c r="D19" s="49">
        <f>SUM(D9:D15)+D16</f>
        <v>5357</v>
      </c>
      <c r="E19" s="304" t="s">
        <v>317</v>
      </c>
      <c r="F19" s="551" t="s">
        <v>318</v>
      </c>
      <c r="G19" s="549">
        <v>178</v>
      </c>
      <c r="H19" s="549">
        <v>91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1074</v>
      </c>
      <c r="H21" s="549">
        <v>433</v>
      </c>
    </row>
    <row r="22" spans="1:8" ht="24">
      <c r="A22" s="304" t="s">
        <v>324</v>
      </c>
      <c r="B22" s="305" t="s">
        <v>325</v>
      </c>
      <c r="C22" s="46">
        <v>1153</v>
      </c>
      <c r="D22" s="46">
        <v>1152</v>
      </c>
      <c r="E22" s="304" t="s">
        <v>326</v>
      </c>
      <c r="F22" s="551" t="s">
        <v>327</v>
      </c>
      <c r="G22" s="549">
        <v>11</v>
      </c>
      <c r="H22" s="549">
        <v>10</v>
      </c>
    </row>
    <row r="23" spans="1:8" ht="24">
      <c r="A23" s="298" t="s">
        <v>328</v>
      </c>
      <c r="B23" s="305" t="s">
        <v>329</v>
      </c>
      <c r="C23" s="46">
        <v>14</v>
      </c>
      <c r="D23" s="46">
        <v>340</v>
      </c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1263</v>
      </c>
      <c r="H24" s="547">
        <f>SUM(H19:H23)</f>
        <v>534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82</v>
      </c>
      <c r="D25" s="46">
        <v>66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1249</v>
      </c>
      <c r="D26" s="49">
        <f>SUM(D22:D25)</f>
        <v>1558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4274</v>
      </c>
      <c r="D28" s="50">
        <f>D26+D19</f>
        <v>6915</v>
      </c>
      <c r="E28" s="127" t="s">
        <v>339</v>
      </c>
      <c r="F28" s="553" t="s">
        <v>340</v>
      </c>
      <c r="G28" s="547">
        <f>G13+G15+G24</f>
        <v>3532</v>
      </c>
      <c r="H28" s="547">
        <f>H13+H15+H24</f>
        <v>5503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742</v>
      </c>
      <c r="H30" s="53">
        <f>IF((D28-H28)&gt;0,D28-H28,0)</f>
        <v>1412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857</v>
      </c>
      <c r="B31" s="306" t="s">
        <v>345</v>
      </c>
      <c r="C31" s="46"/>
      <c r="D31" s="46"/>
      <c r="E31" s="296" t="s">
        <v>860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4274</v>
      </c>
      <c r="D33" s="49">
        <f>D28-D31+D32</f>
        <v>6915</v>
      </c>
      <c r="E33" s="127" t="s">
        <v>353</v>
      </c>
      <c r="F33" s="553" t="s">
        <v>354</v>
      </c>
      <c r="G33" s="53">
        <f>G32-G31+G28</f>
        <v>3532</v>
      </c>
      <c r="H33" s="53">
        <f>H32-H31+H28</f>
        <v>5503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742</v>
      </c>
      <c r="H34" s="547">
        <f>IF((D33-H33)&gt;0,D33-H33,0)</f>
        <v>1412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742</v>
      </c>
      <c r="H39" s="558">
        <f>IF(H34&gt;0,IF(D35+H34&lt;0,0,D35+H34),IF(D34-D35&lt;0,D35-D34,0))</f>
        <v>1412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>
        <v>247</v>
      </c>
      <c r="H40" s="549">
        <v>105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495</v>
      </c>
      <c r="H41" s="52">
        <f>IF(D39=0,IF(H39-H40&gt;0,H39-H40+D40,0),IF(D39-D40&lt;0,D40-D39+H40,0))</f>
        <v>1307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4274</v>
      </c>
      <c r="D42" s="53">
        <f>D33+D35+D39</f>
        <v>6915</v>
      </c>
      <c r="E42" s="128" t="s">
        <v>380</v>
      </c>
      <c r="F42" s="129" t="s">
        <v>381</v>
      </c>
      <c r="G42" s="53">
        <f>G39+G33</f>
        <v>4274</v>
      </c>
      <c r="H42" s="53">
        <f>H39+H33</f>
        <v>6915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0" t="s">
        <v>868</v>
      </c>
      <c r="B45" s="580"/>
      <c r="C45" s="580"/>
      <c r="D45" s="580"/>
      <c r="E45" s="58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9"/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785</v>
      </c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H16" sqref="H1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Сила Холдинг АД</v>
      </c>
      <c r="C4" s="540" t="s">
        <v>2</v>
      </c>
      <c r="D4" s="540">
        <f>'справка №1-БАЛАНС'!H3</f>
        <v>112100237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01.01.2014 - 30.06.2014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1966</v>
      </c>
      <c r="D10" s="54">
        <v>5475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-1479</v>
      </c>
      <c r="D11" s="54">
        <v>-4424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-961</v>
      </c>
      <c r="D13" s="54">
        <v>-948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222</v>
      </c>
      <c r="D14" s="54">
        <v>256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-1503</v>
      </c>
      <c r="D19" s="54">
        <v>1276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-1755</v>
      </c>
      <c r="D20" s="55">
        <f>SUM(D10:D19)</f>
        <v>1635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-30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-7718</v>
      </c>
      <c r="D24" s="54">
        <v>-362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3440</v>
      </c>
      <c r="D25" s="54">
        <v>166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10</v>
      </c>
      <c r="D26" s="54">
        <v>154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-2225</v>
      </c>
      <c r="D27" s="54">
        <v>-489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5748</v>
      </c>
      <c r="D28" s="54">
        <v>555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-775</v>
      </c>
      <c r="D32" s="55">
        <f>SUM(D22:D31)</f>
        <v>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5794</v>
      </c>
      <c r="D36" s="54">
        <v>3335</v>
      </c>
      <c r="E36" s="130"/>
      <c r="F36" s="130"/>
    </row>
    <row r="37" spans="1:6" ht="12">
      <c r="A37" s="332" t="s">
        <v>439</v>
      </c>
      <c r="B37" s="333" t="s">
        <v>440</v>
      </c>
      <c r="C37" s="54">
        <v>-2280</v>
      </c>
      <c r="D37" s="54">
        <v>-2670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-905</v>
      </c>
      <c r="D39" s="54">
        <v>-1805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-6</v>
      </c>
      <c r="D41" s="54">
        <v>-1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2603</v>
      </c>
      <c r="D42" s="55">
        <f>SUM(D34:D41)</f>
        <v>-1141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73</v>
      </c>
      <c r="D43" s="55">
        <f>D42+D32+D20</f>
        <v>514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224</v>
      </c>
      <c r="D44" s="132">
        <v>90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297</v>
      </c>
      <c r="D45" s="55">
        <f>D44+D43</f>
        <v>604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297</v>
      </c>
      <c r="D46" s="56">
        <v>604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P25" sqref="P25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Сила Холдинг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112100237</v>
      </c>
      <c r="N3" s="2"/>
    </row>
    <row r="4" spans="1:15" s="531" customFormat="1" ht="13.5" customHeight="1">
      <c r="A4" s="467" t="s">
        <v>462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01.01.2014 - 30.06.2014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2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20000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155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-12579</v>
      </c>
      <c r="K11" s="60"/>
      <c r="L11" s="344">
        <f>SUM(C11:K11)</f>
        <v>7576</v>
      </c>
      <c r="M11" s="58">
        <f>'справка №1-БАЛАНС'!H39</f>
        <v>174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20000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155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-12579</v>
      </c>
      <c r="K15" s="61">
        <f t="shared" si="2"/>
        <v>0</v>
      </c>
      <c r="L15" s="344">
        <f t="shared" si="1"/>
        <v>7576</v>
      </c>
      <c r="M15" s="61">
        <f t="shared" si="2"/>
        <v>174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-495</v>
      </c>
      <c r="K16" s="60"/>
      <c r="L16" s="344">
        <f t="shared" si="1"/>
        <v>-495</v>
      </c>
      <c r="M16" s="60">
        <v>-247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20000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155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-13074</v>
      </c>
      <c r="K29" s="59">
        <f t="shared" si="6"/>
        <v>0</v>
      </c>
      <c r="L29" s="344">
        <f t="shared" si="1"/>
        <v>7081</v>
      </c>
      <c r="M29" s="59">
        <f t="shared" si="6"/>
        <v>-73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20000</v>
      </c>
      <c r="D32" s="59">
        <f t="shared" si="7"/>
        <v>0</v>
      </c>
      <c r="E32" s="59">
        <f t="shared" si="7"/>
        <v>0</v>
      </c>
      <c r="F32" s="59">
        <f t="shared" si="7"/>
        <v>155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-13074</v>
      </c>
      <c r="K32" s="59">
        <f t="shared" si="7"/>
        <v>0</v>
      </c>
      <c r="L32" s="344">
        <f t="shared" si="1"/>
        <v>7081</v>
      </c>
      <c r="M32" s="59">
        <f>M29+M30+M31</f>
        <v>-73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F32" sqref="F3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385</v>
      </c>
      <c r="B2" s="611"/>
      <c r="C2" s="612" t="str">
        <f>'справка №1-БАЛАНС'!E3</f>
        <v>Сила Холдинг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112100237</v>
      </c>
      <c r="P2" s="483"/>
      <c r="Q2" s="483"/>
      <c r="R2" s="525"/>
    </row>
    <row r="3" spans="1:18" ht="15">
      <c r="A3" s="610" t="s">
        <v>5</v>
      </c>
      <c r="B3" s="611"/>
      <c r="C3" s="613" t="str">
        <f>'справка №1-БАЛАНС'!E5</f>
        <v>01.01.2014 - 30.06.2014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0" t="s">
        <v>531</v>
      </c>
      <c r="R5" s="600" t="s">
        <v>532</v>
      </c>
    </row>
    <row r="6" spans="1:18" s="100" customFormat="1" ht="48">
      <c r="A6" s="605"/>
      <c r="B6" s="606"/>
      <c r="C6" s="60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1"/>
      <c r="R6" s="60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4155</v>
      </c>
      <c r="E9" s="189"/>
      <c r="F9" s="189"/>
      <c r="G9" s="74">
        <f>D9+E9-F9</f>
        <v>4155</v>
      </c>
      <c r="H9" s="65"/>
      <c r="I9" s="65"/>
      <c r="J9" s="74">
        <f>G9+H9-I9</f>
        <v>4155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4155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5572</v>
      </c>
      <c r="E10" s="189"/>
      <c r="F10" s="189"/>
      <c r="G10" s="74">
        <f aca="true" t="shared" si="2" ref="G10:G39">D10+E10-F10</f>
        <v>5572</v>
      </c>
      <c r="H10" s="65"/>
      <c r="I10" s="65"/>
      <c r="J10" s="74">
        <f aca="true" t="shared" si="3" ref="J10:J39">G10+H10-I10</f>
        <v>5572</v>
      </c>
      <c r="K10" s="65">
        <v>2884</v>
      </c>
      <c r="L10" s="65">
        <v>102</v>
      </c>
      <c r="M10" s="65"/>
      <c r="N10" s="74">
        <f aca="true" t="shared" si="4" ref="N10:N39">K10+L10-M10</f>
        <v>2986</v>
      </c>
      <c r="O10" s="65"/>
      <c r="P10" s="65"/>
      <c r="Q10" s="74">
        <f t="shared" si="0"/>
        <v>2986</v>
      </c>
      <c r="R10" s="74">
        <f t="shared" si="1"/>
        <v>2586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11528</v>
      </c>
      <c r="E11" s="189">
        <v>118</v>
      </c>
      <c r="F11" s="189">
        <v>8</v>
      </c>
      <c r="G11" s="74">
        <f t="shared" si="2"/>
        <v>11638</v>
      </c>
      <c r="H11" s="65"/>
      <c r="I11" s="65"/>
      <c r="J11" s="74">
        <f t="shared" si="3"/>
        <v>11638</v>
      </c>
      <c r="K11" s="65">
        <v>10896</v>
      </c>
      <c r="L11" s="65">
        <v>65</v>
      </c>
      <c r="M11" s="65">
        <v>1</v>
      </c>
      <c r="N11" s="74">
        <f t="shared" si="4"/>
        <v>10960</v>
      </c>
      <c r="O11" s="65"/>
      <c r="P11" s="65"/>
      <c r="Q11" s="74">
        <f t="shared" si="0"/>
        <v>10960</v>
      </c>
      <c r="R11" s="74">
        <f t="shared" si="1"/>
        <v>678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228</v>
      </c>
      <c r="E13" s="189">
        <v>39</v>
      </c>
      <c r="F13" s="189">
        <v>20</v>
      </c>
      <c r="G13" s="74">
        <f t="shared" si="2"/>
        <v>247</v>
      </c>
      <c r="H13" s="65"/>
      <c r="I13" s="65"/>
      <c r="J13" s="74">
        <f t="shared" si="3"/>
        <v>247</v>
      </c>
      <c r="K13" s="65">
        <v>215</v>
      </c>
      <c r="L13" s="65">
        <v>4</v>
      </c>
      <c r="M13" s="65">
        <v>20</v>
      </c>
      <c r="N13" s="74">
        <f t="shared" si="4"/>
        <v>199</v>
      </c>
      <c r="O13" s="65"/>
      <c r="P13" s="65"/>
      <c r="Q13" s="74">
        <f t="shared" si="0"/>
        <v>199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161</v>
      </c>
      <c r="E14" s="189">
        <v>2</v>
      </c>
      <c r="F14" s="189"/>
      <c r="G14" s="74">
        <f t="shared" si="2"/>
        <v>163</v>
      </c>
      <c r="H14" s="65"/>
      <c r="I14" s="65"/>
      <c r="J14" s="74">
        <f t="shared" si="3"/>
        <v>163</v>
      </c>
      <c r="K14" s="65">
        <v>143</v>
      </c>
      <c r="L14" s="65">
        <v>3</v>
      </c>
      <c r="M14" s="65"/>
      <c r="N14" s="74">
        <f t="shared" si="4"/>
        <v>146</v>
      </c>
      <c r="O14" s="65"/>
      <c r="P14" s="65"/>
      <c r="Q14" s="74">
        <f t="shared" si="0"/>
        <v>146</v>
      </c>
      <c r="R14" s="74">
        <f t="shared" si="1"/>
        <v>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865</v>
      </c>
      <c r="B15" s="374" t="s">
        <v>866</v>
      </c>
      <c r="C15" s="456" t="s">
        <v>867</v>
      </c>
      <c r="D15" s="457">
        <v>100</v>
      </c>
      <c r="E15" s="457">
        <v>11</v>
      </c>
      <c r="F15" s="457">
        <v>111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563</v>
      </c>
      <c r="B16" s="193" t="s">
        <v>564</v>
      </c>
      <c r="C16" s="367" t="s">
        <v>565</v>
      </c>
      <c r="D16" s="189">
        <v>1157</v>
      </c>
      <c r="E16" s="189">
        <v>8</v>
      </c>
      <c r="F16" s="189"/>
      <c r="G16" s="74">
        <f t="shared" si="2"/>
        <v>1165</v>
      </c>
      <c r="H16" s="65"/>
      <c r="I16" s="65"/>
      <c r="J16" s="74">
        <f t="shared" si="3"/>
        <v>1165</v>
      </c>
      <c r="K16" s="65">
        <v>1143</v>
      </c>
      <c r="L16" s="65">
        <v>5</v>
      </c>
      <c r="M16" s="65"/>
      <c r="N16" s="74">
        <f t="shared" si="4"/>
        <v>1148</v>
      </c>
      <c r="O16" s="65"/>
      <c r="P16" s="65"/>
      <c r="Q16" s="74">
        <f aca="true" t="shared" si="5" ref="Q16:Q25">N16+O16-P16</f>
        <v>1148</v>
      </c>
      <c r="R16" s="74">
        <f aca="true" t="shared" si="6" ref="R16:R25">J16-Q16</f>
        <v>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22901</v>
      </c>
      <c r="E17" s="194">
        <f>SUM(E9:E16)</f>
        <v>178</v>
      </c>
      <c r="F17" s="194">
        <f>SUM(F9:F16)</f>
        <v>139</v>
      </c>
      <c r="G17" s="74">
        <f t="shared" si="2"/>
        <v>22940</v>
      </c>
      <c r="H17" s="75">
        <f>SUM(H9:H16)</f>
        <v>0</v>
      </c>
      <c r="I17" s="75">
        <f>SUM(I9:I16)</f>
        <v>0</v>
      </c>
      <c r="J17" s="74">
        <f t="shared" si="3"/>
        <v>22940</v>
      </c>
      <c r="K17" s="75">
        <f>SUM(K9:K16)</f>
        <v>15281</v>
      </c>
      <c r="L17" s="75">
        <f>SUM(L9:L16)</f>
        <v>179</v>
      </c>
      <c r="M17" s="75">
        <f>SUM(M9:M16)</f>
        <v>21</v>
      </c>
      <c r="N17" s="74">
        <f t="shared" si="4"/>
        <v>15439</v>
      </c>
      <c r="O17" s="75">
        <f>SUM(O9:O16)</f>
        <v>0</v>
      </c>
      <c r="P17" s="75">
        <f>SUM(P9:P16)</f>
        <v>0</v>
      </c>
      <c r="Q17" s="74">
        <f t="shared" si="5"/>
        <v>15439</v>
      </c>
      <c r="R17" s="74">
        <f t="shared" si="6"/>
        <v>7501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81</v>
      </c>
      <c r="E22" s="189">
        <v>4</v>
      </c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75</v>
      </c>
      <c r="L22" s="65">
        <v>3</v>
      </c>
      <c r="M22" s="65"/>
      <c r="N22" s="74">
        <f t="shared" si="4"/>
        <v>78</v>
      </c>
      <c r="O22" s="65"/>
      <c r="P22" s="65"/>
      <c r="Q22" s="74">
        <f t="shared" si="5"/>
        <v>78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81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75</v>
      </c>
      <c r="L25" s="66">
        <f t="shared" si="7"/>
        <v>3</v>
      </c>
      <c r="M25" s="66">
        <f t="shared" si="7"/>
        <v>0</v>
      </c>
      <c r="N25" s="67">
        <f t="shared" si="4"/>
        <v>78</v>
      </c>
      <c r="O25" s="66">
        <f t="shared" si="7"/>
        <v>0</v>
      </c>
      <c r="P25" s="66">
        <f t="shared" si="7"/>
        <v>0</v>
      </c>
      <c r="Q25" s="67">
        <f t="shared" si="5"/>
        <v>78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23914</v>
      </c>
      <c r="E27" s="192">
        <f aca="true" t="shared" si="8" ref="E27:P27">SUM(E28:E31)</f>
        <v>0</v>
      </c>
      <c r="F27" s="192">
        <f t="shared" si="8"/>
        <v>5364</v>
      </c>
      <c r="G27" s="71">
        <f t="shared" si="2"/>
        <v>18550</v>
      </c>
      <c r="H27" s="70">
        <f t="shared" si="8"/>
        <v>0</v>
      </c>
      <c r="I27" s="70">
        <f t="shared" si="8"/>
        <v>0</v>
      </c>
      <c r="J27" s="71">
        <f t="shared" si="3"/>
        <v>18550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18550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23914</v>
      </c>
      <c r="E31" s="189"/>
      <c r="F31" s="189">
        <v>5364</v>
      </c>
      <c r="G31" s="74">
        <f t="shared" si="2"/>
        <v>18550</v>
      </c>
      <c r="H31" s="72"/>
      <c r="I31" s="72"/>
      <c r="J31" s="74">
        <f t="shared" si="3"/>
        <v>18550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18550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23914</v>
      </c>
      <c r="E38" s="194">
        <f aca="true" t="shared" si="12" ref="E38:P38">E27+E32+E37</f>
        <v>0</v>
      </c>
      <c r="F38" s="194">
        <f t="shared" si="12"/>
        <v>5364</v>
      </c>
      <c r="G38" s="74">
        <f t="shared" si="2"/>
        <v>18550</v>
      </c>
      <c r="H38" s="75">
        <f t="shared" si="12"/>
        <v>0</v>
      </c>
      <c r="I38" s="75">
        <f t="shared" si="12"/>
        <v>0</v>
      </c>
      <c r="J38" s="74">
        <f t="shared" si="3"/>
        <v>18550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18550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604</v>
      </c>
      <c r="B39" s="370" t="s">
        <v>605</v>
      </c>
      <c r="C39" s="369" t="s">
        <v>606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46896</v>
      </c>
      <c r="E40" s="438">
        <f>E17+E18+E19+E25+E38+E39</f>
        <v>182</v>
      </c>
      <c r="F40" s="438">
        <f aca="true" t="shared" si="13" ref="F40:R40">F17+F18+F19+F25+F38+F39</f>
        <v>5503</v>
      </c>
      <c r="G40" s="438">
        <f t="shared" si="13"/>
        <v>41575</v>
      </c>
      <c r="H40" s="438">
        <f t="shared" si="13"/>
        <v>0</v>
      </c>
      <c r="I40" s="438">
        <f t="shared" si="13"/>
        <v>0</v>
      </c>
      <c r="J40" s="438">
        <f t="shared" si="13"/>
        <v>41575</v>
      </c>
      <c r="K40" s="438">
        <f t="shared" si="13"/>
        <v>15356</v>
      </c>
      <c r="L40" s="438">
        <f t="shared" si="13"/>
        <v>182</v>
      </c>
      <c r="M40" s="438">
        <f t="shared" si="13"/>
        <v>21</v>
      </c>
      <c r="N40" s="438">
        <f t="shared" si="13"/>
        <v>15517</v>
      </c>
      <c r="O40" s="438">
        <f t="shared" si="13"/>
        <v>0</v>
      </c>
      <c r="P40" s="438">
        <f t="shared" si="13"/>
        <v>0</v>
      </c>
      <c r="Q40" s="438">
        <f t="shared" si="13"/>
        <v>15517</v>
      </c>
      <c r="R40" s="438">
        <f t="shared" si="13"/>
        <v>26058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9"/>
      <c r="L44" s="609"/>
      <c r="M44" s="609"/>
      <c r="N44" s="609"/>
      <c r="O44" s="598" t="s">
        <v>785</v>
      </c>
      <c r="P44" s="599"/>
      <c r="Q44" s="599"/>
      <c r="R44" s="59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C19" sqref="AC1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612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385</v>
      </c>
      <c r="B3" s="620" t="str">
        <f>'справка №1-БАЛАНС'!E3</f>
        <v>Сила Холдинг АД</v>
      </c>
      <c r="C3" s="621"/>
      <c r="D3" s="525" t="s">
        <v>2</v>
      </c>
      <c r="E3" s="107">
        <f>'справка №1-БАЛАНС'!H3</f>
        <v>112100237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01.01.2014 - 30.06.2014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646</v>
      </c>
      <c r="D28" s="108">
        <v>646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4578</v>
      </c>
      <c r="D29" s="108">
        <v>4578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7873</v>
      </c>
      <c r="D30" s="108">
        <v>7873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50</v>
      </c>
      <c r="D31" s="108">
        <v>50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41</v>
      </c>
      <c r="D33" s="105">
        <f>SUM(D34:D37)</f>
        <v>41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41</v>
      </c>
      <c r="D37" s="108">
        <v>41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89</v>
      </c>
      <c r="D38" s="105">
        <f>SUM(D39:D42)</f>
        <v>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89</v>
      </c>
      <c r="D42" s="108">
        <v>89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13277</v>
      </c>
      <c r="D43" s="104">
        <f>D24+D28+D29+D31+D30+D32+D33+D38</f>
        <v>13277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13277</v>
      </c>
      <c r="D44" s="103">
        <f>D43+D21+D19+D9</f>
        <v>13277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5997</v>
      </c>
      <c r="D56" s="103">
        <f>D57+D59</f>
        <v>0</v>
      </c>
      <c r="E56" s="119">
        <f t="shared" si="1"/>
        <v>5997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5997</v>
      </c>
      <c r="D57" s="108"/>
      <c r="E57" s="119">
        <f t="shared" si="1"/>
        <v>5997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>
        <v>19558</v>
      </c>
      <c r="D63" s="108"/>
      <c r="E63" s="119">
        <f t="shared" si="1"/>
        <v>19558</v>
      </c>
      <c r="F63" s="110"/>
    </row>
    <row r="64" spans="1:6" ht="12">
      <c r="A64" s="396" t="s">
        <v>710</v>
      </c>
      <c r="B64" s="397" t="s">
        <v>711</v>
      </c>
      <c r="C64" s="108">
        <v>100</v>
      </c>
      <c r="D64" s="108"/>
      <c r="E64" s="119">
        <f t="shared" si="1"/>
        <v>100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25655</v>
      </c>
      <c r="D66" s="103">
        <f>D52+D56+D61+D62+D63+D64</f>
        <v>0</v>
      </c>
      <c r="E66" s="119">
        <f t="shared" si="1"/>
        <v>25655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328</v>
      </c>
      <c r="D68" s="108"/>
      <c r="E68" s="119">
        <f t="shared" si="1"/>
        <v>328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8727</v>
      </c>
      <c r="D75" s="103">
        <f>D76+D78</f>
        <v>8727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8727</v>
      </c>
      <c r="D76" s="108">
        <v>8727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12999</v>
      </c>
      <c r="D85" s="104">
        <f>SUM(D86:D90)+D94</f>
        <v>12999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3786</v>
      </c>
      <c r="D86" s="108">
        <v>3786</v>
      </c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3295</v>
      </c>
      <c r="D87" s="108">
        <v>3295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5359</v>
      </c>
      <c r="D88" s="108">
        <v>5359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105</v>
      </c>
      <c r="D89" s="108">
        <v>105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414</v>
      </c>
      <c r="D90" s="103">
        <f>SUM(D91:D93)</f>
        <v>414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414</v>
      </c>
      <c r="D93" s="108">
        <v>414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40</v>
      </c>
      <c r="D94" s="108">
        <v>40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127</v>
      </c>
      <c r="D95" s="108">
        <v>127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21853</v>
      </c>
      <c r="D96" s="104">
        <f>D85+D80+D75+D71+D95</f>
        <v>21853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47836</v>
      </c>
      <c r="D97" s="104">
        <f>D96+D68+D66</f>
        <v>21853</v>
      </c>
      <c r="E97" s="104">
        <f>E96+E68+E66</f>
        <v>25983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783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784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9" sqref="F39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2" t="str">
        <f>'справка №1-БАЛАНС'!E3</f>
        <v>Сила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112100237</v>
      </c>
    </row>
    <row r="5" spans="1:9" ht="15">
      <c r="A5" s="501" t="s">
        <v>5</v>
      </c>
      <c r="B5" s="623" t="str">
        <f>'справка №1-БАЛАНС'!E5</f>
        <v>01.01.2014 - 30.06.2014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19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798</v>
      </c>
      <c r="B12" s="90" t="s">
        <v>799</v>
      </c>
      <c r="C12" s="439">
        <v>5997065</v>
      </c>
      <c r="D12" s="98"/>
      <c r="E12" s="98"/>
      <c r="F12" s="98">
        <v>34681</v>
      </c>
      <c r="G12" s="98"/>
      <c r="H12" s="98"/>
      <c r="I12" s="434">
        <f>F12+G12-H12</f>
        <v>34681</v>
      </c>
    </row>
    <row r="13" spans="1:9" s="520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566</v>
      </c>
      <c r="B17" s="92" t="s">
        <v>806</v>
      </c>
      <c r="C17" s="85">
        <f aca="true" t="shared" si="1" ref="C17:H17">C12+C13+C15+C16</f>
        <v>5997065</v>
      </c>
      <c r="D17" s="85">
        <f t="shared" si="1"/>
        <v>0</v>
      </c>
      <c r="E17" s="85">
        <f t="shared" si="1"/>
        <v>0</v>
      </c>
      <c r="F17" s="85">
        <f t="shared" si="1"/>
        <v>34681</v>
      </c>
      <c r="G17" s="85">
        <f t="shared" si="1"/>
        <v>0</v>
      </c>
      <c r="H17" s="85">
        <f t="shared" si="1"/>
        <v>0</v>
      </c>
      <c r="I17" s="434">
        <f t="shared" si="0"/>
        <v>34681</v>
      </c>
    </row>
    <row r="18" spans="1:9" s="520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784</v>
      </c>
      <c r="B30" s="625"/>
      <c r="C30" s="625"/>
      <c r="D30" s="459" t="s">
        <v>823</v>
      </c>
      <c r="E30" s="624"/>
      <c r="F30" s="624"/>
      <c r="G30" s="624"/>
      <c r="H30" s="420" t="s">
        <v>785</v>
      </c>
      <c r="I30" s="624"/>
      <c r="J30" s="624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J21" sqref="J2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Сила Холдинг АД</v>
      </c>
      <c r="C5" s="629"/>
      <c r="D5" s="629"/>
      <c r="E5" s="569" t="s">
        <v>2</v>
      </c>
      <c r="F5" s="451">
        <f>'справка №1-БАЛАНС'!H3</f>
        <v>112100237</v>
      </c>
    </row>
    <row r="6" spans="1:13" ht="15" customHeight="1">
      <c r="A6" s="27" t="s">
        <v>826</v>
      </c>
      <c r="B6" s="630" t="str">
        <f>'справка №1-БАЛАНС'!E5</f>
        <v>01.01.2014 - 30.06.2014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575" t="s">
        <v>872</v>
      </c>
      <c r="B12" s="37"/>
      <c r="C12" s="441">
        <v>15642</v>
      </c>
      <c r="D12" s="441">
        <v>67.84</v>
      </c>
      <c r="E12" s="441">
        <v>15642</v>
      </c>
      <c r="F12" s="443">
        <f>C12-E12</f>
        <v>0</v>
      </c>
    </row>
    <row r="13" spans="1:6" ht="12.75">
      <c r="A13" s="575" t="s">
        <v>875</v>
      </c>
      <c r="B13" s="37"/>
      <c r="C13" s="441">
        <v>489</v>
      </c>
      <c r="D13" s="441">
        <v>100</v>
      </c>
      <c r="E13" s="441"/>
      <c r="F13" s="443">
        <f aca="true" t="shared" si="0" ref="F13:F26">C13-E13</f>
        <v>489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575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16131</v>
      </c>
      <c r="D27" s="429"/>
      <c r="E27" s="429">
        <f>SUM(E12:E26)</f>
        <v>15642</v>
      </c>
      <c r="F27" s="442">
        <f>SUM(F12:F26)</f>
        <v>489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575" t="s">
        <v>834</v>
      </c>
      <c r="B29" s="40"/>
      <c r="C29" s="441"/>
      <c r="D29" s="441"/>
      <c r="E29" s="441"/>
      <c r="F29" s="443">
        <f>C29-E29</f>
        <v>0</v>
      </c>
    </row>
    <row r="30" spans="1:6" ht="12.75">
      <c r="A30" s="575" t="s">
        <v>835</v>
      </c>
      <c r="B30" s="40"/>
      <c r="C30" s="441"/>
      <c r="D30" s="441"/>
      <c r="E30" s="441"/>
      <c r="F30" s="443">
        <f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aca="true" t="shared" si="1" ref="F31:F43">C31-E31</f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575" t="s">
        <v>834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575" t="s">
        <v>874</v>
      </c>
      <c r="B63" s="40"/>
      <c r="C63" s="441">
        <v>7861</v>
      </c>
      <c r="D63" s="441">
        <v>9.89</v>
      </c>
      <c r="E63" s="441">
        <v>7861</v>
      </c>
      <c r="F63" s="443">
        <f>C63-E63</f>
        <v>0</v>
      </c>
    </row>
    <row r="64" spans="1:6" ht="12.75">
      <c r="A64" s="575" t="s">
        <v>873</v>
      </c>
      <c r="B64" s="40"/>
      <c r="C64" s="441">
        <v>8286</v>
      </c>
      <c r="D64" s="441">
        <v>5.2</v>
      </c>
      <c r="E64" s="441"/>
      <c r="F64" s="443">
        <f aca="true" t="shared" si="3" ref="F64:F77">C64-E64</f>
        <v>8286</v>
      </c>
    </row>
    <row r="65" spans="1:6" ht="12.75">
      <c r="A65" s="575" t="s">
        <v>876</v>
      </c>
      <c r="B65" s="40"/>
      <c r="C65" s="441">
        <v>683</v>
      </c>
      <c r="D65" s="441">
        <v>9.75</v>
      </c>
      <c r="E65" s="441"/>
      <c r="F65" s="443">
        <f t="shared" si="3"/>
        <v>683</v>
      </c>
    </row>
    <row r="66" spans="1:6" ht="12.75">
      <c r="A66" s="36" t="s">
        <v>877</v>
      </c>
      <c r="B66" s="40"/>
      <c r="C66" s="441">
        <v>33</v>
      </c>
      <c r="D66" s="441">
        <v>9.29</v>
      </c>
      <c r="E66" s="441"/>
      <c r="F66" s="443">
        <f t="shared" si="3"/>
        <v>33</v>
      </c>
    </row>
    <row r="67" spans="1:6" ht="12.75">
      <c r="A67" s="36" t="s">
        <v>878</v>
      </c>
      <c r="B67" s="37"/>
      <c r="C67" s="441">
        <v>1688</v>
      </c>
      <c r="D67" s="441">
        <v>4.69</v>
      </c>
      <c r="E67" s="441">
        <v>1688</v>
      </c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18551</v>
      </c>
      <c r="D78" s="429"/>
      <c r="E78" s="429">
        <f>SUM(E63:E77)</f>
        <v>9549</v>
      </c>
      <c r="F78" s="442">
        <f>SUM(F63:F77)</f>
        <v>9002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844</v>
      </c>
      <c r="B79" s="39" t="s">
        <v>845</v>
      </c>
      <c r="C79" s="429">
        <f>C78+C61+C44+C27</f>
        <v>34682</v>
      </c>
      <c r="D79" s="429"/>
      <c r="E79" s="429">
        <f>E78+E61+E44+E27</f>
        <v>25191</v>
      </c>
      <c r="F79" s="442">
        <f>F78+F61+F44+F27</f>
        <v>9491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31" t="s">
        <v>854</v>
      </c>
      <c r="D151" s="631"/>
      <c r="E151" s="631"/>
      <c r="F151" s="63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1" t="s">
        <v>862</v>
      </c>
      <c r="D153" s="631"/>
      <c r="E153" s="631"/>
      <c r="F153" s="63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12:F26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sat10</cp:lastModifiedBy>
  <cp:lastPrinted>2010-06-21T13:28:15Z</cp:lastPrinted>
  <dcterms:created xsi:type="dcterms:W3CDTF">2000-06-29T12:02:40Z</dcterms:created>
  <dcterms:modified xsi:type="dcterms:W3CDTF">2014-08-21T11:36:48Z</dcterms:modified>
  <cp:category/>
  <cp:version/>
  <cp:contentType/>
  <cp:contentStatus/>
</cp:coreProperties>
</file>