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<sst xmlns="http://schemas.openxmlformats.org/spreadsheetml/2006/main" count="4190" uniqueCount="973">
  <si>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</si>
  <si>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</si>
  <si>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</si>
  <si>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</si>
  <si>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</si>
  <si>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</si>
  <si>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</si>
  <si>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</si>
  <si>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</si>
  <si>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</si>
  <si>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</si>
  <si>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</si>
  <si>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</si>
  <si>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</si>
  <si>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</si>
  <si>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</si>
  <si>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</si>
  <si>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</si>
  <si>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</si>
  <si>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</si>
  <si>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</si>
  <si>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</si>
  <si>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</si>
  <si>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</si>
  <si>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</si>
  <si>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</si>
  <si>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</si>
  <si>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</si>
  <si>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</si>
  <si>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</si>
  <si>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</si>
  <si>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</si>
  <si>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</si>
  <si>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</si>
  <si>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</si>
  <si>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</si>
  <si>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</si>
  <si>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</si>
  <si>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</si>
  <si>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</si>
  <si>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</si>
  <si>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</si>
  <si>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</si>
  <si>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</si>
  <si>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</si>
  <si>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</si>
  <si>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</si>
  <si>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</si>
  <si>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</si>
  <si>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</si>
  <si>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</si>
  <si>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</si>
  <si>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</si>
  <si>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</si>
  <si>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</si>
  <si>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</si>
  <si>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</si>
  <si>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</si>
  <si>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</si>
  <si>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</si>
  <si>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</si>
  <si>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</si>
  <si>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</si>
  <si>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</si>
  <si>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</si>
  <si>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</si>
  <si>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</si>
  <si>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</si>
  <si>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</si>
  <si>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</si>
  <si>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</si>
  <si>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</si>
  <si>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</si>
  <si>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</si>
  <si>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</si>
  <si>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</si>
  <si>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</si>
  <si>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</si>
  <si>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</si>
  <si>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</si>
  <si>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</si>
  <si>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</si>
  <si>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</si>
  <si>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</si>
  <si>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</si>
  <si>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</si>
  <si>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</si>
  <si>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</si>
  <si>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</si>
  <si>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</si>
  <si>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</si>
  <si>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</si>
  <si>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</si>
  <si>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</si>
  <si>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</si>
  <si>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</si>
  <si>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</si>
  <si>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</si>
  <si>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</si>
  <si>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</si>
  <si>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</si>
  <si>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</si>
  <si>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</si>
  <si>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</si>
  <si>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</si>
  <si>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</si>
  <si>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</si>
  <si>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</si>
  <si>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</si>
  <si>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</si>
  <si>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</si>
  <si>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</si>
  <si>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</si>
  <si>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</si>
  <si>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</si>
  <si>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</si>
  <si>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</si>
  <si>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</si>
  <si>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</si>
  <si>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</si>
  <si>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</si>
  <si>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</si>
  <si>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</si>
  <si>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</si>
  <si>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</si>
  <si>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</si>
  <si>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</si>
  <si>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</si>
  <si>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</si>
  <si>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</si>
  <si>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</si>
  <si>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</si>
  <si>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</si>
  <si>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</si>
  <si>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</si>
  <si>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</si>
  <si>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</si>
  <si>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</si>
  <si>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</si>
  <si>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</si>
  <si>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</si>
  <si>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</si>
  <si>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</si>
  <si>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</si>
  <si>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</si>
  <si>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</si>
  <si>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</si>
  <si>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</si>
  <si>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</si>
  <si>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</si>
  <si>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</si>
  <si>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</si>
  <si>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</si>
  <si>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</si>
  <si>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</si>
  <si>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</si>
  <si>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</si>
  <si>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</si>
  <si>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</si>
  <si>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</si>
  <si>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</si>
  <si>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</si>
  <si>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</si>
  <si>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</si>
  <si>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</si>
  <si>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</si>
  <si>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</si>
  <si>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</si>
  <si>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</si>
  <si>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</si>
  <si>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</si>
  <si>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</si>
  <si>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</si>
  <si>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</si>
  <si>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</si>
  <si>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</si>
  <si>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</si>
  <si>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</si>
  <si>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</si>
  <si>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</si>
  <si>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</si>
  <si>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</si>
  <si>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</si>
  <si>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</si>
  <si>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</si>
  <si>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</si>
  <si>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</si>
  <si>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</si>
  <si>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</si>
  <si>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</si>
  <si>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</si>
  <si>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</si>
  <si>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</si>
  <si>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</si>
  <si>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</si>
  <si>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</si>
  <si>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</si>
  <si>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</si>
  <si>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</si>
  <si>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</si>
  <si>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</si>
  <si>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</si>
  <si>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</si>
  <si>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</si>
  <si>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</si>
  <si>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</si>
  <si>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</si>
  <si>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</si>
  <si>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</si>
  <si>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</si>
  <si>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</si>
  <si>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</si>
  <si>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</si>
  <si>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</si>
  <si>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</si>
  <si>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</si>
  <si>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</si>
  <si>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</si>
  <si>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</si>
  <si>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</si>
  <si>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</si>
  <si>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</si>
  <si>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</si>
  <si>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</si>
  <si>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</si>
  <si>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</si>
  <si>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</si>
  <si>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</si>
  <si>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</si>
  <si>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</si>
  <si>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</si>
  <si>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</si>
  <si>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</si>
  <si>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</si>
  <si>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</si>
  <si>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</si>
  <si>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</si>
  <si>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</si>
  <si>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</si>
  <si>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</si>
  <si>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</si>
  <si>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</si>
  <si>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</si>
  <si>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</si>
  <si>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</si>
  <si>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</si>
  <si>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</si>
  <si>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</si>
  <si>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</si>
  <si>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</si>
  <si>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</si>
  <si>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</si>
  <si>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</si>
  <si>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</si>
  <si>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</si>
  <si>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</si>
  <si>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</si>
  <si>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</si>
  <si>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</si>
  <si>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</si>
  <si>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</si>
  <si>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</si>
  <si>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</si>
  <si>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</si>
  <si>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</si>
  <si>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</si>
  <si>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</si>
  <si>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</si>
  <si>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</si>
  <si>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</si>
  <si>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</si>
  <si>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</si>
  <si>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</si>
  <si>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</si>
  <si>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</si>
  <si>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</si>
  <si>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</si>
  <si>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</si>
  <si>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</si>
  <si>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</si>
  <si>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</si>
  <si>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</si>
  <si>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</si>
  <si>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</si>
  <si>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</si>
  <si>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</si>
  <si>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</si>
  <si>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</si>
  <si>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</si>
  <si>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</si>
  <si>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</si>
  <si>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</si>
  <si>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</si>
  <si>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</si>
  <si>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</si>
  <si>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</si>
  <si>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</si>
  <si>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</si>
  <si>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</si>
  <si>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</si>
  <si>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</si>
  <si>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</si>
  <si>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</si>
  <si>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</si>
  <si>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</si>
  <si>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</si>
  <si>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</si>
  <si>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</si>
  <si>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</si>
  <si>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</si>
  <si>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</si>
  <si>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</si>
  <si>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</si>
  <si>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</si>
  <si>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</si>
  <si>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</si>
  <si>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</si>
  <si>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</si>
  <si>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</si>
  <si>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</si>
  <si>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</si>
  <si>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</si>
  <si>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</si>
  <si>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</si>
  <si>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</si>
  <si>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</si>
  <si>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</si>
  <si>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</si>
  <si>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</si>
  <si>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</si>
  <si>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</si>
  <si>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</si>
  <si>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</si>
  <si>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</si>
  <si>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</si>
  <si>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</si>
  <si>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</si>
  <si>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</si>
  <si>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</si>
  <si>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</si>
  <si>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</si>
  <si>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</si>
  <si>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</si>
  <si>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</si>
  <si>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</si>
  <si>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</si>
  <si>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</si>
  <si>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</si>
  <si>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</si>
  <si>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</si>
  <si>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</si>
  <si>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</si>
  <si>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</si>
  <si>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</si>
  <si>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</si>
  <si>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</si>
  <si>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</si>
  <si>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</si>
  <si>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</si>
  <si>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</si>
  <si>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</si>
  <si>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</si>
  <si>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</si>
  <si>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</si>
  <si>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</si>
  <si>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</si>
  <si>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</si>
  <si>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</si>
  <si>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</si>
  <si>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</si>
  <si>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</si>
  <si>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</si>
  <si>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</si>
  <si>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</si>
  <si>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</si>
  <si>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</si>
  <si>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</si>
  <si>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</si>
  <si>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</si>
  <si>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</si>
  <si>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</si>
  <si>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</si>
  <si>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</si>
  <si>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</si>
  <si>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</si>
  <si>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</si>
  <si>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</si>
  <si>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</si>
  <si>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</si>
  <si>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</si>
  <si>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</si>
  <si>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</si>
  <si>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</si>
  <si>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</si>
  <si>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</si>
  <si>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</si>
  <si>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</si>
  <si>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</si>
  <si>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</si>
  <si>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</si>
  <si>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</si>
  <si>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</si>
  <si>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</si>
  <si>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</si>
  <si>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</si>
  <si>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</si>
  <si>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</si>
  <si>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</si>
  <si>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</si>
  <si>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</si>
  <si>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</si>
  <si>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</si>
  <si>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</si>
  <si>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</si>
  <si>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</si>
  <si>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</si>
  <si>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</si>
  <si>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</si>
  <si>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</si>
  <si>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</si>
  <si>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</si>
  <si>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</si>
  <si>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</si>
  <si>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</si>
  <si>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</si>
  <si>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</si>
  <si>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</si>
  <si>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</si>
  <si>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</si>
  <si>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</si>
  <si>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</si>
  <si>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</si>
  <si>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</si>
  <si>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</si>
  <si>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</si>
  <si>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</si>
  <si>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</si>
  <si>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</si>
  <si>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</si>
  <si>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</si>
  <si>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</si>
  <si>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</si>
  <si>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</si>
  <si>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</si>
  <si>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</si>
  <si>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</si>
  <si>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</si>
  <si>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</si>
  <si>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</si>
  <si>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</si>
  <si>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</si>
  <si>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</si>
  <si>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</si>
  <si>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</si>
  <si>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</si>
  <si>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</si>
  <si>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</si>
  <si>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</si>
  <si>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</si>
  <si>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</si>
  <si>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</si>
  <si>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</si>
  <si>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</si>
  <si>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</si>
  <si>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</si>
  <si>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</si>
  <si>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</si>
  <si>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</si>
  <si>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</si>
  <si>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</si>
  <si>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</si>
  <si>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</si>
  <si>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</si>
  <si>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</si>
  <si>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</si>
  <si>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</si>
  <si>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</si>
  <si>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</si>
  <si>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</si>
  <si>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</si>
  <si>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</si>
  <si>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</si>
  <si>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</si>
  <si>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</si>
  <si>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</si>
  <si>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</si>
  <si>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</si>
  <si>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</si>
  <si>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</si>
  <si>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</si>
  <si>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</si>
  <si>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</si>
  <si>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</si>
  <si>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</si>
  <si>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</si>
  <si>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</si>
  <si>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</si>
  <si>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</si>
  <si>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</si>
  <si>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</si>
  <si>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</si>
  <si>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</si>
  <si>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</si>
  <si>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</si>
  <si>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</si>
  <si>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</si>
  <si>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</si>
  <si>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</si>
  <si>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</si>
  <si>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</si>
  <si>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</si>
  <si>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</si>
  <si>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</si>
  <si>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</si>
  <si>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</si>
  <si>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</si>
  <si>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</si>
  <si>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</si>
  <si>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</si>
  <si>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</si>
  <si>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</si>
  <si>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</si>
  <si>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</si>
  <si>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</si>
  <si>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</si>
  <si>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</si>
  <si>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</si>
  <si>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</si>
  <si>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</si>
  <si>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</si>
  <si>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</si>
  <si>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</si>
  <si>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</si>
  <si>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</si>
  <si>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</si>
  <si>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</si>
  <si>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</si>
  <si>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</si>
  <si>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</si>
  <si>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</si>
  <si>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</si>
  <si>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</si>
  <si>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</si>
  <si>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</si>
  <si>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</si>
  <si>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</si>
  <si>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</si>
  <si>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</si>
  <si>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</si>
  <si>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</si>
  <si>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</si>
  <si>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</si>
  <si>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</si>
  <si>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</si>
  <si>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</si>
  <si>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</si>
  <si>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</si>
  <si>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</si>
  <si>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</si>
  <si>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</si>
  <si>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</si>
  <si>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</si>
  <si>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</si>
  <si>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</si>
  <si>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</si>
  <si>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</si>
  <si>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</si>
  <si>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</si>
  <si>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</si>
  <si>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</si>
  <si>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</si>
  <si>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</si>
  <si>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</si>
  <si>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</si>
  <si>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</si>
  <si>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</si>
  <si>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</si>
  <si>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</si>
  <si>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</si>
  <si>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</si>
  <si>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</si>
  <si>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</si>
  <si>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</si>
  <si>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</si>
  <si>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</si>
  <si>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</si>
  <si>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</si>
  <si>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</si>
  <si>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</si>
  <si>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</si>
  <si>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</si>
  <si>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</si>
  <si>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</si>
  <si>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</si>
  <si>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</si>
  <si>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</si>
  <si>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</si>
  <si>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</si>
  <si>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</si>
  <si>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</si>
  <si>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</si>
  <si>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</si>
  <si>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</si>
  <si>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</si>
  <si>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</si>
  <si>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</si>
  <si>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</si>
  <si>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</si>
  <si>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</si>
  <si>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</si>
  <si>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</si>
  <si>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</si>
  <si>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</si>
  <si>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</si>
  <si>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</si>
  <si>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</si>
  <si>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</si>
  <si>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</si>
  <si>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</si>
  <si>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</si>
  <si>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</si>
  <si>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</si>
  <si>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</si>
  <si>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</si>
  <si>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</si>
  <si>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</si>
  <si>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</si>
  <si>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</si>
  <si>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</si>
  <si>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</si>
  <si>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</si>
  <si>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</si>
  <si>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</si>
  <si>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</si>
  <si>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</si>
  <si>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</si>
  <si>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</si>
  <si>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</si>
  <si>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</si>
  <si>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</si>
  <si>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</si>
  <si>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</si>
  <si>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</si>
  <si>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</si>
  <si>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</si>
  <si>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</si>
  <si>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</si>
  <si>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</si>
  <si>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</si>
  <si>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</si>
  <si>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</si>
  <si>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</si>
  <si>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</si>
  <si>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</si>
  <si>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</si>
  <si>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</si>
  <si>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</si>
  <si>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</si>
  <si>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</si>
  <si>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</si>
  <si>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</si>
  <si>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</si>
  <si>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</si>
  <si>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</si>
  <si>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</si>
  <si>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</si>
  <si>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</si>
  <si>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</si>
  <si>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</si>
  <si>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</si>
  <si>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</si>
  <si>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</si>
  <si>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</si>
  <si>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</si>
  <si>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</si>
  <si>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</si>
  <si>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</si>
  <si>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</si>
  <si>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</si>
  <si>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</si>
  <si>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</si>
  <si>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</si>
  <si>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</si>
  <si>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</si>
  <si>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</si>
  <si>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</si>
  <si>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</si>
  <si>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</si>
  <si>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</si>
  <si>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</si>
  <si>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</si>
  <si>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</si>
  <si>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</si>
  <si>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</si>
  <si>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</si>
  <si>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</si>
  <si>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</si>
  <si>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</si>
  <si>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</si>
  <si>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</si>
  <si>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</si>
  <si>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</si>
  <si>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</si>
  <si>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</si>
  <si>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</si>
  <si>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</si>
  <si>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</si>
  <si>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</si>
  <si>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</si>
  <si>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</si>
  <si>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</si>
  <si>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</si>
  <si>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</si>
  <si>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</si>
  <si>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</si>
  <si>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</si>
  <si>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</si>
  <si>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</si>
  <si>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</si>
  <si>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</si>
  <si>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</si>
  <si>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</si>
  <si>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</si>
  <si>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</si>
  <si>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</si>
  <si>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</si>
  <si>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</si>
  <si>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</si>
  <si>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</si>
  <si>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</si>
  <si>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</si>
  <si>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</si>
  <si>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</si>
  <si>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</si>
  <si>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</si>
  <si>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</si>
  <si>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</si>
  <si>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</si>
  <si>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</si>
  <si>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</si>
  <si>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</si>
  <si>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</si>
  <si>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</si>
  <si>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</si>
  <si>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</si>
  <si>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</si>
  <si>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</si>
  <si>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</si>
  <si>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</si>
  <si>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</si>
  <si>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</si>
  <si>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</si>
  <si>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</si>
  <si>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</si>
  <si>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</si>
  <si>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</si>
  <si>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</si>
  <si>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</si>
  <si>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</si>
  <si>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</si>
  <si>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</si>
  <si>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</si>
  <si>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</si>
  <si>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</si>
  <si>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</si>
  <si>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</si>
  <si>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</si>
  <si>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</si>
  <si>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</si>
  <si>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</si>
  <si>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</si>
  <si>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</si>
  <si>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</si>
  <si>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</si>
  <si>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</si>
  <si>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</si>
  <si>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</si>
  <si>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</si>
  <si>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</si>
  <si>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</si>
  <si>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</si>
  <si>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</si>
  <si>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</si>
  <si>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</si>
  <si>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</si>
  <si>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</si>
  <si>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</si>
  <si>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</si>
  <si>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</si>
  <si>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</si>
  <si>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</si>
  <si>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</si>
  <si>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</si>
  <si>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</si>
  <si>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</si>
  <si>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</si>
  <si>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</si>
  <si>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</si>
  <si>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</si>
  <si>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</si>
  <si>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</si>
  <si>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</si>
  <si>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</si>
  <si>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</si>
  <si>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</si>
  <si>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</si>
  <si>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</si>
  <si>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</si>
  <si>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</si>
  <si>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</si>
  <si>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</si>
  <si>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</si>
  <si>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</si>
  <si>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</si>
  <si>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</si>
  <si>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</si>
  <si>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</si>
  <si>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</si>
  <si>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</si>
  <si>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</si>
  <si>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</si>
  <si>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</si>
  <si>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</si>
  <si>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</si>
  <si>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</si>
  <si>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</si>
  <si>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</si>
  <si>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</si>
  <si>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</si>
  <si>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</si>
  <si>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</si>
  <si>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</si>
  <si>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</si>
  <si>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</si>
  <si>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</si>
  <si>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</si>
  <si>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</si>
  <si>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</si>
  <si>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</si>
  <si>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</si>
  <si>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</si>
  <si>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</si>
  <si>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</si>
  <si>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</si>
  <si>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</si>
  <si>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</si>
  <si>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</si>
  <si>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</si>
  <si>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</si>
  <si>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</si>
  <si>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</si>
  <si>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</si>
  <si>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</si>
  <si>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</si>
  <si>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</si>
  <si>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</si>
  <si>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</si>
  <si>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</si>
  <si>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</si>
  <si>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</si>
  <si>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</si>
  <si>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</si>
  <si>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</si>
  <si>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</si>
  <si>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</si>
  <si>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</si>
  <si>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</si>
  <si>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</si>
  <si>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</si>
  <si>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</si>
  <si>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</si>
  <si>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</si>
  <si>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</si>
  <si>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</si>
  <si>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</si>
  <si>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</si>
  <si>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</si>
  <si>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</si>
  <si>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</si>
  <si>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</si>
  <si>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</si>
  <si>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</si>
  <si>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</si>
  <si>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</si>
  <si>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</si>
  <si>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</si>
  <si>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</si>
  <si>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</si>
  <si>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</si>
  <si>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</si>
  <si>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</si>
  <si>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</si>
  <si>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</si>
  <si>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</si>
  <si>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</si>
  <si>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</si>
  <si>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</si>
  <si>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</si>
  <si>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</si>
  <si>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</si>
  <si>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</si>
  <si>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</si>
  <si>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</si>
  <si>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</si>
  <si>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</si>
  <si>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</si>
  <si>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</si>
  <si>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</si>
  <si>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</si>
  <si>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</si>
  <si>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</si>
  <si>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</si>
  <si>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</si>
  <si>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</si>
  <si>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</si>
  <si>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</si>
  <si>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</si>
  <si>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</si>
  <si>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</si>
  <si>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</si>
  <si>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</si>
  <si>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</si>
  <si>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</si>
  <si>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</si>
  <si>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</si>
  <si>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</si>
  <si>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</si>
  <si>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</si>
  <si>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</si>
  <si>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</si>
  <si>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</si>
  <si>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</si>
  <si>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</si>
  <si>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</si>
  <si>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</si>
  <si>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</si>
  <si>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</si>
  <si>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</si>
  <si>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</si>
  <si>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</si>
  <si>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</si>
  <si>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</si>
  <si>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</si>
  <si>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</si>
  <si>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</si>
  <si>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</si>
  <si>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</si>
  <si>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</si>
  <si>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</si>
  <si>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</si>
  <si>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</si>
  <si>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</si>
  <si>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</si>
  <si>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</si>
  <si>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</si>
  <si>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</si>
  <si>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</si>
  <si>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</si>
  <si>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</si>
  <si>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</si>
  <si>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</si>
  <si>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</si>
  <si>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</si>
  <si>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Сила Холдинг АД</t>
  </si>
  <si>
    <t>112100237</t>
  </si>
  <si>
    <t>Георги Николов</t>
  </si>
  <si>
    <t>София, бул.България №58</t>
  </si>
  <si>
    <t>029818223</t>
  </si>
  <si>
    <t>silaholding@gmail.com</t>
  </si>
  <si>
    <t>holdingsila.com</t>
  </si>
  <si>
    <t>infostock.bg</t>
  </si>
  <si>
    <t>Петър Красимиров Терзиев</t>
  </si>
  <si>
    <t>правоспособен 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</si>
</sst>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45107</v>
      </c>
    </row>
    <row r="2" spans="1:27" ht="15.75">
      <c r="A2" s="649" t="s">
        <v>937</v>
      </c>
      <c r="B2" s="644"/>
      <c r="Z2" s="661">
        <v>2</v>
      </c>
      <c r="AA2" s="662">
        <f>IF(ISBLANK(_pdeReportingDate),"",_pdeReportingDate)</f>
        <v>45166</v>
      </c>
    </row>
    <row r="3" spans="1:27" ht="15.75">
      <c r="A3" s="645" t="s">
        <v>934</v>
      </c>
      <c r="B3" s="646"/>
      <c r="Z3" s="661">
        <v>3</v>
      </c>
      <c r="AA3" s="662" t="str">
        <f>IF(ISBLANK(_authorName),"",_authorName)</f>
        <v>Петър Красимиров Терзиев</v>
      </c>
    </row>
    <row r="4" spans="1:2" ht="15.75">
      <c r="A4" s="643" t="s">
        <v>961</v>
      </c>
      <c r="B4" s="644"/>
    </row>
    <row r="5" spans="1:2" ht="47.25">
      <c r="A5" s="647" t="s">
        <v>902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44927</v>
      </c>
    </row>
    <row r="10" spans="1:2" ht="15.75">
      <c r="A10" s="7" t="s">
        <v>2</v>
      </c>
      <c r="B10" s="545">
        <v>45107</v>
      </c>
    </row>
    <row r="11" spans="1:2" ht="15.75">
      <c r="A11" s="7" t="s">
        <v>949</v>
      </c>
      <c r="B11" s="545">
        <v>45166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4" t="s">
        <v>963</v>
      </c>
    </row>
    <row r="15" spans="1:2" ht="15.75">
      <c r="A15" s="10" t="s">
        <v>941</v>
      </c>
      <c r="B15" s="546" t="s">
        <v>897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966</v>
      </c>
    </row>
    <row r="20" spans="1:2" ht="15.75">
      <c r="A20" s="7" t="s">
        <v>5</v>
      </c>
      <c r="B20" s="544" t="s">
        <v>966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1" t="s">
        <v>968</v>
      </c>
    </row>
    <row r="24" spans="1:2" ht="15.75">
      <c r="A24" s="10" t="s">
        <v>892</v>
      </c>
      <c r="B24" s="652" t="s">
        <v>969</v>
      </c>
    </row>
    <row r="25" spans="1:2" ht="15.75">
      <c r="A25" s="7" t="s">
        <v>895</v>
      </c>
      <c r="B25" s="653" t="s">
        <v>970</v>
      </c>
    </row>
    <row r="26" spans="1:2" ht="15.75">
      <c r="A26" s="10" t="s">
        <v>942</v>
      </c>
      <c r="B26" s="546" t="s">
        <v>971</v>
      </c>
    </row>
    <row r="27" spans="1:2" ht="15.75">
      <c r="A27" s="10" t="s">
        <v>943</v>
      </c>
      <c r="B27" s="546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8">
        <v>1</v>
      </c>
      <c r="B3" s="556" t="s">
        <v>859</v>
      </c>
      <c r="C3" s="557" t="s">
        <v>858</v>
      </c>
      <c r="D3" s="607">
        <f>(ABS('1-Баланс'!G32)-ABS('1-Баланс'!G33))/'2-Отчет за доходите'!G16</f>
        <v>-0.7140740740740741</v>
      </c>
      <c r="E3" s="611"/>
    </row>
    <row r="4" spans="1:4" ht="31.5">
      <c r="A4" s="558">
        <v>2</v>
      </c>
      <c r="B4" s="556" t="s">
        <v>885</v>
      </c>
      <c r="C4" s="557" t="s">
        <v>862</v>
      </c>
      <c r="D4" s="607">
        <f>(ABS('1-Баланс'!G32)-ABS('1-Баланс'!G33))/'1-Баланс'!G37</f>
        <v>-0.008147121463101314</v>
      </c>
    </row>
    <row r="5" spans="1:4" ht="31.5">
      <c r="A5" s="558">
        <v>3</v>
      </c>
      <c r="B5" s="556" t="s">
        <v>863</v>
      </c>
      <c r="C5" s="557" t="s">
        <v>864</v>
      </c>
      <c r="D5" s="607">
        <f>(ABS('1-Баланс'!G32)-ABS('1-Баланс'!G33))/('1-Баланс'!G56+'1-Баланс'!G79)</f>
        <v>-0.0067566620407362235</v>
      </c>
    </row>
    <row r="6" spans="1:4" ht="31.5">
      <c r="A6" s="558">
        <v>4</v>
      </c>
      <c r="B6" s="556" t="s">
        <v>886</v>
      </c>
      <c r="C6" s="557" t="s">
        <v>865</v>
      </c>
      <c r="D6" s="607">
        <f>(ABS('1-Баланс'!G32)-ABS('1-Баланс'!G33))/('1-Баланс'!C95)</f>
        <v>-0.0035066786951081104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8">
        <v>5</v>
      </c>
      <c r="B8" s="556" t="s">
        <v>867</v>
      </c>
      <c r="C8" s="557" t="s">
        <v>868</v>
      </c>
      <c r="D8" s="606">
        <f>'2-Отчет за доходите'!G36/'2-Отчет за доходите'!C36</f>
        <v>0.6847492323439099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8">
        <v>6</v>
      </c>
      <c r="B10" s="556" t="s">
        <v>870</v>
      </c>
      <c r="C10" s="557" t="s">
        <v>871</v>
      </c>
      <c r="D10" s="606">
        <f>'1-Баланс'!C94/'1-Баланс'!G79</f>
        <v>3.649129216904153</v>
      </c>
    </row>
    <row r="11" spans="1:4" ht="63">
      <c r="A11" s="558">
        <v>7</v>
      </c>
      <c r="B11" s="556" t="s">
        <v>872</v>
      </c>
      <c r="C11" s="557" t="s">
        <v>938</v>
      </c>
      <c r="D11" s="606">
        <f>('1-Баланс'!C76+'1-Баланс'!C85+'1-Баланс'!C92)/'1-Баланс'!G79</f>
        <v>3.5419559127999025</v>
      </c>
    </row>
    <row r="12" spans="1:4" ht="47.25">
      <c r="A12" s="558">
        <v>8</v>
      </c>
      <c r="B12" s="556" t="s">
        <v>873</v>
      </c>
      <c r="C12" s="557" t="s">
        <v>939</v>
      </c>
      <c r="D12" s="606">
        <f>('1-Баланс'!C85+'1-Баланс'!C92)/'1-Баланс'!G79</f>
        <v>3.028559249786871</v>
      </c>
    </row>
    <row r="13" spans="1:4" ht="31.5">
      <c r="A13" s="558">
        <v>9</v>
      </c>
      <c r="B13" s="556" t="s">
        <v>874</v>
      </c>
      <c r="C13" s="557" t="s">
        <v>875</v>
      </c>
      <c r="D13" s="606">
        <f>'1-Баланс'!C92/'1-Баланс'!G79</f>
        <v>0.03483132383388138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8">
        <v>10</v>
      </c>
      <c r="B15" s="556" t="s">
        <v>890</v>
      </c>
      <c r="C15" s="557" t="s">
        <v>877</v>
      </c>
      <c r="D15" s="606">
        <f>'2-Отчет за доходите'!G16/('1-Баланс'!C20+'1-Баланс'!C21+'1-Баланс'!C22+'1-Баланс'!C28+'1-Баланс'!C65)</f>
        <v>0.012186975283008649</v>
      </c>
    </row>
    <row r="16" spans="1:4" ht="31.5">
      <c r="A16" s="613">
        <v>11</v>
      </c>
      <c r="B16" s="556" t="s">
        <v>876</v>
      </c>
      <c r="C16" s="557" t="s">
        <v>889</v>
      </c>
      <c r="D16" s="614">
        <f>'2-Отчет за доходите'!G16/('1-Баланс'!C95)</f>
        <v>0.0049108052265518145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8">
        <v>12</v>
      </c>
      <c r="B18" s="556" t="s">
        <v>905</v>
      </c>
      <c r="C18" s="557" t="s">
        <v>878</v>
      </c>
      <c r="D18" s="606">
        <f>'1-Баланс'!G56/('1-Баланс'!G37+'1-Баланс'!G56)</f>
        <v>0.4813853800503169</v>
      </c>
    </row>
    <row r="19" spans="1:4" ht="31.5">
      <c r="A19" s="558">
        <v>13</v>
      </c>
      <c r="B19" s="556" t="s">
        <v>906</v>
      </c>
      <c r="C19" s="557" t="s">
        <v>880</v>
      </c>
      <c r="D19" s="606">
        <f>D4/D5</f>
        <v>1.2057908792806193</v>
      </c>
    </row>
    <row r="20" spans="1:4" ht="31.5">
      <c r="A20" s="558">
        <v>14</v>
      </c>
      <c r="B20" s="556" t="s">
        <v>881</v>
      </c>
      <c r="C20" s="557" t="s">
        <v>882</v>
      </c>
      <c r="D20" s="606">
        <f>D6/D5</f>
        <v>0.5189957221430027</v>
      </c>
    </row>
    <row r="21" spans="1:5" ht="15.75">
      <c r="A21" s="558">
        <v>15</v>
      </c>
      <c r="B21" s="556" t="s">
        <v>883</v>
      </c>
      <c r="C21" s="557" t="s">
        <v>884</v>
      </c>
      <c r="D21" s="642">
        <f>'2-Отчет за доходите'!C37+'2-Отчет за доходите'!C25</f>
        <v>838</v>
      </c>
      <c r="E21" s="660"/>
    </row>
    <row r="22" spans="1:4" ht="47.25">
      <c r="A22" s="558">
        <v>16</v>
      </c>
      <c r="B22" s="556" t="s">
        <v>887</v>
      </c>
      <c r="C22" s="557" t="s">
        <v>888</v>
      </c>
      <c r="D22" s="612">
        <f>D21/'1-Баланс'!G37</f>
        <v>0.014164497481491498</v>
      </c>
    </row>
    <row r="23" spans="1:4" ht="31.5">
      <c r="A23" s="558">
        <v>17</v>
      </c>
      <c r="B23" s="556" t="s">
        <v>952</v>
      </c>
      <c r="C23" s="557" t="s">
        <v>953</v>
      </c>
      <c r="D23" s="612">
        <f>(D21+'2-Отчет за доходите'!C14)/'2-Отчет за доходите'!G31</f>
        <v>0.7840059790732437</v>
      </c>
    </row>
    <row r="24" spans="1:4" ht="31.5">
      <c r="A24" s="558">
        <v>18</v>
      </c>
      <c r="B24" s="556" t="s">
        <v>954</v>
      </c>
      <c r="C24" s="557" t="s">
        <v>955</v>
      </c>
      <c r="D24" s="612">
        <f>('1-Баланс'!G56+'1-Баланс'!G79)/(D21+'2-Отчет за доходите'!C14)</f>
        <v>68.0047664442326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7634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2645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2946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13249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26484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27393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31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31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14621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14621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8768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8768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8768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20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209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77526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1347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127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1479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7460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877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83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8431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5459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5459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43704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49163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29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543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572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281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59926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137452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7770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24663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-1872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-1872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-482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-2354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59162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6953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50885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1956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52841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2074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54915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9110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2079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5210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3747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1168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162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32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27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74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16422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16422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137452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40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351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211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337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57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41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1037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838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45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34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917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1954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1954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1954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671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675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160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46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439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18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663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1338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616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1338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616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616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134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482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1954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715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-561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-428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-59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-107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-440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621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27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-5227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6423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1842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300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-1005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-680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-2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-1387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45107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15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45107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557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45107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572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45107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572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45107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45107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45107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45107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45107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45107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45107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45107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45107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45107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45107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45107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45107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45107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45107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45107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45107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45107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45107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45107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45107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45107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45107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45107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45107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45107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45107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45107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45107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45107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45107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45107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45107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45107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45107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45107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45107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45107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45107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45107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45107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45107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45107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45107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45107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45107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7312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45107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45107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45107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45107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7312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45107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45107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45107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45107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45107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45107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45107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45107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45107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45107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45107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45107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45107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458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45107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7770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45107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45107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45107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7770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45107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45107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45107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45107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45107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45107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45107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45107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45107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45107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45107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45107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45107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45107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45107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45107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45107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45107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45107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45107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45107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45107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45107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45107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45107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45107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45107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45107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45107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45107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45107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45107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45107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45107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45107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45107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45107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45107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45107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45107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45107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45107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45107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45107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45107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45107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45107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45107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45107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45107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45107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45107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45107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45107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45107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45107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45107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45107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45107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45107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45107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45107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45107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45107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45107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45107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45107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748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45107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45107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45107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45107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748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45107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45107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45107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45107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45107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45107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45107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45107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45107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45107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45107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45107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45107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45107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748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45107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45107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45107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748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45107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-2620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45107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45107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45107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45107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-2620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45107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-482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45107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45107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45107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45107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45107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45107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45107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45107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45107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45107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45107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45107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45107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-3102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45107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45107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45107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-3102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45107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45107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45107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45107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45107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45107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45107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45107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45107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45107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45107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45107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45107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45107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45107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45107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45107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45107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45107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45107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45107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45107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45107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59186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45107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45107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45107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45107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59186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45107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-482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45107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45107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45107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45107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45107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45107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45107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45107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45107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45107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45107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45107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458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45107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59162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45107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45107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45107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59162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45107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6407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45107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45107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45107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45107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6407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45107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-134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45107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45107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45107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45107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45107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45107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45107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45107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45107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45107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45107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45107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680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45107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6953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45107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45107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45107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6953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45107</v>
      </c>
      <c r="D461" s="99" t="s">
        <v>523</v>
      </c>
      <c r="E461" s="480">
        <v>1</v>
      </c>
      <c r="F461" s="99" t="s">
        <v>522</v>
      </c>
      <c r="H461" s="99">
        <f>'Справка 6'!D11</f>
        <v>7634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45107</v>
      </c>
      <c r="D462" s="99" t="s">
        <v>526</v>
      </c>
      <c r="E462" s="480">
        <v>1</v>
      </c>
      <c r="F462" s="99" t="s">
        <v>525</v>
      </c>
      <c r="H462" s="99">
        <f>'Справка 6'!D12</f>
        <v>5143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45107</v>
      </c>
      <c r="D463" s="99" t="s">
        <v>529</v>
      </c>
      <c r="E463" s="480">
        <v>1</v>
      </c>
      <c r="F463" s="99" t="s">
        <v>528</v>
      </c>
      <c r="H463" s="99">
        <f>'Справка 6'!D13</f>
        <v>16607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45107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45107</v>
      </c>
      <c r="D465" s="99" t="s">
        <v>535</v>
      </c>
      <c r="E465" s="480">
        <v>1</v>
      </c>
      <c r="F465" s="99" t="s">
        <v>534</v>
      </c>
      <c r="H465" s="99">
        <f>'Справка 6'!D15</f>
        <v>318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45107</v>
      </c>
      <c r="D466" s="99" t="s">
        <v>537</v>
      </c>
      <c r="E466" s="480">
        <v>1</v>
      </c>
      <c r="F466" s="99" t="s">
        <v>536</v>
      </c>
      <c r="H466" s="99">
        <f>'Справка 6'!D16</f>
        <v>137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45107</v>
      </c>
      <c r="D467" s="99" t="s">
        <v>540</v>
      </c>
      <c r="E467" s="480">
        <v>1</v>
      </c>
      <c r="F467" s="99" t="s">
        <v>539</v>
      </c>
      <c r="H467" s="99">
        <f>'Справка 6'!D17</f>
        <v>13249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45107</v>
      </c>
      <c r="D468" s="99" t="s">
        <v>543</v>
      </c>
      <c r="E468" s="480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45107</v>
      </c>
      <c r="D469" s="99" t="s">
        <v>545</v>
      </c>
      <c r="E469" s="480">
        <v>1</v>
      </c>
      <c r="F469" s="99" t="s">
        <v>804</v>
      </c>
      <c r="H469" s="99">
        <f>'Справка 6'!D19</f>
        <v>43107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45107</v>
      </c>
      <c r="D470" s="99" t="s">
        <v>547</v>
      </c>
      <c r="E470" s="480">
        <v>1</v>
      </c>
      <c r="F470" s="99" t="s">
        <v>546</v>
      </c>
      <c r="H470" s="99">
        <f>'Справка 6'!D20</f>
        <v>27393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45107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45107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45107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45107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45107</v>
      </c>
      <c r="D475" s="99" t="s">
        <v>558</v>
      </c>
      <c r="E475" s="480">
        <v>1</v>
      </c>
      <c r="F475" s="99" t="s">
        <v>542</v>
      </c>
      <c r="H475" s="99">
        <f>'Справка 6'!D26</f>
        <v>338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45107</v>
      </c>
      <c r="D476" s="99" t="s">
        <v>560</v>
      </c>
      <c r="E476" s="480">
        <v>1</v>
      </c>
      <c r="F476" s="99" t="s">
        <v>838</v>
      </c>
      <c r="H476" s="99">
        <f>'Справка 6'!D27</f>
        <v>338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45107</v>
      </c>
      <c r="D477" s="99" t="s">
        <v>562</v>
      </c>
      <c r="E477" s="480">
        <v>1</v>
      </c>
      <c r="F477" s="99" t="s">
        <v>561</v>
      </c>
      <c r="H477" s="99">
        <f>'Справка 6'!D29</f>
        <v>8515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45107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45107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45107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45107</v>
      </c>
      <c r="D481" s="99" t="s">
        <v>566</v>
      </c>
      <c r="E481" s="480">
        <v>1</v>
      </c>
      <c r="F481" s="99" t="s">
        <v>115</v>
      </c>
      <c r="H481" s="99">
        <f>'Справка 6'!D33</f>
        <v>8515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45107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45107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45107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45107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45107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45107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45107</v>
      </c>
      <c r="D488" s="99" t="s">
        <v>578</v>
      </c>
      <c r="E488" s="480">
        <v>1</v>
      </c>
      <c r="F488" s="99" t="s">
        <v>803</v>
      </c>
      <c r="H488" s="99">
        <f>'Справка 6'!D40</f>
        <v>8515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45107</v>
      </c>
      <c r="D489" s="99" t="s">
        <v>581</v>
      </c>
      <c r="E489" s="480">
        <v>1</v>
      </c>
      <c r="F489" s="99" t="s">
        <v>580</v>
      </c>
      <c r="H489" s="99">
        <f>'Справка 6'!D41</f>
        <v>14621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45107</v>
      </c>
      <c r="D490" s="99" t="s">
        <v>583</v>
      </c>
      <c r="E490" s="480">
        <v>1</v>
      </c>
      <c r="F490" s="99" t="s">
        <v>582</v>
      </c>
      <c r="H490" s="99">
        <f>'Справка 6'!D42</f>
        <v>93974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45107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45107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45107</v>
      </c>
      <c r="D493" s="99" t="s">
        <v>529</v>
      </c>
      <c r="E493" s="480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45107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45107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45107</v>
      </c>
      <c r="D496" s="99" t="s">
        <v>537</v>
      </c>
      <c r="E496" s="480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45107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45107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45107</v>
      </c>
      <c r="D499" s="99" t="s">
        <v>545</v>
      </c>
      <c r="E499" s="480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45107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45107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45107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45107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45107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45107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45107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45107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45107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45107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45107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45107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45107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45107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45107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45107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45107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45107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45107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45107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45107</v>
      </c>
      <c r="D520" s="99" t="s">
        <v>583</v>
      </c>
      <c r="E520" s="480">
        <v>2</v>
      </c>
      <c r="F520" s="99" t="s">
        <v>582</v>
      </c>
      <c r="H520" s="99">
        <f>'Справка 6'!E42</f>
        <v>4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45107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45107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45107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45107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45107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45107</v>
      </c>
      <c r="D526" s="99" t="s">
        <v>537</v>
      </c>
      <c r="E526" s="480">
        <v>3</v>
      </c>
      <c r="F526" s="99" t="s">
        <v>536</v>
      </c>
      <c r="H526" s="99">
        <f>'Справка 6'!F16</f>
        <v>5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45107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45107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45107</v>
      </c>
      <c r="D529" s="99" t="s">
        <v>545</v>
      </c>
      <c r="E529" s="480">
        <v>3</v>
      </c>
      <c r="F529" s="99" t="s">
        <v>804</v>
      </c>
      <c r="H529" s="99">
        <f>'Справка 6'!F19</f>
        <v>5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45107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45107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45107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45107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45107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45107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45107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45107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45107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45107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45107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45107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45107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45107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45107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45107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45107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45107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45107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45107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45107</v>
      </c>
      <c r="D550" s="99" t="s">
        <v>583</v>
      </c>
      <c r="E550" s="480">
        <v>3</v>
      </c>
      <c r="F550" s="99" t="s">
        <v>582</v>
      </c>
      <c r="H550" s="99">
        <f>'Справка 6'!F42</f>
        <v>5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45107</v>
      </c>
      <c r="D551" s="99" t="s">
        <v>523</v>
      </c>
      <c r="E551" s="480">
        <v>4</v>
      </c>
      <c r="F551" s="99" t="s">
        <v>522</v>
      </c>
      <c r="H551" s="99">
        <f>'Справка 6'!G11</f>
        <v>7634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45107</v>
      </c>
      <c r="D552" s="99" t="s">
        <v>526</v>
      </c>
      <c r="E552" s="480">
        <v>4</v>
      </c>
      <c r="F552" s="99" t="s">
        <v>525</v>
      </c>
      <c r="H552" s="99">
        <f>'Справка 6'!G12</f>
        <v>5143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45107</v>
      </c>
      <c r="D553" s="99" t="s">
        <v>529</v>
      </c>
      <c r="E553" s="480">
        <v>4</v>
      </c>
      <c r="F553" s="99" t="s">
        <v>528</v>
      </c>
      <c r="H553" s="99">
        <f>'Справка 6'!G13</f>
        <v>16609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45107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45107</v>
      </c>
      <c r="D555" s="99" t="s">
        <v>535</v>
      </c>
      <c r="E555" s="480">
        <v>4</v>
      </c>
      <c r="F555" s="99" t="s">
        <v>534</v>
      </c>
      <c r="H555" s="99">
        <f>'Справка 6'!G15</f>
        <v>318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45107</v>
      </c>
      <c r="D556" s="99" t="s">
        <v>537</v>
      </c>
      <c r="E556" s="480">
        <v>4</v>
      </c>
      <c r="F556" s="99" t="s">
        <v>536</v>
      </c>
      <c r="H556" s="99">
        <f>'Справка 6'!G16</f>
        <v>134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45107</v>
      </c>
      <c r="D557" s="99" t="s">
        <v>540</v>
      </c>
      <c r="E557" s="480">
        <v>4</v>
      </c>
      <c r="F557" s="99" t="s">
        <v>539</v>
      </c>
      <c r="H557" s="99">
        <f>'Справка 6'!G17</f>
        <v>13249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45107</v>
      </c>
      <c r="D558" s="99" t="s">
        <v>543</v>
      </c>
      <c r="E558" s="480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45107</v>
      </c>
      <c r="D559" s="99" t="s">
        <v>545</v>
      </c>
      <c r="E559" s="480">
        <v>4</v>
      </c>
      <c r="F559" s="99" t="s">
        <v>804</v>
      </c>
      <c r="H559" s="99">
        <f>'Справка 6'!G19</f>
        <v>43106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45107</v>
      </c>
      <c r="D560" s="99" t="s">
        <v>547</v>
      </c>
      <c r="E560" s="480">
        <v>4</v>
      </c>
      <c r="F560" s="99" t="s">
        <v>546</v>
      </c>
      <c r="H560" s="99">
        <f>'Справка 6'!G20</f>
        <v>27393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45107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45107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45107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45107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45107</v>
      </c>
      <c r="D565" s="99" t="s">
        <v>558</v>
      </c>
      <c r="E565" s="480">
        <v>4</v>
      </c>
      <c r="F565" s="99" t="s">
        <v>542</v>
      </c>
      <c r="H565" s="99">
        <f>'Справка 6'!G26</f>
        <v>338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45107</v>
      </c>
      <c r="D566" s="99" t="s">
        <v>560</v>
      </c>
      <c r="E566" s="480">
        <v>4</v>
      </c>
      <c r="F566" s="99" t="s">
        <v>838</v>
      </c>
      <c r="H566" s="99">
        <f>'Справка 6'!G27</f>
        <v>338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45107</v>
      </c>
      <c r="D567" s="99" t="s">
        <v>562</v>
      </c>
      <c r="E567" s="480">
        <v>4</v>
      </c>
      <c r="F567" s="99" t="s">
        <v>561</v>
      </c>
      <c r="H567" s="99">
        <f>'Справка 6'!G29</f>
        <v>8515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45107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45107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45107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45107</v>
      </c>
      <c r="D571" s="99" t="s">
        <v>566</v>
      </c>
      <c r="E571" s="480">
        <v>4</v>
      </c>
      <c r="F571" s="99" t="s">
        <v>115</v>
      </c>
      <c r="H571" s="99">
        <f>'Справка 6'!G33</f>
        <v>8515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45107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45107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45107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45107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45107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45107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45107</v>
      </c>
      <c r="D578" s="99" t="s">
        <v>578</v>
      </c>
      <c r="E578" s="480">
        <v>4</v>
      </c>
      <c r="F578" s="99" t="s">
        <v>803</v>
      </c>
      <c r="H578" s="99">
        <f>'Справка 6'!G40</f>
        <v>8515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45107</v>
      </c>
      <c r="D579" s="99" t="s">
        <v>581</v>
      </c>
      <c r="E579" s="480">
        <v>4</v>
      </c>
      <c r="F579" s="99" t="s">
        <v>580</v>
      </c>
      <c r="H579" s="99">
        <f>'Справка 6'!G41</f>
        <v>14621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45107</v>
      </c>
      <c r="D580" s="99" t="s">
        <v>583</v>
      </c>
      <c r="E580" s="480">
        <v>4</v>
      </c>
      <c r="F580" s="99" t="s">
        <v>582</v>
      </c>
      <c r="H580" s="99">
        <f>'Справка 6'!G42</f>
        <v>93973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45107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45107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45107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45107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45107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45107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45107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45107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45107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45107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45107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45107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45107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45107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45107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45107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45107</v>
      </c>
      <c r="D597" s="99" t="s">
        <v>562</v>
      </c>
      <c r="E597" s="480">
        <v>5</v>
      </c>
      <c r="F597" s="99" t="s">
        <v>561</v>
      </c>
      <c r="H597" s="99">
        <f>'Справка 6'!H29</f>
        <v>253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45107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45107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45107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45107</v>
      </c>
      <c r="D601" s="99" t="s">
        <v>566</v>
      </c>
      <c r="E601" s="480">
        <v>5</v>
      </c>
      <c r="F601" s="99" t="s">
        <v>115</v>
      </c>
      <c r="H601" s="99">
        <f>'Справка 6'!H33</f>
        <v>253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45107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45107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45107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45107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45107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45107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45107</v>
      </c>
      <c r="D608" s="99" t="s">
        <v>578</v>
      </c>
      <c r="E608" s="480">
        <v>5</v>
      </c>
      <c r="F608" s="99" t="s">
        <v>803</v>
      </c>
      <c r="H608" s="99">
        <f>'Справка 6'!H40</f>
        <v>253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45107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45107</v>
      </c>
      <c r="D610" s="99" t="s">
        <v>583</v>
      </c>
      <c r="E610" s="480">
        <v>5</v>
      </c>
      <c r="F610" s="99" t="s">
        <v>582</v>
      </c>
      <c r="H610" s="99">
        <f>'Справка 6'!H42</f>
        <v>253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45107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45107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45107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45107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45107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45107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45107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45107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45107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45107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45107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45107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45107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45107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45107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45107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45107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45107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45107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45107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45107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45107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45107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45107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45107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45107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45107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45107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45107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45107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45107</v>
      </c>
      <c r="D641" s="99" t="s">
        <v>523</v>
      </c>
      <c r="E641" s="480">
        <v>7</v>
      </c>
      <c r="F641" s="99" t="s">
        <v>522</v>
      </c>
      <c r="H641" s="99">
        <f>'Справка 6'!J11</f>
        <v>7634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45107</v>
      </c>
      <c r="D642" s="99" t="s">
        <v>526</v>
      </c>
      <c r="E642" s="480">
        <v>7</v>
      </c>
      <c r="F642" s="99" t="s">
        <v>525</v>
      </c>
      <c r="H642" s="99">
        <f>'Справка 6'!J12</f>
        <v>5143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45107</v>
      </c>
      <c r="D643" s="99" t="s">
        <v>529</v>
      </c>
      <c r="E643" s="480">
        <v>7</v>
      </c>
      <c r="F643" s="99" t="s">
        <v>528</v>
      </c>
      <c r="H643" s="99">
        <f>'Справка 6'!J13</f>
        <v>16609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45107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45107</v>
      </c>
      <c r="D645" s="99" t="s">
        <v>535</v>
      </c>
      <c r="E645" s="480">
        <v>7</v>
      </c>
      <c r="F645" s="99" t="s">
        <v>534</v>
      </c>
      <c r="H645" s="99">
        <f>'Справка 6'!J15</f>
        <v>318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45107</v>
      </c>
      <c r="D646" s="99" t="s">
        <v>537</v>
      </c>
      <c r="E646" s="480">
        <v>7</v>
      </c>
      <c r="F646" s="99" t="s">
        <v>536</v>
      </c>
      <c r="H646" s="99">
        <f>'Справка 6'!J16</f>
        <v>134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45107</v>
      </c>
      <c r="D647" s="99" t="s">
        <v>540</v>
      </c>
      <c r="E647" s="480">
        <v>7</v>
      </c>
      <c r="F647" s="99" t="s">
        <v>539</v>
      </c>
      <c r="H647" s="99">
        <f>'Справка 6'!J17</f>
        <v>13249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45107</v>
      </c>
      <c r="D648" s="99" t="s">
        <v>543</v>
      </c>
      <c r="E648" s="480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45107</v>
      </c>
      <c r="D649" s="99" t="s">
        <v>545</v>
      </c>
      <c r="E649" s="480">
        <v>7</v>
      </c>
      <c r="F649" s="99" t="s">
        <v>804</v>
      </c>
      <c r="H649" s="99">
        <f>'Справка 6'!J19</f>
        <v>43106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45107</v>
      </c>
      <c r="D650" s="99" t="s">
        <v>547</v>
      </c>
      <c r="E650" s="480">
        <v>7</v>
      </c>
      <c r="F650" s="99" t="s">
        <v>546</v>
      </c>
      <c r="H650" s="99">
        <f>'Справка 6'!J20</f>
        <v>27393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45107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45107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45107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45107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45107</v>
      </c>
      <c r="D655" s="99" t="s">
        <v>558</v>
      </c>
      <c r="E655" s="480">
        <v>7</v>
      </c>
      <c r="F655" s="99" t="s">
        <v>542</v>
      </c>
      <c r="H655" s="99">
        <f>'Справка 6'!J26</f>
        <v>338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45107</v>
      </c>
      <c r="D656" s="99" t="s">
        <v>560</v>
      </c>
      <c r="E656" s="480">
        <v>7</v>
      </c>
      <c r="F656" s="99" t="s">
        <v>838</v>
      </c>
      <c r="H656" s="99">
        <f>'Справка 6'!J27</f>
        <v>338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45107</v>
      </c>
      <c r="D657" s="99" t="s">
        <v>562</v>
      </c>
      <c r="E657" s="480">
        <v>7</v>
      </c>
      <c r="F657" s="99" t="s">
        <v>561</v>
      </c>
      <c r="H657" s="99">
        <f>'Справка 6'!J29</f>
        <v>8768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45107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45107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45107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45107</v>
      </c>
      <c r="D661" s="99" t="s">
        <v>566</v>
      </c>
      <c r="E661" s="480">
        <v>7</v>
      </c>
      <c r="F661" s="99" t="s">
        <v>115</v>
      </c>
      <c r="H661" s="99">
        <f>'Справка 6'!J33</f>
        <v>8768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45107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45107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45107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45107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45107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45107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45107</v>
      </c>
      <c r="D668" s="99" t="s">
        <v>578</v>
      </c>
      <c r="E668" s="480">
        <v>7</v>
      </c>
      <c r="F668" s="99" t="s">
        <v>803</v>
      </c>
      <c r="H668" s="99">
        <f>'Справка 6'!J40</f>
        <v>8768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45107</v>
      </c>
      <c r="D669" s="99" t="s">
        <v>581</v>
      </c>
      <c r="E669" s="480">
        <v>7</v>
      </c>
      <c r="F669" s="99" t="s">
        <v>580</v>
      </c>
      <c r="H669" s="99">
        <f>'Справка 6'!J41</f>
        <v>14621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45107</v>
      </c>
      <c r="D670" s="99" t="s">
        <v>583</v>
      </c>
      <c r="E670" s="480">
        <v>7</v>
      </c>
      <c r="F670" s="99" t="s">
        <v>582</v>
      </c>
      <c r="H670" s="99">
        <f>'Справка 6'!J42</f>
        <v>94226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45107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45107</v>
      </c>
      <c r="D672" s="99" t="s">
        <v>526</v>
      </c>
      <c r="E672" s="480">
        <v>8</v>
      </c>
      <c r="F672" s="99" t="s">
        <v>525</v>
      </c>
      <c r="H672" s="99">
        <f>'Справка 6'!K12</f>
        <v>2432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45107</v>
      </c>
      <c r="D673" s="99" t="s">
        <v>529</v>
      </c>
      <c r="E673" s="480">
        <v>8</v>
      </c>
      <c r="F673" s="99" t="s">
        <v>528</v>
      </c>
      <c r="H673" s="99">
        <f>'Справка 6'!K13</f>
        <v>13552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45107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45107</v>
      </c>
      <c r="D675" s="99" t="s">
        <v>535</v>
      </c>
      <c r="E675" s="480">
        <v>8</v>
      </c>
      <c r="F675" s="99" t="s">
        <v>534</v>
      </c>
      <c r="H675" s="99">
        <f>'Справка 6'!K15</f>
        <v>316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45107</v>
      </c>
      <c r="D676" s="99" t="s">
        <v>537</v>
      </c>
      <c r="E676" s="480">
        <v>8</v>
      </c>
      <c r="F676" s="99" t="s">
        <v>536</v>
      </c>
      <c r="H676" s="99">
        <f>'Справка 6'!K16</f>
        <v>128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45107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45107</v>
      </c>
      <c r="D678" s="99" t="s">
        <v>543</v>
      </c>
      <c r="E678" s="480">
        <v>8</v>
      </c>
      <c r="F678" s="99" t="s">
        <v>542</v>
      </c>
      <c r="H678" s="99">
        <f>'Справка 6'!K18</f>
        <v>19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45107</v>
      </c>
      <c r="D679" s="99" t="s">
        <v>545</v>
      </c>
      <c r="E679" s="480">
        <v>8</v>
      </c>
      <c r="F679" s="99" t="s">
        <v>804</v>
      </c>
      <c r="H679" s="99">
        <f>'Справка 6'!K19</f>
        <v>16447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45107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45107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45107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45107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45107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45107</v>
      </c>
      <c r="D685" s="99" t="s">
        <v>558</v>
      </c>
      <c r="E685" s="480">
        <v>8</v>
      </c>
      <c r="F685" s="99" t="s">
        <v>542</v>
      </c>
      <c r="H685" s="99">
        <f>'Справка 6'!K26</f>
        <v>276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45107</v>
      </c>
      <c r="D686" s="99" t="s">
        <v>560</v>
      </c>
      <c r="E686" s="480">
        <v>8</v>
      </c>
      <c r="F686" s="99" t="s">
        <v>838</v>
      </c>
      <c r="H686" s="99">
        <f>'Справка 6'!K27</f>
        <v>276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45107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45107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45107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45107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45107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45107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45107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45107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45107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45107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45107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45107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45107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45107</v>
      </c>
      <c r="D700" s="99" t="s">
        <v>583</v>
      </c>
      <c r="E700" s="480">
        <v>8</v>
      </c>
      <c r="F700" s="99" t="s">
        <v>582</v>
      </c>
      <c r="H700" s="99">
        <f>'Справка 6'!K42</f>
        <v>16723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45107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45107</v>
      </c>
      <c r="D702" s="99" t="s">
        <v>526</v>
      </c>
      <c r="E702" s="480">
        <v>9</v>
      </c>
      <c r="F702" s="99" t="s">
        <v>525</v>
      </c>
      <c r="H702" s="99">
        <f>'Справка 6'!L12</f>
        <v>66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45107</v>
      </c>
      <c r="D703" s="99" t="s">
        <v>529</v>
      </c>
      <c r="E703" s="480">
        <v>9</v>
      </c>
      <c r="F703" s="99" t="s">
        <v>528</v>
      </c>
      <c r="H703" s="99">
        <f>'Справка 6'!L13</f>
        <v>111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45107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45107</v>
      </c>
      <c r="D705" s="99" t="s">
        <v>535</v>
      </c>
      <c r="E705" s="480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45107</v>
      </c>
      <c r="D706" s="99" t="s">
        <v>537</v>
      </c>
      <c r="E706" s="480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45107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45107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45107</v>
      </c>
      <c r="D709" s="99" t="s">
        <v>545</v>
      </c>
      <c r="E709" s="480">
        <v>9</v>
      </c>
      <c r="F709" s="99" t="s">
        <v>804</v>
      </c>
      <c r="H709" s="99">
        <f>'Справка 6'!L19</f>
        <v>180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45107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45107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45107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45107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45107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45107</v>
      </c>
      <c r="D715" s="99" t="s">
        <v>558</v>
      </c>
      <c r="E715" s="480">
        <v>9</v>
      </c>
      <c r="F715" s="99" t="s">
        <v>542</v>
      </c>
      <c r="H715" s="99">
        <f>'Справка 6'!L26</f>
        <v>31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45107</v>
      </c>
      <c r="D716" s="99" t="s">
        <v>560</v>
      </c>
      <c r="E716" s="480">
        <v>9</v>
      </c>
      <c r="F716" s="99" t="s">
        <v>838</v>
      </c>
      <c r="H716" s="99">
        <f>'Справка 6'!L27</f>
        <v>31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45107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45107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45107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45107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45107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45107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45107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45107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45107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45107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45107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45107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45107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45107</v>
      </c>
      <c r="D730" s="99" t="s">
        <v>583</v>
      </c>
      <c r="E730" s="480">
        <v>9</v>
      </c>
      <c r="F730" s="99" t="s">
        <v>582</v>
      </c>
      <c r="H730" s="99">
        <f>'Справка 6'!L42</f>
        <v>211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45107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45107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45107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45107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45107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45107</v>
      </c>
      <c r="D736" s="99" t="s">
        <v>537</v>
      </c>
      <c r="E736" s="480">
        <v>10</v>
      </c>
      <c r="F736" s="99" t="s">
        <v>536</v>
      </c>
      <c r="H736" s="99">
        <f>'Справка 6'!M16</f>
        <v>5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45107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45107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45107</v>
      </c>
      <c r="D739" s="99" t="s">
        <v>545</v>
      </c>
      <c r="E739" s="480">
        <v>10</v>
      </c>
      <c r="F739" s="99" t="s">
        <v>804</v>
      </c>
      <c r="H739" s="99">
        <f>'Справка 6'!M19</f>
        <v>5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45107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45107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45107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45107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45107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45107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45107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45107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45107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45107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45107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45107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45107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45107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45107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45107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45107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45107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45107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45107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45107</v>
      </c>
      <c r="D760" s="99" t="s">
        <v>583</v>
      </c>
      <c r="E760" s="480">
        <v>10</v>
      </c>
      <c r="F760" s="99" t="s">
        <v>582</v>
      </c>
      <c r="H760" s="99">
        <f>'Справка 6'!M42</f>
        <v>5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45107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45107</v>
      </c>
      <c r="D762" s="99" t="s">
        <v>526</v>
      </c>
      <c r="E762" s="480">
        <v>11</v>
      </c>
      <c r="F762" s="99" t="s">
        <v>525</v>
      </c>
      <c r="H762" s="99">
        <f>'Справка 6'!N12</f>
        <v>2498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45107</v>
      </c>
      <c r="D763" s="99" t="s">
        <v>529</v>
      </c>
      <c r="E763" s="480">
        <v>11</v>
      </c>
      <c r="F763" s="99" t="s">
        <v>528</v>
      </c>
      <c r="H763" s="99">
        <f>'Справка 6'!N13</f>
        <v>13663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45107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45107</v>
      </c>
      <c r="D765" s="99" t="s">
        <v>535</v>
      </c>
      <c r="E765" s="480">
        <v>11</v>
      </c>
      <c r="F765" s="99" t="s">
        <v>534</v>
      </c>
      <c r="H765" s="99">
        <f>'Справка 6'!N15</f>
        <v>317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45107</v>
      </c>
      <c r="D766" s="99" t="s">
        <v>537</v>
      </c>
      <c r="E766" s="480">
        <v>11</v>
      </c>
      <c r="F766" s="99" t="s">
        <v>536</v>
      </c>
      <c r="H766" s="99">
        <f>'Справка 6'!N16</f>
        <v>125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45107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45107</v>
      </c>
      <c r="D768" s="99" t="s">
        <v>543</v>
      </c>
      <c r="E768" s="480">
        <v>11</v>
      </c>
      <c r="F768" s="99" t="s">
        <v>542</v>
      </c>
      <c r="H768" s="99">
        <f>'Справка 6'!N18</f>
        <v>19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45107</v>
      </c>
      <c r="D769" s="99" t="s">
        <v>545</v>
      </c>
      <c r="E769" s="480">
        <v>11</v>
      </c>
      <c r="F769" s="99" t="s">
        <v>804</v>
      </c>
      <c r="H769" s="99">
        <f>'Справка 6'!N19</f>
        <v>16622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45107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45107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45107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45107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45107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45107</v>
      </c>
      <c r="D775" s="99" t="s">
        <v>558</v>
      </c>
      <c r="E775" s="480">
        <v>11</v>
      </c>
      <c r="F775" s="99" t="s">
        <v>542</v>
      </c>
      <c r="H775" s="99">
        <f>'Справка 6'!N26</f>
        <v>307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45107</v>
      </c>
      <c r="D776" s="99" t="s">
        <v>560</v>
      </c>
      <c r="E776" s="480">
        <v>11</v>
      </c>
      <c r="F776" s="99" t="s">
        <v>838</v>
      </c>
      <c r="H776" s="99">
        <f>'Справка 6'!N27</f>
        <v>307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45107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45107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45107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45107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45107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45107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45107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45107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45107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45107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45107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45107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45107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45107</v>
      </c>
      <c r="D790" s="99" t="s">
        <v>583</v>
      </c>
      <c r="E790" s="480">
        <v>11</v>
      </c>
      <c r="F790" s="99" t="s">
        <v>582</v>
      </c>
      <c r="H790" s="99">
        <f>'Справка 6'!N42</f>
        <v>16929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45107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45107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45107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45107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45107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45107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45107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45107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45107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45107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45107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45107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45107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45107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45107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45107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45107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45107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45107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45107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45107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45107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45107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45107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45107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45107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45107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45107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45107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45107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45107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45107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45107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45107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45107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45107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45107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45107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45107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45107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45107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45107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45107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45107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45107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45107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45107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45107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45107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45107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45107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45107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45107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45107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45107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45107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45107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45107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45107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45107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45107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45107</v>
      </c>
      <c r="D852" s="99" t="s">
        <v>526</v>
      </c>
      <c r="E852" s="480">
        <v>14</v>
      </c>
      <c r="F852" s="99" t="s">
        <v>525</v>
      </c>
      <c r="H852" s="99">
        <f>'Справка 6'!Q12</f>
        <v>2498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45107</v>
      </c>
      <c r="D853" s="99" t="s">
        <v>529</v>
      </c>
      <c r="E853" s="480">
        <v>14</v>
      </c>
      <c r="F853" s="99" t="s">
        <v>528</v>
      </c>
      <c r="H853" s="99">
        <f>'Справка 6'!Q13</f>
        <v>13663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45107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45107</v>
      </c>
      <c r="D855" s="99" t="s">
        <v>535</v>
      </c>
      <c r="E855" s="480">
        <v>14</v>
      </c>
      <c r="F855" s="99" t="s">
        <v>534</v>
      </c>
      <c r="H855" s="99">
        <f>'Справка 6'!Q15</f>
        <v>317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45107</v>
      </c>
      <c r="D856" s="99" t="s">
        <v>537</v>
      </c>
      <c r="E856" s="480">
        <v>14</v>
      </c>
      <c r="F856" s="99" t="s">
        <v>536</v>
      </c>
      <c r="H856" s="99">
        <f>'Справка 6'!Q16</f>
        <v>125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45107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45107</v>
      </c>
      <c r="D858" s="99" t="s">
        <v>543</v>
      </c>
      <c r="E858" s="480">
        <v>14</v>
      </c>
      <c r="F858" s="99" t="s">
        <v>542</v>
      </c>
      <c r="H858" s="99">
        <f>'Справка 6'!Q18</f>
        <v>19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45107</v>
      </c>
      <c r="D859" s="99" t="s">
        <v>545</v>
      </c>
      <c r="E859" s="480">
        <v>14</v>
      </c>
      <c r="F859" s="99" t="s">
        <v>804</v>
      </c>
      <c r="H859" s="99">
        <f>'Справка 6'!Q19</f>
        <v>16622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45107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45107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45107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45107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45107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45107</v>
      </c>
      <c r="D865" s="99" t="s">
        <v>558</v>
      </c>
      <c r="E865" s="480">
        <v>14</v>
      </c>
      <c r="F865" s="99" t="s">
        <v>542</v>
      </c>
      <c r="H865" s="99">
        <f>'Справка 6'!Q26</f>
        <v>307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45107</v>
      </c>
      <c r="D866" s="99" t="s">
        <v>560</v>
      </c>
      <c r="E866" s="480">
        <v>14</v>
      </c>
      <c r="F866" s="99" t="s">
        <v>838</v>
      </c>
      <c r="H866" s="99">
        <f>'Справка 6'!Q27</f>
        <v>307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45107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45107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45107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45107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45107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45107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45107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45107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45107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45107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45107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45107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45107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45107</v>
      </c>
      <c r="D880" s="99" t="s">
        <v>583</v>
      </c>
      <c r="E880" s="480">
        <v>14</v>
      </c>
      <c r="F880" s="99" t="s">
        <v>582</v>
      </c>
      <c r="H880" s="99">
        <f>'Справка 6'!Q42</f>
        <v>16929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45107</v>
      </c>
      <c r="D881" s="99" t="s">
        <v>523</v>
      </c>
      <c r="E881" s="480">
        <v>15</v>
      </c>
      <c r="F881" s="99" t="s">
        <v>522</v>
      </c>
      <c r="H881" s="99">
        <f>'Справка 6'!R11</f>
        <v>7634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45107</v>
      </c>
      <c r="D882" s="99" t="s">
        <v>526</v>
      </c>
      <c r="E882" s="480">
        <v>15</v>
      </c>
      <c r="F882" s="99" t="s">
        <v>525</v>
      </c>
      <c r="H882" s="99">
        <f>'Справка 6'!R12</f>
        <v>2645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45107</v>
      </c>
      <c r="D883" s="99" t="s">
        <v>529</v>
      </c>
      <c r="E883" s="480">
        <v>15</v>
      </c>
      <c r="F883" s="99" t="s">
        <v>528</v>
      </c>
      <c r="H883" s="99">
        <f>'Справка 6'!R13</f>
        <v>2946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45107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45107</v>
      </c>
      <c r="D885" s="99" t="s">
        <v>535</v>
      </c>
      <c r="E885" s="480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45107</v>
      </c>
      <c r="D886" s="99" t="s">
        <v>537</v>
      </c>
      <c r="E886" s="480">
        <v>15</v>
      </c>
      <c r="F886" s="99" t="s">
        <v>536</v>
      </c>
      <c r="H886" s="99">
        <f>'Справка 6'!R16</f>
        <v>9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45107</v>
      </c>
      <c r="D887" s="99" t="s">
        <v>540</v>
      </c>
      <c r="E887" s="480">
        <v>15</v>
      </c>
      <c r="F887" s="99" t="s">
        <v>539</v>
      </c>
      <c r="H887" s="99">
        <f>'Справка 6'!R17</f>
        <v>13249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45107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45107</v>
      </c>
      <c r="D889" s="99" t="s">
        <v>545</v>
      </c>
      <c r="E889" s="480">
        <v>15</v>
      </c>
      <c r="F889" s="99" t="s">
        <v>804</v>
      </c>
      <c r="H889" s="99">
        <f>'Справка 6'!R19</f>
        <v>26484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45107</v>
      </c>
      <c r="D890" s="99" t="s">
        <v>547</v>
      </c>
      <c r="E890" s="480">
        <v>15</v>
      </c>
      <c r="F890" s="99" t="s">
        <v>546</v>
      </c>
      <c r="H890" s="99">
        <f>'Справка 6'!R20</f>
        <v>27393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45107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45107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45107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45107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45107</v>
      </c>
      <c r="D895" s="99" t="s">
        <v>558</v>
      </c>
      <c r="E895" s="480">
        <v>15</v>
      </c>
      <c r="F895" s="99" t="s">
        <v>542</v>
      </c>
      <c r="H895" s="99">
        <f>'Справка 6'!R26</f>
        <v>31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45107</v>
      </c>
      <c r="D896" s="99" t="s">
        <v>560</v>
      </c>
      <c r="E896" s="480">
        <v>15</v>
      </c>
      <c r="F896" s="99" t="s">
        <v>838</v>
      </c>
      <c r="H896" s="99">
        <f>'Справка 6'!R27</f>
        <v>31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45107</v>
      </c>
      <c r="D897" s="99" t="s">
        <v>562</v>
      </c>
      <c r="E897" s="480">
        <v>15</v>
      </c>
      <c r="F897" s="99" t="s">
        <v>561</v>
      </c>
      <c r="H897" s="99">
        <f>'Справка 6'!R29</f>
        <v>8768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45107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45107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45107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45107</v>
      </c>
      <c r="D901" s="99" t="s">
        <v>566</v>
      </c>
      <c r="E901" s="480">
        <v>15</v>
      </c>
      <c r="F901" s="99" t="s">
        <v>115</v>
      </c>
      <c r="H901" s="99">
        <f>'Справка 6'!R33</f>
        <v>8768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45107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45107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45107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45107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45107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45107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45107</v>
      </c>
      <c r="D908" s="99" t="s">
        <v>578</v>
      </c>
      <c r="E908" s="480">
        <v>15</v>
      </c>
      <c r="F908" s="99" t="s">
        <v>803</v>
      </c>
      <c r="H908" s="99">
        <f>'Справка 6'!R40</f>
        <v>8768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45107</v>
      </c>
      <c r="D909" s="99" t="s">
        <v>581</v>
      </c>
      <c r="E909" s="480">
        <v>15</v>
      </c>
      <c r="F909" s="99" t="s">
        <v>580</v>
      </c>
      <c r="H909" s="99">
        <f>'Справка 6'!R41</f>
        <v>14621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45107</v>
      </c>
      <c r="D910" s="99" t="s">
        <v>583</v>
      </c>
      <c r="E910" s="480">
        <v>15</v>
      </c>
      <c r="F910" s="99" t="s">
        <v>582</v>
      </c>
      <c r="H910" s="99">
        <f>'Справка 6'!R42</f>
        <v>77297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45107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45107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45107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45107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45107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45107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45107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45107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45107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45107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45107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209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45107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45107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45107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45107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45107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7460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45107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5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45107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877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45107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45107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45107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6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45107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45107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6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45107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45107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45107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83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45107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45107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45107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45107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83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45107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8431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45107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8640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45107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45107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45107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45107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45107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45107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45107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45107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45107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45107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45107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45107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45107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45107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45107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45107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7460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45107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5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45107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877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45107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45107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45107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6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45107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45107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6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45107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45107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45107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83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45107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45107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45107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45107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83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45107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8431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45107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8431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45107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45107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45107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45107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45107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45107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45107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45107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45107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45107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45107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209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45107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45107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45107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45107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45107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45107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45107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45107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45107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45107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45107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45107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45107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45107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45107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45107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45107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45107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45107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45107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45107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209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45107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45107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45107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45107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45107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50885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45107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50885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45107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45107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45107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45107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45107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45107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1956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45107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45107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45107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52841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45107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2074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45107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45107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45107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45107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45107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9110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45107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9110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45107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45107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45107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45107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2079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45107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45107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2079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45107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45107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45107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5210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45107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3747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45107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1168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45107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162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45107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32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45107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74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45107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1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45107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45107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73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45107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27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45107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23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45107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16422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45107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71337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45107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45107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45107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45107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45107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45107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45107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45107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45107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45107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45107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45107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45107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45107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45107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45107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45107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45107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45107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45107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45107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9110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45107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9110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45107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45107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45107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45107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2079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45107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45107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2079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45107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45107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45107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5210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45107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3747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45107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1168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45107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162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45107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32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45107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74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45107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1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45107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45107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73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45107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27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45107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23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45107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16422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45107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16422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45107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45107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45107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45107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45107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50885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45107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50885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45107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45107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45107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45107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45107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45107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1956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45107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45107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45107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52841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45107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2074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45107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45107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45107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45107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45107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45107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45107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45107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45107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45107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45107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45107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45107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45107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45107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45107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45107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45107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45107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45107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45107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45107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45107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45107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45107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45107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45107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54915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45107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45107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45107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45107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45107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45107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45107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45107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45107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45107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45107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45107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45107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45107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45107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45107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45107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45107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45107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45107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45107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45107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45107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45107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45107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45107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45107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45107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45107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45107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45107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45107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45107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45107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45107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45107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45107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45107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45107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45107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45107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45107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45107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45107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45107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45107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45107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45107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45107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45107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45107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45107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45107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45107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45107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45107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45107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45107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45107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2">
        <f>'Справка 8'!C13</f>
        <v>4650903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45107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45107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45107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45107</v>
      </c>
      <c r="D1201" s="99" t="s">
        <v>769</v>
      </c>
      <c r="E1201" s="99">
        <v>1</v>
      </c>
      <c r="F1201" s="99" t="s">
        <v>79</v>
      </c>
      <c r="H1201" s="482">
        <f>'Справка 8'!C17</f>
        <v>215000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45107</v>
      </c>
      <c r="D1202" s="99" t="s">
        <v>770</v>
      </c>
      <c r="E1202" s="99">
        <v>1</v>
      </c>
      <c r="F1202" s="99" t="s">
        <v>761</v>
      </c>
      <c r="H1202" s="482">
        <f>'Справка 8'!C18</f>
        <v>4865903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45107</v>
      </c>
      <c r="D1203" s="99" t="s">
        <v>772</v>
      </c>
      <c r="E1203" s="99">
        <v>1</v>
      </c>
      <c r="F1203" s="99" t="s">
        <v>762</v>
      </c>
      <c r="H1203" s="482">
        <f>'Справка 8'!C20</f>
        <v>405386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45107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45107</v>
      </c>
      <c r="D1205" s="99" t="s">
        <v>776</v>
      </c>
      <c r="E1205" s="99">
        <v>1</v>
      </c>
      <c r="F1205" s="99" t="s">
        <v>775</v>
      </c>
      <c r="H1205" s="482">
        <f>'Справка 8'!C22</f>
        <v>604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45107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45107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45107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45107</v>
      </c>
      <c r="D1209" s="99" t="s">
        <v>784</v>
      </c>
      <c r="E1209" s="99">
        <v>1</v>
      </c>
      <c r="F1209" s="99" t="s">
        <v>783</v>
      </c>
      <c r="H1209" s="482">
        <f>'Справка 8'!C26</f>
        <v>535074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45107</v>
      </c>
      <c r="D1210" s="99" t="s">
        <v>786</v>
      </c>
      <c r="E1210" s="99">
        <v>1</v>
      </c>
      <c r="F1210" s="99" t="s">
        <v>771</v>
      </c>
      <c r="H1210" s="482">
        <f>'Справка 8'!C27</f>
        <v>941064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45107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45107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45107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45107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45107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45107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45107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45107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45107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45107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45107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45107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45107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45107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45107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45107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45107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45107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45107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45107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45107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45107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45107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45107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45107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45107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45107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45107</v>
      </c>
      <c r="D1239" s="99" t="s">
        <v>763</v>
      </c>
      <c r="E1239" s="99">
        <v>4</v>
      </c>
      <c r="F1239" s="99" t="s">
        <v>762</v>
      </c>
      <c r="H1239" s="482">
        <f>'Справка 8'!F13</f>
        <v>43747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45107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45107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45107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45107</v>
      </c>
      <c r="D1243" s="99" t="s">
        <v>769</v>
      </c>
      <c r="E1243" s="99">
        <v>4</v>
      </c>
      <c r="F1243" s="99" t="s">
        <v>79</v>
      </c>
      <c r="H1243" s="482">
        <f>'Справка 8'!F17</f>
        <v>46052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45107</v>
      </c>
      <c r="D1244" s="99" t="s">
        <v>770</v>
      </c>
      <c r="E1244" s="99">
        <v>4</v>
      </c>
      <c r="F1244" s="99" t="s">
        <v>761</v>
      </c>
      <c r="H1244" s="482">
        <f>'Справка 8'!F18</f>
        <v>89799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45107</v>
      </c>
      <c r="D1245" s="99" t="s">
        <v>772</v>
      </c>
      <c r="E1245" s="99">
        <v>4</v>
      </c>
      <c r="F1245" s="99" t="s">
        <v>762</v>
      </c>
      <c r="H1245" s="482">
        <f>'Справка 8'!F20</f>
        <v>2904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45107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45107</v>
      </c>
      <c r="D1247" s="99" t="s">
        <v>776</v>
      </c>
      <c r="E1247" s="99">
        <v>4</v>
      </c>
      <c r="F1247" s="99" t="s">
        <v>775</v>
      </c>
      <c r="H1247" s="482">
        <f>'Справка 8'!F22</f>
        <v>814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45107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45107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45107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45107</v>
      </c>
      <c r="D1251" s="99" t="s">
        <v>784</v>
      </c>
      <c r="E1251" s="99">
        <v>4</v>
      </c>
      <c r="F1251" s="99" t="s">
        <v>783</v>
      </c>
      <c r="H1251" s="482">
        <f>'Справка 8'!F26</f>
        <v>1741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45107</v>
      </c>
      <c r="D1252" s="99" t="s">
        <v>786</v>
      </c>
      <c r="E1252" s="99">
        <v>4</v>
      </c>
      <c r="F1252" s="99" t="s">
        <v>771</v>
      </c>
      <c r="H1252" s="482">
        <f>'Справка 8'!F27</f>
        <v>5459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45107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45107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45107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45107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45107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45107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45107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45107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45107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45107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45107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45107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45107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45107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45107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45107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45107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45107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45107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45107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45107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45107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45107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45107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45107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45107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45107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45107</v>
      </c>
      <c r="D1281" s="99" t="s">
        <v>763</v>
      </c>
      <c r="E1281" s="99">
        <v>7</v>
      </c>
      <c r="F1281" s="99" t="s">
        <v>762</v>
      </c>
      <c r="H1281" s="482">
        <f>'Справка 8'!I13</f>
        <v>43747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45107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45107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45107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45107</v>
      </c>
      <c r="D1285" s="99" t="s">
        <v>769</v>
      </c>
      <c r="E1285" s="99">
        <v>7</v>
      </c>
      <c r="F1285" s="99" t="s">
        <v>79</v>
      </c>
      <c r="H1285" s="482">
        <f>'Справка 8'!I17</f>
        <v>46052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45107</v>
      </c>
      <c r="D1286" s="99" t="s">
        <v>770</v>
      </c>
      <c r="E1286" s="99">
        <v>7</v>
      </c>
      <c r="F1286" s="99" t="s">
        <v>761</v>
      </c>
      <c r="H1286" s="482">
        <f>'Справка 8'!I18</f>
        <v>89799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45107</v>
      </c>
      <c r="D1287" s="99" t="s">
        <v>772</v>
      </c>
      <c r="E1287" s="99">
        <v>7</v>
      </c>
      <c r="F1287" s="99" t="s">
        <v>762</v>
      </c>
      <c r="H1287" s="482">
        <f>'Справка 8'!I20</f>
        <v>2904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45107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45107</v>
      </c>
      <c r="D1289" s="99" t="s">
        <v>776</v>
      </c>
      <c r="E1289" s="99">
        <v>7</v>
      </c>
      <c r="F1289" s="99" t="s">
        <v>775</v>
      </c>
      <c r="H1289" s="482">
        <f>'Справка 8'!I22</f>
        <v>814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45107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45107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45107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45107</v>
      </c>
      <c r="D1293" s="99" t="s">
        <v>784</v>
      </c>
      <c r="E1293" s="99">
        <v>7</v>
      </c>
      <c r="F1293" s="99" t="s">
        <v>783</v>
      </c>
      <c r="H1293" s="482">
        <f>'Справка 8'!I26</f>
        <v>1741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45107</v>
      </c>
      <c r="D1294" s="99" t="s">
        <v>786</v>
      </c>
      <c r="E1294" s="99">
        <v>7</v>
      </c>
      <c r="F1294" s="99" t="s">
        <v>771</v>
      </c>
      <c r="H1294" s="482">
        <f>'Справка 8'!I27</f>
        <v>5459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P18" sqref="P1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7634</v>
      </c>
      <c r="D12" s="188">
        <v>7634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2645</v>
      </c>
      <c r="D13" s="188">
        <v>2711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2946</v>
      </c>
      <c r="D14" s="188">
        <v>3055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1</v>
      </c>
      <c r="D16" s="188">
        <v>2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9</v>
      </c>
      <c r="D17" s="188">
        <v>9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13249</v>
      </c>
      <c r="D18" s="188">
        <v>13249</v>
      </c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26484</v>
      </c>
      <c r="D20" s="564">
        <f>SUM(D12:D19)</f>
        <v>26660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>
        <v>27393</v>
      </c>
      <c r="D21" s="461">
        <v>27393</v>
      </c>
      <c r="E21" s="84" t="s">
        <v>58</v>
      </c>
      <c r="F21" s="87" t="s">
        <v>59</v>
      </c>
      <c r="G21" s="188">
        <v>7770</v>
      </c>
      <c r="H21" s="188">
        <v>7312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24663</v>
      </c>
      <c r="H26" s="564">
        <f>H20+H21+H22</f>
        <v>24205</v>
      </c>
      <c r="M26" s="92"/>
    </row>
    <row r="27" spans="1:8" ht="15.75">
      <c r="A27" s="84" t="s">
        <v>79</v>
      </c>
      <c r="B27" s="86" t="s">
        <v>80</v>
      </c>
      <c r="C27" s="188">
        <v>31</v>
      </c>
      <c r="D27" s="188">
        <v>62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31</v>
      </c>
      <c r="D28" s="564">
        <f>SUM(D24:D27)</f>
        <v>62</v>
      </c>
      <c r="E28" s="193" t="s">
        <v>84</v>
      </c>
      <c r="F28" s="87" t="s">
        <v>85</v>
      </c>
      <c r="G28" s="561">
        <f>SUM(G29:G31)</f>
        <v>-1872</v>
      </c>
      <c r="H28" s="562">
        <f>SUM(H29:H31)</f>
        <v>-2620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-1872</v>
      </c>
      <c r="H30" s="188">
        <v>-2620</v>
      </c>
      <c r="M30" s="92"/>
    </row>
    <row r="31" spans="1:8" ht="15.75">
      <c r="A31" s="84" t="s">
        <v>91</v>
      </c>
      <c r="B31" s="86" t="s">
        <v>92</v>
      </c>
      <c r="C31" s="188">
        <v>14621</v>
      </c>
      <c r="D31" s="188">
        <v>14621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748</v>
      </c>
      <c r="M32" s="92"/>
    </row>
    <row r="33" spans="1:8" ht="15.75">
      <c r="A33" s="467" t="s">
        <v>99</v>
      </c>
      <c r="B33" s="91" t="s">
        <v>100</v>
      </c>
      <c r="C33" s="563">
        <f>C31+C32</f>
        <v>14621</v>
      </c>
      <c r="D33" s="564">
        <f>D31+D32</f>
        <v>14621</v>
      </c>
      <c r="E33" s="191" t="s">
        <v>101</v>
      </c>
      <c r="F33" s="87" t="s">
        <v>102</v>
      </c>
      <c r="G33" s="188">
        <v>-482</v>
      </c>
      <c r="H33" s="188"/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-2354</v>
      </c>
      <c r="H34" s="564">
        <f>H28+H32+H33</f>
        <v>-1872</v>
      </c>
    </row>
    <row r="35" spans="1:8" ht="15.75">
      <c r="A35" s="84" t="s">
        <v>106</v>
      </c>
      <c r="B35" s="88" t="s">
        <v>107</v>
      </c>
      <c r="C35" s="561">
        <f>SUM(C36:C39)</f>
        <v>8768</v>
      </c>
      <c r="D35" s="562">
        <f>SUM(D36:D39)</f>
        <v>8515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59162</v>
      </c>
      <c r="H37" s="566">
        <f>H26+H18+H34</f>
        <v>59186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8768</v>
      </c>
      <c r="D39" s="188">
        <v>8515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6953</v>
      </c>
      <c r="H40" s="549">
        <v>6407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50885</v>
      </c>
      <c r="H45" s="188">
        <v>51890</v>
      </c>
    </row>
    <row r="46" spans="1:13" ht="15.75">
      <c r="A46" s="458" t="s">
        <v>137</v>
      </c>
      <c r="B46" s="90" t="s">
        <v>138</v>
      </c>
      <c r="C46" s="563">
        <f>C35+C40+C45</f>
        <v>8768</v>
      </c>
      <c r="D46" s="564">
        <f>D35+D40+D45</f>
        <v>8515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1956</v>
      </c>
      <c r="H48" s="188">
        <v>1956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52841</v>
      </c>
      <c r="H50" s="562">
        <f>SUM(H44:H49)</f>
        <v>53846</v>
      </c>
    </row>
    <row r="51" spans="1:8" ht="15.75">
      <c r="A51" s="84" t="s">
        <v>79</v>
      </c>
      <c r="B51" s="86" t="s">
        <v>155</v>
      </c>
      <c r="C51" s="188"/>
      <c r="D51" s="188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20</v>
      </c>
      <c r="D54" s="463">
        <v>37</v>
      </c>
      <c r="E54" s="84" t="s">
        <v>164</v>
      </c>
      <c r="F54" s="89" t="s">
        <v>165</v>
      </c>
      <c r="G54" s="188">
        <v>2074</v>
      </c>
      <c r="H54" s="188">
        <v>2074</v>
      </c>
    </row>
    <row r="55" spans="1:8" ht="15.75">
      <c r="A55" s="94" t="s">
        <v>166</v>
      </c>
      <c r="B55" s="90" t="s">
        <v>167</v>
      </c>
      <c r="C55" s="463">
        <v>209</v>
      </c>
      <c r="D55" s="463">
        <v>209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77526</v>
      </c>
      <c r="D56" s="568">
        <f>D20+D21+D22+D28+D33+D46+D52+D54+D55</f>
        <v>77497</v>
      </c>
      <c r="E56" s="94" t="s">
        <v>825</v>
      </c>
      <c r="F56" s="93" t="s">
        <v>172</v>
      </c>
      <c r="G56" s="565">
        <f>G50+G52+G53+G54+G55</f>
        <v>54915</v>
      </c>
      <c r="H56" s="566">
        <f>H50+H52+H53+H54+H55</f>
        <v>55920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1347</v>
      </c>
      <c r="D59" s="188">
        <v>1348</v>
      </c>
      <c r="E59" s="192" t="s">
        <v>180</v>
      </c>
      <c r="F59" s="471" t="s">
        <v>181</v>
      </c>
      <c r="G59" s="188">
        <v>9110</v>
      </c>
      <c r="H59" s="188">
        <v>8810</v>
      </c>
    </row>
    <row r="60" spans="1:13" ht="15.75">
      <c r="A60" s="84" t="s">
        <v>178</v>
      </c>
      <c r="B60" s="86" t="s">
        <v>179</v>
      </c>
      <c r="C60" s="188">
        <v>127</v>
      </c>
      <c r="D60" s="188">
        <v>127</v>
      </c>
      <c r="E60" s="84" t="s">
        <v>184</v>
      </c>
      <c r="F60" s="87" t="s">
        <v>185</v>
      </c>
      <c r="G60" s="188">
        <v>2079</v>
      </c>
      <c r="H60" s="188">
        <v>1974</v>
      </c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1">
        <f>SUM(G62:G68)</f>
        <v>5210</v>
      </c>
      <c r="H61" s="562">
        <f>SUM(H62:H68)</f>
        <v>4802</v>
      </c>
    </row>
    <row r="62" spans="1:13" ht="15.75">
      <c r="A62" s="84" t="s">
        <v>186</v>
      </c>
      <c r="B62" s="88" t="s">
        <v>187</v>
      </c>
      <c r="C62" s="188">
        <v>5</v>
      </c>
      <c r="D62" s="188">
        <v>5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3747</v>
      </c>
      <c r="H63" s="188">
        <v>3683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1168</v>
      </c>
      <c r="H64" s="188">
        <v>790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1479</v>
      </c>
      <c r="D65" s="564">
        <f>SUM(D59:D64)</f>
        <v>1480</v>
      </c>
      <c r="E65" s="84" t="s">
        <v>201</v>
      </c>
      <c r="F65" s="87" t="s">
        <v>202</v>
      </c>
      <c r="G65" s="188">
        <v>162</v>
      </c>
      <c r="H65" s="188">
        <v>162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32</v>
      </c>
      <c r="H66" s="188">
        <v>87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27</v>
      </c>
      <c r="H67" s="188">
        <v>31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74</v>
      </c>
      <c r="H68" s="188">
        <v>49</v>
      </c>
    </row>
    <row r="69" spans="1:8" ht="15.75">
      <c r="A69" s="84" t="s">
        <v>210</v>
      </c>
      <c r="B69" s="86" t="s">
        <v>211</v>
      </c>
      <c r="C69" s="188">
        <v>7460</v>
      </c>
      <c r="D69" s="188">
        <v>7399</v>
      </c>
      <c r="E69" s="192" t="s">
        <v>79</v>
      </c>
      <c r="F69" s="87" t="s">
        <v>216</v>
      </c>
      <c r="G69" s="188">
        <v>23</v>
      </c>
      <c r="H69" s="188">
        <v>25</v>
      </c>
    </row>
    <row r="70" spans="1:8" ht="15.75">
      <c r="A70" s="84" t="s">
        <v>214</v>
      </c>
      <c r="B70" s="86" t="s">
        <v>215</v>
      </c>
      <c r="C70" s="188">
        <v>5</v>
      </c>
      <c r="D70" s="188">
        <v>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877</v>
      </c>
      <c r="D71" s="188"/>
      <c r="E71" s="459" t="s">
        <v>47</v>
      </c>
      <c r="F71" s="89" t="s">
        <v>223</v>
      </c>
      <c r="G71" s="563">
        <f>G59+G60+G61+G69+G70</f>
        <v>16422</v>
      </c>
      <c r="H71" s="564">
        <f>H59+H60+H61+H69+H70</f>
        <v>15611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6</v>
      </c>
      <c r="D73" s="188">
        <v>14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83</v>
      </c>
      <c r="D75" s="188">
        <v>8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3">
        <f>SUM(C68:C75)</f>
        <v>8431</v>
      </c>
      <c r="D76" s="564">
        <f>SUM(D68:D75)</f>
        <v>7426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5459</v>
      </c>
      <c r="D79" s="562">
        <f>SUM(D80:D82)</f>
        <v>5438</v>
      </c>
      <c r="E79" s="196" t="s">
        <v>824</v>
      </c>
      <c r="F79" s="93" t="s">
        <v>241</v>
      </c>
      <c r="G79" s="565">
        <f>G71+G73+G75+G77</f>
        <v>16422</v>
      </c>
      <c r="H79" s="566">
        <f>H71+H73+H75+H77</f>
        <v>15611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5459</v>
      </c>
      <c r="D82" s="188">
        <v>5438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>
        <v>43704</v>
      </c>
      <c r="D84" s="188">
        <v>44676</v>
      </c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49163</v>
      </c>
      <c r="D85" s="564">
        <f>D84+D83+D79</f>
        <v>50114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29</v>
      </c>
      <c r="D88" s="188">
        <v>42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543</v>
      </c>
      <c r="D89" s="188">
        <v>515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572</v>
      </c>
      <c r="D92" s="564">
        <f>SUM(D88:D91)</f>
        <v>557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281</v>
      </c>
      <c r="D93" s="463">
        <v>50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59926</v>
      </c>
      <c r="D94" s="568">
        <f>D65+D76+D85+D92+D93</f>
        <v>59627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137452</v>
      </c>
      <c r="D95" s="570">
        <f>D94+D56</f>
        <v>137124</v>
      </c>
      <c r="E95" s="220" t="s">
        <v>915</v>
      </c>
      <c r="F95" s="474" t="s">
        <v>268</v>
      </c>
      <c r="G95" s="569">
        <f>G37+G40+G56+G79</f>
        <v>137452</v>
      </c>
      <c r="H95" s="570">
        <f>H37+H40+H56+H79</f>
        <v>137124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6" t="s">
        <v>949</v>
      </c>
      <c r="B98" s="669">
        <f>pdeReportingDate</f>
        <v>45166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Петър Красимиров Терзиев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Q24" sqref="Q2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40</v>
      </c>
      <c r="D12" s="305">
        <v>55</v>
      </c>
      <c r="E12" s="185" t="s">
        <v>277</v>
      </c>
      <c r="F12" s="231" t="s">
        <v>278</v>
      </c>
      <c r="G12" s="305"/>
      <c r="H12" s="305"/>
    </row>
    <row r="13" spans="1:8" ht="15.75">
      <c r="A13" s="185" t="s">
        <v>279</v>
      </c>
      <c r="B13" s="181" t="s">
        <v>280</v>
      </c>
      <c r="C13" s="305">
        <v>351</v>
      </c>
      <c r="D13" s="305">
        <v>339</v>
      </c>
      <c r="E13" s="185" t="s">
        <v>281</v>
      </c>
      <c r="F13" s="231" t="s">
        <v>282</v>
      </c>
      <c r="G13" s="305"/>
      <c r="H13" s="305"/>
    </row>
    <row r="14" spans="1:8" ht="15.75">
      <c r="A14" s="185" t="s">
        <v>283</v>
      </c>
      <c r="B14" s="181" t="s">
        <v>284</v>
      </c>
      <c r="C14" s="305">
        <v>211</v>
      </c>
      <c r="D14" s="305">
        <v>221</v>
      </c>
      <c r="E14" s="236" t="s">
        <v>285</v>
      </c>
      <c r="F14" s="231" t="s">
        <v>286</v>
      </c>
      <c r="G14" s="305">
        <v>671</v>
      </c>
      <c r="H14" s="305">
        <v>462</v>
      </c>
    </row>
    <row r="15" spans="1:8" ht="15.75">
      <c r="A15" s="185" t="s">
        <v>287</v>
      </c>
      <c r="B15" s="181" t="s">
        <v>288</v>
      </c>
      <c r="C15" s="305">
        <v>337</v>
      </c>
      <c r="D15" s="305">
        <v>570</v>
      </c>
      <c r="E15" s="236" t="s">
        <v>79</v>
      </c>
      <c r="F15" s="231" t="s">
        <v>289</v>
      </c>
      <c r="G15" s="305">
        <v>4</v>
      </c>
      <c r="H15" s="305">
        <v>155</v>
      </c>
    </row>
    <row r="16" spans="1:8" ht="15.75">
      <c r="A16" s="185" t="s">
        <v>290</v>
      </c>
      <c r="B16" s="181" t="s">
        <v>291</v>
      </c>
      <c r="C16" s="305">
        <v>57</v>
      </c>
      <c r="D16" s="305">
        <v>114</v>
      </c>
      <c r="E16" s="227" t="s">
        <v>52</v>
      </c>
      <c r="F16" s="255" t="s">
        <v>292</v>
      </c>
      <c r="G16" s="594">
        <f>SUM(G12:G15)</f>
        <v>675</v>
      </c>
      <c r="H16" s="595">
        <f>SUM(H12:H15)</f>
        <v>617</v>
      </c>
    </row>
    <row r="17" spans="1:8" ht="31.5">
      <c r="A17" s="185" t="s">
        <v>293</v>
      </c>
      <c r="B17" s="181" t="s">
        <v>294</v>
      </c>
      <c r="C17" s="305"/>
      <c r="D17" s="305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605"/>
      <c r="H18" s="605"/>
    </row>
    <row r="19" spans="1:8" ht="15.75">
      <c r="A19" s="185" t="s">
        <v>299</v>
      </c>
      <c r="B19" s="181" t="s">
        <v>300</v>
      </c>
      <c r="C19" s="305">
        <v>41</v>
      </c>
      <c r="D19" s="305">
        <v>20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1037</v>
      </c>
      <c r="D22" s="595">
        <f>SUM(D12:D18)+D19</f>
        <v>1319</v>
      </c>
      <c r="E22" s="185" t="s">
        <v>309</v>
      </c>
      <c r="F22" s="228" t="s">
        <v>310</v>
      </c>
      <c r="G22" s="305">
        <v>160</v>
      </c>
      <c r="H22" s="305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46</v>
      </c>
      <c r="H23" s="305">
        <v>12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439</v>
      </c>
      <c r="H24" s="305">
        <v>173</v>
      </c>
    </row>
    <row r="25" spans="1:8" ht="31.5">
      <c r="A25" s="185" t="s">
        <v>316</v>
      </c>
      <c r="B25" s="228" t="s">
        <v>317</v>
      </c>
      <c r="C25" s="305">
        <v>838</v>
      </c>
      <c r="D25" s="305">
        <v>904</v>
      </c>
      <c r="E25" s="185" t="s">
        <v>318</v>
      </c>
      <c r="F25" s="228" t="s">
        <v>319</v>
      </c>
      <c r="G25" s="305"/>
      <c r="H25" s="305"/>
    </row>
    <row r="26" spans="1:8" ht="31.5">
      <c r="A26" s="185" t="s">
        <v>320</v>
      </c>
      <c r="B26" s="228" t="s">
        <v>321</v>
      </c>
      <c r="C26" s="305">
        <v>45</v>
      </c>
      <c r="D26" s="305">
        <v>31</v>
      </c>
      <c r="E26" s="185" t="s">
        <v>322</v>
      </c>
      <c r="F26" s="228" t="s">
        <v>323</v>
      </c>
      <c r="G26" s="305">
        <v>18</v>
      </c>
      <c r="H26" s="305">
        <v>254</v>
      </c>
    </row>
    <row r="27" spans="1:8" ht="31.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4">
        <f>SUM(G22:G26)</f>
        <v>663</v>
      </c>
      <c r="H27" s="595">
        <f>SUM(H22:H26)</f>
        <v>441</v>
      </c>
    </row>
    <row r="28" spans="1:8" ht="15.75">
      <c r="A28" s="185" t="s">
        <v>79</v>
      </c>
      <c r="B28" s="228" t="s">
        <v>327</v>
      </c>
      <c r="C28" s="305">
        <v>34</v>
      </c>
      <c r="D28" s="305">
        <v>33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917</v>
      </c>
      <c r="D29" s="595">
        <f>SUM(D25:D28)</f>
        <v>968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1954</v>
      </c>
      <c r="D31" s="601">
        <f>D29+D22</f>
        <v>2287</v>
      </c>
      <c r="E31" s="242" t="s">
        <v>800</v>
      </c>
      <c r="F31" s="257" t="s">
        <v>331</v>
      </c>
      <c r="G31" s="244">
        <f>G16+G18+G27</f>
        <v>1338</v>
      </c>
      <c r="H31" s="245">
        <f>H16+H18+H27</f>
        <v>1058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616</v>
      </c>
      <c r="H33" s="595">
        <f>IF((D31-H31)&gt;0,D31-H31,0)</f>
        <v>1229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2">
        <f>C31-C34+C35</f>
        <v>1954</v>
      </c>
      <c r="D36" s="603">
        <f>D31-D34+D35</f>
        <v>2287</v>
      </c>
      <c r="E36" s="253" t="s">
        <v>346</v>
      </c>
      <c r="F36" s="247" t="s">
        <v>347</v>
      </c>
      <c r="G36" s="258">
        <f>G35-G34+G31</f>
        <v>1338</v>
      </c>
      <c r="H36" s="259">
        <f>H35-H34+H31</f>
        <v>1058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616</v>
      </c>
      <c r="H37" s="245">
        <f>IF((D36-H36)&gt;0,D36-H36,0)</f>
        <v>1229</v>
      </c>
    </row>
    <row r="38" spans="1:8" ht="15.75">
      <c r="A38" s="225" t="s">
        <v>352</v>
      </c>
      <c r="B38" s="229" t="s">
        <v>353</v>
      </c>
      <c r="C38" s="594">
        <f>C39+C40+C41</f>
        <v>0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616</v>
      </c>
      <c r="H42" s="235">
        <f>IF(H37&gt;0,IF(D38+H37&lt;0,0,D38+H37),IF(D37-D38&lt;0,D38-D37,0))</f>
        <v>1229</v>
      </c>
    </row>
    <row r="43" spans="1:8" ht="15.75">
      <c r="A43" s="224" t="s">
        <v>364</v>
      </c>
      <c r="B43" s="177" t="s">
        <v>365</v>
      </c>
      <c r="C43" s="305"/>
      <c r="D43" s="305"/>
      <c r="E43" s="224" t="s">
        <v>364</v>
      </c>
      <c r="F43" s="186" t="s">
        <v>366</v>
      </c>
      <c r="G43" s="551">
        <v>134</v>
      </c>
      <c r="H43" s="551">
        <v>132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482</v>
      </c>
      <c r="H44" s="259">
        <f>IF(D42=0,IF(H42-H43&gt;0,H42-H43+D43,0),IF(D42-D43&lt;0,D43-D42+H43,0))</f>
        <v>1097</v>
      </c>
    </row>
    <row r="45" spans="1:8" ht="16.5" thickBot="1">
      <c r="A45" s="261" t="s">
        <v>371</v>
      </c>
      <c r="B45" s="262" t="s">
        <v>372</v>
      </c>
      <c r="C45" s="596">
        <f>C36+C38+C42</f>
        <v>1954</v>
      </c>
      <c r="D45" s="597">
        <f>D36+D38+D42</f>
        <v>2287</v>
      </c>
      <c r="E45" s="261" t="s">
        <v>373</v>
      </c>
      <c r="F45" s="263" t="s">
        <v>374</v>
      </c>
      <c r="G45" s="596">
        <f>G42+G36</f>
        <v>1954</v>
      </c>
      <c r="H45" s="597">
        <f>H42+H36</f>
        <v>2287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2" t="s">
        <v>950</v>
      </c>
      <c r="B47" s="672"/>
      <c r="C47" s="672"/>
      <c r="D47" s="672"/>
      <c r="E47" s="672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6" t="s">
        <v>949</v>
      </c>
      <c r="B50" s="669">
        <f>pdeReportingDate</f>
        <v>45166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Петър Красимиров Терзиев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1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1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1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1"/>
      <c r="G58" s="44"/>
      <c r="H58" s="41"/>
    </row>
    <row r="59" spans="1:8" ht="15.75">
      <c r="A59" s="658"/>
      <c r="B59" s="668"/>
      <c r="C59" s="668"/>
      <c r="D59" s="668"/>
      <c r="E59" s="668"/>
      <c r="F59" s="541"/>
      <c r="G59" s="44"/>
      <c r="H59" s="41"/>
    </row>
    <row r="60" spans="1:8" ht="15.75">
      <c r="A60" s="658"/>
      <c r="B60" s="668"/>
      <c r="C60" s="668"/>
      <c r="D60" s="668"/>
      <c r="E60" s="668"/>
      <c r="F60" s="541"/>
      <c r="G60" s="44"/>
      <c r="H60" s="41"/>
    </row>
    <row r="61" spans="1:8" ht="15.75">
      <c r="A61" s="658"/>
      <c r="B61" s="668"/>
      <c r="C61" s="668"/>
      <c r="D61" s="668"/>
      <c r="E61" s="668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715</v>
      </c>
      <c r="D11" s="188">
        <v>625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-561</v>
      </c>
      <c r="D12" s="188">
        <v>-366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-428</v>
      </c>
      <c r="D14" s="188">
        <v>-677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-59</v>
      </c>
      <c r="D15" s="188">
        <v>-8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-107</v>
      </c>
      <c r="D20" s="188">
        <v>-60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-440</v>
      </c>
      <c r="D21" s="624">
        <f>SUM(D11:D20)</f>
        <v>-486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621</v>
      </c>
      <c r="D26" s="188">
        <v>275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27</v>
      </c>
      <c r="D27" s="188">
        <v>35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-5227</v>
      </c>
      <c r="D28" s="188">
        <v>-3345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6423</v>
      </c>
      <c r="D29" s="188">
        <v>4966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1842</v>
      </c>
      <c r="D33" s="624">
        <f>SUM(D23:D32)</f>
        <v>1931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300</v>
      </c>
      <c r="D37" s="188">
        <v>90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-1005</v>
      </c>
      <c r="D38" s="188">
        <v>-864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-680</v>
      </c>
      <c r="D40" s="188">
        <v>-530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-1387</v>
      </c>
      <c r="D43" s="626">
        <f>SUM(D35:D42)</f>
        <v>-1305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15</v>
      </c>
      <c r="D44" s="297">
        <f>D43+D33+D21</f>
        <v>140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557</v>
      </c>
      <c r="D45" s="298">
        <v>2357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572</v>
      </c>
      <c r="D46" s="300">
        <f>D45+D44</f>
        <v>2497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572</v>
      </c>
      <c r="D47" s="288">
        <v>2497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45166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Петър Красимиров Терзиев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951</v>
      </c>
      <c r="C59" s="668"/>
      <c r="D59" s="668"/>
      <c r="E59" s="668"/>
      <c r="F59" s="541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1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1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1"/>
      <c r="G62" s="44"/>
      <c r="H62" s="41"/>
    </row>
    <row r="63" spans="1:8" ht="15.75">
      <c r="A63" s="658"/>
      <c r="B63" s="668"/>
      <c r="C63" s="668"/>
      <c r="D63" s="668"/>
      <c r="E63" s="668"/>
      <c r="F63" s="541"/>
      <c r="G63" s="44"/>
      <c r="H63" s="41"/>
    </row>
    <row r="64" spans="1:8" ht="15.75">
      <c r="A64" s="658"/>
      <c r="B64" s="668"/>
      <c r="C64" s="668"/>
      <c r="D64" s="668"/>
      <c r="E64" s="668"/>
      <c r="F64" s="541"/>
      <c r="G64" s="44"/>
      <c r="H64" s="41"/>
    </row>
    <row r="65" spans="1:8" ht="15.75">
      <c r="A65" s="658"/>
      <c r="B65" s="668"/>
      <c r="C65" s="668"/>
      <c r="D65" s="668"/>
      <c r="E65" s="668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T30" sqref="T30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8" t="s">
        <v>453</v>
      </c>
      <c r="B8" s="681" t="s">
        <v>454</v>
      </c>
      <c r="C8" s="674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4" t="s">
        <v>460</v>
      </c>
      <c r="L8" s="674" t="s">
        <v>461</v>
      </c>
      <c r="M8" s="498"/>
      <c r="N8" s="499"/>
    </row>
    <row r="9" spans="1:14" s="500" customFormat="1" ht="31.5">
      <c r="A9" s="679"/>
      <c r="B9" s="682"/>
      <c r="C9" s="675"/>
      <c r="D9" s="677" t="s">
        <v>802</v>
      </c>
      <c r="E9" s="677" t="s">
        <v>456</v>
      </c>
      <c r="F9" s="502" t="s">
        <v>457</v>
      </c>
      <c r="G9" s="502"/>
      <c r="H9" s="502"/>
      <c r="I9" s="684" t="s">
        <v>458</v>
      </c>
      <c r="J9" s="684" t="s">
        <v>459</v>
      </c>
      <c r="K9" s="675"/>
      <c r="L9" s="675"/>
      <c r="M9" s="503" t="s">
        <v>801</v>
      </c>
      <c r="N9" s="499"/>
    </row>
    <row r="10" spans="1:14" s="500" customFormat="1" ht="31.5">
      <c r="A10" s="680"/>
      <c r="B10" s="683"/>
      <c r="C10" s="676"/>
      <c r="D10" s="677"/>
      <c r="E10" s="677"/>
      <c r="F10" s="501" t="s">
        <v>462</v>
      </c>
      <c r="G10" s="501" t="s">
        <v>463</v>
      </c>
      <c r="H10" s="501" t="s">
        <v>464</v>
      </c>
      <c r="I10" s="676"/>
      <c r="J10" s="676"/>
      <c r="K10" s="676"/>
      <c r="L10" s="676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7312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748</v>
      </c>
      <c r="J13" s="550">
        <f>'1-Баланс'!H30+'1-Баланс'!H33</f>
        <v>-2620</v>
      </c>
      <c r="K13" s="551"/>
      <c r="L13" s="550">
        <f>SUM(C13:K13)</f>
        <v>59186</v>
      </c>
      <c r="M13" s="552">
        <f>'1-Баланс'!H40</f>
        <v>6407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8">
        <f>C13+C14</f>
        <v>36853</v>
      </c>
      <c r="D17" s="618">
        <f aca="true" t="shared" si="2" ref="D17:M17">D13+D14</f>
        <v>16853</v>
      </c>
      <c r="E17" s="618">
        <f t="shared" si="2"/>
        <v>7312</v>
      </c>
      <c r="F17" s="618">
        <f t="shared" si="2"/>
        <v>0</v>
      </c>
      <c r="G17" s="618">
        <f t="shared" si="2"/>
        <v>0</v>
      </c>
      <c r="H17" s="618">
        <f t="shared" si="2"/>
        <v>40</v>
      </c>
      <c r="I17" s="618">
        <f t="shared" si="2"/>
        <v>748</v>
      </c>
      <c r="J17" s="618">
        <f t="shared" si="2"/>
        <v>-2620</v>
      </c>
      <c r="K17" s="618">
        <f t="shared" si="2"/>
        <v>0</v>
      </c>
      <c r="L17" s="550">
        <f t="shared" si="1"/>
        <v>59186</v>
      </c>
      <c r="M17" s="619">
        <f t="shared" si="2"/>
        <v>6407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50">
        <f>+'1-Баланс'!G32</f>
        <v>0</v>
      </c>
      <c r="J18" s="550">
        <f>+'1-Баланс'!G33</f>
        <v>-482</v>
      </c>
      <c r="K18" s="551"/>
      <c r="L18" s="550">
        <f t="shared" si="1"/>
        <v>-482</v>
      </c>
      <c r="M18" s="604">
        <v>-134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458</v>
      </c>
      <c r="F30" s="305"/>
      <c r="G30" s="305"/>
      <c r="H30" s="305"/>
      <c r="I30" s="305"/>
      <c r="J30" s="305"/>
      <c r="K30" s="305"/>
      <c r="L30" s="550">
        <f t="shared" si="1"/>
        <v>458</v>
      </c>
      <c r="M30" s="306">
        <v>680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36853</v>
      </c>
      <c r="D31" s="618">
        <f aca="true" t="shared" si="6" ref="D31:M31">D19+D22+D23+D26+D30+D29+D17+D18</f>
        <v>16853</v>
      </c>
      <c r="E31" s="618">
        <f t="shared" si="6"/>
        <v>7770</v>
      </c>
      <c r="F31" s="618">
        <f t="shared" si="6"/>
        <v>0</v>
      </c>
      <c r="G31" s="618">
        <f t="shared" si="6"/>
        <v>0</v>
      </c>
      <c r="H31" s="618">
        <f t="shared" si="6"/>
        <v>40</v>
      </c>
      <c r="I31" s="618">
        <f t="shared" si="6"/>
        <v>748</v>
      </c>
      <c r="J31" s="618">
        <f t="shared" si="6"/>
        <v>-3102</v>
      </c>
      <c r="K31" s="618">
        <f t="shared" si="6"/>
        <v>0</v>
      </c>
      <c r="L31" s="550">
        <f t="shared" si="1"/>
        <v>59162</v>
      </c>
      <c r="M31" s="619">
        <f t="shared" si="6"/>
        <v>6953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7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7770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748</v>
      </c>
      <c r="J34" s="553">
        <f t="shared" si="7"/>
        <v>-3102</v>
      </c>
      <c r="K34" s="553">
        <f t="shared" si="7"/>
        <v>0</v>
      </c>
      <c r="L34" s="616">
        <f t="shared" si="1"/>
        <v>59162</v>
      </c>
      <c r="M34" s="554">
        <f>M31+M32+M33</f>
        <v>6953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6" t="s">
        <v>949</v>
      </c>
      <c r="B38" s="669">
        <f>pdeReportingDate</f>
        <v>45166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Петър Красимиров Терзиев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951</v>
      </c>
      <c r="C43" s="668"/>
      <c r="D43" s="668"/>
      <c r="E43" s="668"/>
      <c r="F43" s="541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1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1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1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1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1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34" sqref="H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3" t="s">
        <v>453</v>
      </c>
      <c r="B7" s="664"/>
      <c r="C7" s="667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5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5" t="s">
        <v>513</v>
      </c>
      <c r="R7" s="687" t="s">
        <v>514</v>
      </c>
    </row>
    <row r="8" spans="1:18" s="119" customFormat="1" ht="66.75" customHeight="1">
      <c r="A8" s="665"/>
      <c r="B8" s="666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7634</v>
      </c>
      <c r="E11" s="317"/>
      <c r="F11" s="317"/>
      <c r="G11" s="318">
        <f>D11+E11-F11</f>
        <v>7634</v>
      </c>
      <c r="H11" s="317"/>
      <c r="I11" s="317"/>
      <c r="J11" s="318">
        <f>G11+H11-I11</f>
        <v>7634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7634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5143</v>
      </c>
      <c r="E12" s="317"/>
      <c r="F12" s="317"/>
      <c r="G12" s="318">
        <f aca="true" t="shared" si="2" ref="G12:G41">D12+E12-F12</f>
        <v>5143</v>
      </c>
      <c r="H12" s="317"/>
      <c r="I12" s="317"/>
      <c r="J12" s="318">
        <f aca="true" t="shared" si="3" ref="J12:J41">G12+H12-I12</f>
        <v>5143</v>
      </c>
      <c r="K12" s="317">
        <v>2432</v>
      </c>
      <c r="L12" s="317">
        <v>66</v>
      </c>
      <c r="M12" s="317"/>
      <c r="N12" s="318">
        <f aca="true" t="shared" si="4" ref="N12:N41">K12+L12-M12</f>
        <v>2498</v>
      </c>
      <c r="O12" s="317"/>
      <c r="P12" s="317"/>
      <c r="Q12" s="318">
        <f t="shared" si="0"/>
        <v>2498</v>
      </c>
      <c r="R12" s="329">
        <f t="shared" si="1"/>
        <v>2645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16607</v>
      </c>
      <c r="E13" s="317">
        <v>2</v>
      </c>
      <c r="F13" s="317"/>
      <c r="G13" s="318">
        <f t="shared" si="2"/>
        <v>16609</v>
      </c>
      <c r="H13" s="317"/>
      <c r="I13" s="317"/>
      <c r="J13" s="318">
        <f t="shared" si="3"/>
        <v>16609</v>
      </c>
      <c r="K13" s="317">
        <v>13552</v>
      </c>
      <c r="L13" s="317">
        <v>111</v>
      </c>
      <c r="M13" s="317"/>
      <c r="N13" s="318">
        <f t="shared" si="4"/>
        <v>13663</v>
      </c>
      <c r="O13" s="317"/>
      <c r="P13" s="317"/>
      <c r="Q13" s="318">
        <f t="shared" si="0"/>
        <v>13663</v>
      </c>
      <c r="R13" s="329">
        <f t="shared" si="1"/>
        <v>2946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318</v>
      </c>
      <c r="E15" s="317"/>
      <c r="F15" s="317"/>
      <c r="G15" s="318">
        <f t="shared" si="2"/>
        <v>318</v>
      </c>
      <c r="H15" s="317"/>
      <c r="I15" s="317"/>
      <c r="J15" s="318">
        <f t="shared" si="3"/>
        <v>318</v>
      </c>
      <c r="K15" s="317">
        <v>316</v>
      </c>
      <c r="L15" s="317">
        <v>1</v>
      </c>
      <c r="M15" s="317"/>
      <c r="N15" s="318">
        <f t="shared" si="4"/>
        <v>317</v>
      </c>
      <c r="O15" s="317"/>
      <c r="P15" s="317"/>
      <c r="Q15" s="318">
        <f t="shared" si="0"/>
        <v>317</v>
      </c>
      <c r="R15" s="329">
        <f t="shared" si="1"/>
        <v>1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137</v>
      </c>
      <c r="E16" s="317">
        <v>2</v>
      </c>
      <c r="F16" s="317">
        <v>5</v>
      </c>
      <c r="G16" s="318">
        <f t="shared" si="2"/>
        <v>134</v>
      </c>
      <c r="H16" s="317"/>
      <c r="I16" s="317"/>
      <c r="J16" s="318">
        <f t="shared" si="3"/>
        <v>134</v>
      </c>
      <c r="K16" s="317">
        <v>128</v>
      </c>
      <c r="L16" s="317">
        <v>2</v>
      </c>
      <c r="M16" s="317">
        <v>5</v>
      </c>
      <c r="N16" s="318">
        <f t="shared" si="4"/>
        <v>125</v>
      </c>
      <c r="O16" s="317"/>
      <c r="P16" s="317"/>
      <c r="Q16" s="318">
        <f t="shared" si="0"/>
        <v>125</v>
      </c>
      <c r="R16" s="329">
        <f t="shared" si="1"/>
        <v>9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13249</v>
      </c>
      <c r="E17" s="317"/>
      <c r="F17" s="317"/>
      <c r="G17" s="318">
        <f t="shared" si="2"/>
        <v>13249</v>
      </c>
      <c r="H17" s="317"/>
      <c r="I17" s="317"/>
      <c r="J17" s="318">
        <f t="shared" si="3"/>
        <v>13249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13249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19</v>
      </c>
      <c r="E18" s="317"/>
      <c r="F18" s="317"/>
      <c r="G18" s="318">
        <f t="shared" si="2"/>
        <v>19</v>
      </c>
      <c r="H18" s="317"/>
      <c r="I18" s="317"/>
      <c r="J18" s="318">
        <f t="shared" si="3"/>
        <v>19</v>
      </c>
      <c r="K18" s="317">
        <v>19</v>
      </c>
      <c r="L18" s="317"/>
      <c r="M18" s="317"/>
      <c r="N18" s="318">
        <f t="shared" si="4"/>
        <v>19</v>
      </c>
      <c r="O18" s="317"/>
      <c r="P18" s="317"/>
      <c r="Q18" s="318">
        <f t="shared" si="0"/>
        <v>19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43107</v>
      </c>
      <c r="E19" s="319">
        <f>SUM(E11:E18)</f>
        <v>4</v>
      </c>
      <c r="F19" s="319">
        <f>SUM(F11:F18)</f>
        <v>5</v>
      </c>
      <c r="G19" s="318">
        <f t="shared" si="2"/>
        <v>43106</v>
      </c>
      <c r="H19" s="319">
        <f>SUM(H11:H18)</f>
        <v>0</v>
      </c>
      <c r="I19" s="319">
        <f>SUM(I11:I18)</f>
        <v>0</v>
      </c>
      <c r="J19" s="318">
        <f t="shared" si="3"/>
        <v>43106</v>
      </c>
      <c r="K19" s="319">
        <f>SUM(K11:K18)</f>
        <v>16447</v>
      </c>
      <c r="L19" s="319">
        <f>SUM(L11:L18)</f>
        <v>180</v>
      </c>
      <c r="M19" s="319">
        <f>SUM(M11:M18)</f>
        <v>5</v>
      </c>
      <c r="N19" s="318">
        <f t="shared" si="4"/>
        <v>16622</v>
      </c>
      <c r="O19" s="319">
        <f>SUM(O11:O18)</f>
        <v>0</v>
      </c>
      <c r="P19" s="319">
        <f>SUM(P11:P18)</f>
        <v>0</v>
      </c>
      <c r="Q19" s="318">
        <f t="shared" si="0"/>
        <v>16622</v>
      </c>
      <c r="R19" s="329">
        <f t="shared" si="1"/>
        <v>26484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27393</v>
      </c>
      <c r="E20" s="317"/>
      <c r="F20" s="317"/>
      <c r="G20" s="318">
        <f t="shared" si="2"/>
        <v>27393</v>
      </c>
      <c r="H20" s="317"/>
      <c r="I20" s="317"/>
      <c r="J20" s="318">
        <f t="shared" si="3"/>
        <v>27393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27393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/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338</v>
      </c>
      <c r="E26" s="317"/>
      <c r="F26" s="317"/>
      <c r="G26" s="318">
        <f t="shared" si="2"/>
        <v>338</v>
      </c>
      <c r="H26" s="317"/>
      <c r="I26" s="317"/>
      <c r="J26" s="318">
        <f t="shared" si="3"/>
        <v>338</v>
      </c>
      <c r="K26" s="317">
        <v>276</v>
      </c>
      <c r="L26" s="317">
        <v>31</v>
      </c>
      <c r="M26" s="317"/>
      <c r="N26" s="318">
        <f t="shared" si="4"/>
        <v>307</v>
      </c>
      <c r="O26" s="317"/>
      <c r="P26" s="317"/>
      <c r="Q26" s="318">
        <f t="shared" si="0"/>
        <v>307</v>
      </c>
      <c r="R26" s="329">
        <f t="shared" si="1"/>
        <v>31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338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338</v>
      </c>
      <c r="H27" s="321">
        <f t="shared" si="5"/>
        <v>0</v>
      </c>
      <c r="I27" s="321">
        <f t="shared" si="5"/>
        <v>0</v>
      </c>
      <c r="J27" s="322">
        <f t="shared" si="3"/>
        <v>338</v>
      </c>
      <c r="K27" s="321">
        <f t="shared" si="5"/>
        <v>276</v>
      </c>
      <c r="L27" s="321">
        <f t="shared" si="5"/>
        <v>31</v>
      </c>
      <c r="M27" s="321">
        <f t="shared" si="5"/>
        <v>0</v>
      </c>
      <c r="N27" s="322">
        <f t="shared" si="4"/>
        <v>307</v>
      </c>
      <c r="O27" s="321">
        <f t="shared" si="5"/>
        <v>0</v>
      </c>
      <c r="P27" s="321">
        <f t="shared" si="5"/>
        <v>0</v>
      </c>
      <c r="Q27" s="322">
        <f t="shared" si="0"/>
        <v>307</v>
      </c>
      <c r="R27" s="332">
        <f t="shared" si="1"/>
        <v>31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8515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8515</v>
      </c>
      <c r="H29" s="324">
        <f t="shared" si="6"/>
        <v>253</v>
      </c>
      <c r="I29" s="324">
        <f t="shared" si="6"/>
        <v>0</v>
      </c>
      <c r="J29" s="325">
        <f t="shared" si="3"/>
        <v>8768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8768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8515</v>
      </c>
      <c r="E33" s="317"/>
      <c r="F33" s="317"/>
      <c r="G33" s="318">
        <f t="shared" si="2"/>
        <v>8515</v>
      </c>
      <c r="H33" s="317">
        <v>253</v>
      </c>
      <c r="I33" s="317"/>
      <c r="J33" s="318">
        <f t="shared" si="3"/>
        <v>8768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8768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8515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8515</v>
      </c>
      <c r="H40" s="319">
        <f t="shared" si="10"/>
        <v>253</v>
      </c>
      <c r="I40" s="319">
        <f t="shared" si="10"/>
        <v>0</v>
      </c>
      <c r="J40" s="318">
        <f t="shared" si="3"/>
        <v>8768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8768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14621</v>
      </c>
      <c r="E41" s="317"/>
      <c r="F41" s="317"/>
      <c r="G41" s="318">
        <f t="shared" si="2"/>
        <v>14621</v>
      </c>
      <c r="H41" s="317"/>
      <c r="I41" s="317"/>
      <c r="J41" s="318">
        <f t="shared" si="3"/>
        <v>14621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14621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93974</v>
      </c>
      <c r="E42" s="338">
        <f>E19+E20+E21+E27+E40+E41</f>
        <v>4</v>
      </c>
      <c r="F42" s="338">
        <f aca="true" t="shared" si="11" ref="F42:R42">F19+F20+F21+F27+F40+F41</f>
        <v>5</v>
      </c>
      <c r="G42" s="338">
        <f t="shared" si="11"/>
        <v>93973</v>
      </c>
      <c r="H42" s="338">
        <f t="shared" si="11"/>
        <v>253</v>
      </c>
      <c r="I42" s="338">
        <f t="shared" si="11"/>
        <v>0</v>
      </c>
      <c r="J42" s="338">
        <f t="shared" si="11"/>
        <v>94226</v>
      </c>
      <c r="K42" s="338">
        <f t="shared" si="11"/>
        <v>16723</v>
      </c>
      <c r="L42" s="338">
        <f t="shared" si="11"/>
        <v>211</v>
      </c>
      <c r="M42" s="338">
        <f t="shared" si="11"/>
        <v>5</v>
      </c>
      <c r="N42" s="338">
        <f t="shared" si="11"/>
        <v>16929</v>
      </c>
      <c r="O42" s="338">
        <f t="shared" si="11"/>
        <v>0</v>
      </c>
      <c r="P42" s="338">
        <f t="shared" si="11"/>
        <v>0</v>
      </c>
      <c r="Q42" s="338">
        <f t="shared" si="11"/>
        <v>16929</v>
      </c>
      <c r="R42" s="339">
        <f t="shared" si="11"/>
        <v>77297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6" t="s">
        <v>949</v>
      </c>
      <c r="C45" s="669">
        <f>pdeReportingDate</f>
        <v>45166</v>
      </c>
      <c r="D45" s="669"/>
      <c r="E45" s="669"/>
      <c r="F45" s="669"/>
      <c r="G45" s="669"/>
      <c r="H45" s="669"/>
      <c r="I45" s="669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Петър Красимиров Терзиев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951</v>
      </c>
      <c r="D50" s="668"/>
      <c r="E50" s="668"/>
      <c r="F50" s="668"/>
      <c r="G50" s="541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1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1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1"/>
      <c r="H53" s="44"/>
      <c r="I53" s="41"/>
    </row>
    <row r="54" spans="2:9" ht="15.75">
      <c r="B54" s="658"/>
      <c r="C54" s="668"/>
      <c r="D54" s="668"/>
      <c r="E54" s="668"/>
      <c r="F54" s="668"/>
      <c r="G54" s="541"/>
      <c r="H54" s="44"/>
      <c r="I54" s="41"/>
    </row>
    <row r="55" spans="2:9" ht="15.75">
      <c r="B55" s="658"/>
      <c r="C55" s="668"/>
      <c r="D55" s="668"/>
      <c r="E55" s="668"/>
      <c r="F55" s="668"/>
      <c r="G55" s="541"/>
      <c r="H55" s="44"/>
      <c r="I55" s="41"/>
    </row>
    <row r="56" spans="2:9" ht="15.75">
      <c r="B56" s="658"/>
      <c r="C56" s="668"/>
      <c r="D56" s="668"/>
      <c r="E56" s="668"/>
      <c r="F56" s="668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L41" sqref="L4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4" t="s">
        <v>588</v>
      </c>
      <c r="E8" s="355"/>
      <c r="F8" s="118"/>
    </row>
    <row r="9" spans="1:6" s="119" customFormat="1" ht="15.75">
      <c r="A9" s="694"/>
      <c r="B9" s="696"/>
      <c r="C9" s="692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209</v>
      </c>
      <c r="D23" s="432"/>
      <c r="E23" s="431">
        <f t="shared" si="0"/>
        <v>209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7460</v>
      </c>
      <c r="D30" s="357">
        <v>7460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5</v>
      </c>
      <c r="D31" s="357">
        <v>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877</v>
      </c>
      <c r="D32" s="357">
        <v>877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6</v>
      </c>
      <c r="D35" s="351">
        <f>SUM(D36:D39)</f>
        <v>6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6</v>
      </c>
      <c r="D37" s="357">
        <v>6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83</v>
      </c>
      <c r="D40" s="351">
        <f>SUM(D41:D44)</f>
        <v>83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83</v>
      </c>
      <c r="D44" s="357">
        <v>83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8431</v>
      </c>
      <c r="D45" s="427">
        <f>D26+D30+D31+D33+D32+D34+D35+D40</f>
        <v>8431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8640</v>
      </c>
      <c r="D46" s="433">
        <f>D45+D23+D21+D11</f>
        <v>8431</v>
      </c>
      <c r="E46" s="434">
        <f>E45+E23+E21+E11</f>
        <v>209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4" t="s">
        <v>659</v>
      </c>
      <c r="E50" s="354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50885</v>
      </c>
      <c r="D58" s="129">
        <f>D59+D61</f>
        <v>0</v>
      </c>
      <c r="E58" s="127">
        <f t="shared" si="1"/>
        <v>50885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50885</v>
      </c>
      <c r="D59" s="188"/>
      <c r="E59" s="127">
        <f t="shared" si="1"/>
        <v>50885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1956</v>
      </c>
      <c r="D65" s="188"/>
      <c r="E65" s="127">
        <f t="shared" si="1"/>
        <v>1956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52841</v>
      </c>
      <c r="D68" s="424">
        <f>D54+D58+D63+D64+D65+D66</f>
        <v>0</v>
      </c>
      <c r="E68" s="425">
        <f t="shared" si="1"/>
        <v>52841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2074</v>
      </c>
      <c r="D70" s="188"/>
      <c r="E70" s="127">
        <f t="shared" si="1"/>
        <v>2074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9110</v>
      </c>
      <c r="D77" s="129">
        <f>D78+D80</f>
        <v>9110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9110</v>
      </c>
      <c r="D78" s="188">
        <v>9110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2079</v>
      </c>
      <c r="D82" s="129">
        <f>SUM(D83:D86)</f>
        <v>2079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2079</v>
      </c>
      <c r="D84" s="188">
        <v>2079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5210</v>
      </c>
      <c r="D87" s="125">
        <f>SUM(D88:D92)+D96</f>
        <v>5210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3747</v>
      </c>
      <c r="D88" s="188">
        <v>3747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1168</v>
      </c>
      <c r="D89" s="188">
        <v>1168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162</v>
      </c>
      <c r="D90" s="188">
        <v>162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32</v>
      </c>
      <c r="D91" s="188">
        <v>32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74</v>
      </c>
      <c r="D92" s="129">
        <f>SUM(D93:D95)</f>
        <v>74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1</v>
      </c>
      <c r="D93" s="188">
        <v>1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73</v>
      </c>
      <c r="D95" s="188">
        <v>73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27</v>
      </c>
      <c r="D96" s="188">
        <v>27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23</v>
      </c>
      <c r="D97" s="188">
        <v>23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16422</v>
      </c>
      <c r="D98" s="422">
        <f>D87+D82+D77+D73+D97</f>
        <v>16422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71337</v>
      </c>
      <c r="D99" s="416">
        <f>D98+D70+D68</f>
        <v>16422</v>
      </c>
      <c r="E99" s="416">
        <f>E98+E70+E68</f>
        <v>54915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45166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Петър Красимиров Терзиев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O25" sqref="O2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1" t="s">
        <v>453</v>
      </c>
      <c r="B8" s="706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02"/>
      <c r="B10" s="707"/>
      <c r="C10" s="704"/>
      <c r="D10" s="704"/>
      <c r="E10" s="704"/>
      <c r="F10" s="704"/>
      <c r="G10" s="106" t="s">
        <v>516</v>
      </c>
      <c r="H10" s="106" t="s">
        <v>517</v>
      </c>
      <c r="I10" s="705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4650903</v>
      </c>
      <c r="D13" s="438"/>
      <c r="E13" s="438"/>
      <c r="F13" s="438">
        <v>43747</v>
      </c>
      <c r="G13" s="438"/>
      <c r="H13" s="438"/>
      <c r="I13" s="439">
        <f>F13+G13-H13</f>
        <v>43747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215000</v>
      </c>
      <c r="D17" s="438"/>
      <c r="E17" s="438"/>
      <c r="F17" s="438">
        <v>46052</v>
      </c>
      <c r="G17" s="438"/>
      <c r="H17" s="438"/>
      <c r="I17" s="439">
        <f t="shared" si="0"/>
        <v>46052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4865903</v>
      </c>
      <c r="D18" s="445">
        <f t="shared" si="1"/>
        <v>0</v>
      </c>
      <c r="E18" s="445">
        <f t="shared" si="1"/>
        <v>0</v>
      </c>
      <c r="F18" s="445">
        <f t="shared" si="1"/>
        <v>89799</v>
      </c>
      <c r="G18" s="445">
        <f t="shared" si="1"/>
        <v>0</v>
      </c>
      <c r="H18" s="445">
        <f t="shared" si="1"/>
        <v>0</v>
      </c>
      <c r="I18" s="446">
        <f t="shared" si="0"/>
        <v>89799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405386</v>
      </c>
      <c r="D20" s="438"/>
      <c r="E20" s="438"/>
      <c r="F20" s="438">
        <v>2904</v>
      </c>
      <c r="G20" s="438"/>
      <c r="H20" s="438"/>
      <c r="I20" s="439">
        <f t="shared" si="0"/>
        <v>2904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>
        <v>604</v>
      </c>
      <c r="D22" s="438"/>
      <c r="E22" s="438"/>
      <c r="F22" s="438">
        <v>814</v>
      </c>
      <c r="G22" s="438"/>
      <c r="H22" s="438"/>
      <c r="I22" s="439">
        <f t="shared" si="0"/>
        <v>814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535074</v>
      </c>
      <c r="D26" s="438"/>
      <c r="E26" s="438"/>
      <c r="F26" s="438">
        <v>1741</v>
      </c>
      <c r="G26" s="438"/>
      <c r="H26" s="438"/>
      <c r="I26" s="439">
        <f t="shared" si="0"/>
        <v>1741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941064</v>
      </c>
      <c r="D27" s="445">
        <f t="shared" si="2"/>
        <v>0</v>
      </c>
      <c r="E27" s="445">
        <f t="shared" si="2"/>
        <v>0</v>
      </c>
      <c r="F27" s="445">
        <f t="shared" si="2"/>
        <v>5459</v>
      </c>
      <c r="G27" s="445">
        <f t="shared" si="2"/>
        <v>0</v>
      </c>
      <c r="H27" s="445">
        <f t="shared" si="2"/>
        <v>0</v>
      </c>
      <c r="I27" s="446">
        <f t="shared" si="0"/>
        <v>5459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3" t="s">
        <v>819</v>
      </c>
      <c r="B29" s="703"/>
      <c r="C29" s="703"/>
      <c r="D29" s="703"/>
      <c r="E29" s="703"/>
      <c r="F29" s="703"/>
      <c r="G29" s="703"/>
      <c r="H29" s="703"/>
      <c r="I29" s="703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6" t="s">
        <v>949</v>
      </c>
      <c r="B31" s="669">
        <f>pdeReportingDate</f>
        <v>45166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Петър Красимиров Терзиев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57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01.01.2023 г. до 30.06.2023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6" t="s">
        <v>912</v>
      </c>
      <c r="D5" s="637" t="s">
        <v>914</v>
      </c>
      <c r="E5" s="636" t="s">
        <v>913</v>
      </c>
      <c r="F5" s="636" t="s">
        <v>911</v>
      </c>
      <c r="G5" s="635" t="s">
        <v>909</v>
      </c>
    </row>
    <row r="6" spans="1:7" ht="18.75" customHeight="1">
      <c r="A6" s="640" t="s">
        <v>956</v>
      </c>
      <c r="B6" s="632" t="s">
        <v>919</v>
      </c>
      <c r="C6" s="638">
        <f>'1-Баланс'!C95</f>
        <v>137452</v>
      </c>
      <c r="D6" s="639">
        <f aca="true" t="shared" si="0" ref="D6:D15">C6-E6</f>
        <v>0</v>
      </c>
      <c r="E6" s="638">
        <f>'1-Баланс'!G95</f>
        <v>137452</v>
      </c>
      <c r="F6" s="633" t="s">
        <v>920</v>
      </c>
      <c r="G6" s="640" t="s">
        <v>956</v>
      </c>
    </row>
    <row r="7" spans="1:7" ht="18.75" customHeight="1">
      <c r="A7" s="640" t="s">
        <v>956</v>
      </c>
      <c r="B7" s="632" t="s">
        <v>918</v>
      </c>
      <c r="C7" s="638">
        <f>'1-Баланс'!G37</f>
        <v>59162</v>
      </c>
      <c r="D7" s="639">
        <f t="shared" si="0"/>
        <v>22309</v>
      </c>
      <c r="E7" s="638">
        <f>'1-Баланс'!G18</f>
        <v>36853</v>
      </c>
      <c r="F7" s="633" t="s">
        <v>455</v>
      </c>
      <c r="G7" s="640" t="s">
        <v>956</v>
      </c>
    </row>
    <row r="8" spans="1:7" ht="18.75" customHeight="1">
      <c r="A8" s="640" t="s">
        <v>956</v>
      </c>
      <c r="B8" s="632" t="s">
        <v>916</v>
      </c>
      <c r="C8" s="638">
        <f>ABS('1-Баланс'!G32)-ABS('1-Баланс'!G33)</f>
        <v>-482</v>
      </c>
      <c r="D8" s="639">
        <f t="shared" si="0"/>
        <v>0</v>
      </c>
      <c r="E8" s="638">
        <f>ABS('2-Отчет за доходите'!C44)-ABS('2-Отчет за доходите'!G44)</f>
        <v>-482</v>
      </c>
      <c r="F8" s="633" t="s">
        <v>917</v>
      </c>
      <c r="G8" s="641" t="s">
        <v>958</v>
      </c>
    </row>
    <row r="9" spans="1:7" ht="18.75" customHeight="1">
      <c r="A9" s="640" t="s">
        <v>956</v>
      </c>
      <c r="B9" s="632" t="s">
        <v>922</v>
      </c>
      <c r="C9" s="638">
        <f>'1-Баланс'!D92</f>
        <v>557</v>
      </c>
      <c r="D9" s="639">
        <f t="shared" si="0"/>
        <v>0</v>
      </c>
      <c r="E9" s="638">
        <f>'3-Отчет за паричния поток'!C45</f>
        <v>557</v>
      </c>
      <c r="F9" s="633" t="s">
        <v>921</v>
      </c>
      <c r="G9" s="641" t="s">
        <v>957</v>
      </c>
    </row>
    <row r="10" spans="1:7" ht="18.75" customHeight="1">
      <c r="A10" s="640" t="s">
        <v>956</v>
      </c>
      <c r="B10" s="632" t="s">
        <v>923</v>
      </c>
      <c r="C10" s="638">
        <f>'1-Баланс'!C92</f>
        <v>572</v>
      </c>
      <c r="D10" s="639">
        <f t="shared" si="0"/>
        <v>0</v>
      </c>
      <c r="E10" s="638">
        <f>'3-Отчет за паричния поток'!C46</f>
        <v>572</v>
      </c>
      <c r="F10" s="633" t="s">
        <v>924</v>
      </c>
      <c r="G10" s="641" t="s">
        <v>957</v>
      </c>
    </row>
    <row r="11" spans="1:7" ht="18.75" customHeight="1">
      <c r="A11" s="640" t="s">
        <v>956</v>
      </c>
      <c r="B11" s="632" t="s">
        <v>918</v>
      </c>
      <c r="C11" s="638">
        <f>'1-Баланс'!G37</f>
        <v>59162</v>
      </c>
      <c r="D11" s="639">
        <f t="shared" si="0"/>
        <v>0</v>
      </c>
      <c r="E11" s="638">
        <f>'4-Отчет за собствения капитал'!L34</f>
        <v>59162</v>
      </c>
      <c r="F11" s="633" t="s">
        <v>925</v>
      </c>
      <c r="G11" s="641" t="s">
        <v>959</v>
      </c>
    </row>
    <row r="12" spans="1:7" ht="18.75" customHeight="1">
      <c r="A12" s="640" t="s">
        <v>956</v>
      </c>
      <c r="B12" s="632" t="s">
        <v>926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930</v>
      </c>
      <c r="G12" s="641" t="s">
        <v>960</v>
      </c>
    </row>
    <row r="13" spans="1:7" ht="18.75" customHeight="1">
      <c r="A13" s="640" t="s">
        <v>956</v>
      </c>
      <c r="B13" s="632" t="s">
        <v>927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931</v>
      </c>
      <c r="G13" s="641" t="s">
        <v>960</v>
      </c>
    </row>
    <row r="14" spans="1:7" ht="18.75" customHeight="1">
      <c r="A14" s="640" t="s">
        <v>956</v>
      </c>
      <c r="B14" s="632" t="s">
        <v>928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3" t="s">
        <v>932</v>
      </c>
      <c r="G14" s="641" t="s">
        <v>960</v>
      </c>
    </row>
    <row r="15" spans="1:7" ht="18.75" customHeight="1">
      <c r="A15" s="640" t="s">
        <v>956</v>
      </c>
      <c r="B15" s="632" t="s">
        <v>929</v>
      </c>
      <c r="C15" s="638">
        <f>'1-Баланс'!C39</f>
        <v>8768</v>
      </c>
      <c r="D15" s="639" t="e">
        <f t="shared" si="0"/>
        <v>#REF!</v>
      </c>
      <c r="E15" s="638" t="e">
        <f>#REF!+#REF!</f>
        <v>#REF!</v>
      </c>
      <c r="F15" s="633" t="s">
        <v>933</v>
      </c>
      <c r="G15" s="641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2016-09-14T10:20:26Z</cp:lastPrinted>
  <dcterms:created xsi:type="dcterms:W3CDTF">2006-09-16T00:00:00Z</dcterms:created>
  <dcterms:modified xsi:type="dcterms:W3CDTF">2023-08-28T06:04:34Z</dcterms:modified>
  <cp:category/>
  <cp:version/>
  <cp:contentType/>
  <cp:contentStatus/>
</cp:coreProperties>
</file>