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<sst xmlns="http://schemas.openxmlformats.org/spreadsheetml/2006/main" count="4192" uniqueCount="975">
  <si>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</si>
  <si>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</si>
  <si>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</si>
  <si>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</si>
  <si>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</si>
  <si>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</si>
  <si>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</si>
  <si>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</si>
  <si>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</si>
  <si>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</si>
  <si>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</si>
  <si>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</si>
  <si>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</si>
  <si>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</si>
  <si>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</si>
  <si>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</si>
  <si>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</si>
  <si>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</si>
  <si>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</si>
  <si>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</si>
  <si>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</si>
  <si>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</si>
  <si>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</si>
  <si>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</si>
  <si>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</si>
  <si>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</si>
  <si>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</si>
  <si>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</si>
  <si>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</si>
  <si>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</si>
  <si>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</si>
  <si>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</si>
  <si>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</si>
  <si>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</si>
  <si>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</si>
  <si>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</si>
  <si>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</si>
  <si>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</si>
  <si>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</si>
  <si>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</si>
  <si>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</si>
  <si>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</si>
  <si>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</si>
  <si>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</si>
  <si>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</si>
  <si>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</si>
  <si>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</si>
  <si>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</si>
  <si>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</si>
  <si>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</si>
  <si>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</si>
  <si>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</si>
  <si>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</si>
  <si>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</si>
  <si>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</si>
  <si>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</si>
  <si>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</si>
  <si>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</si>
  <si>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</si>
  <si>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</si>
  <si>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</si>
  <si>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</si>
  <si>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</si>
  <si>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</si>
  <si>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</si>
  <si>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</si>
  <si>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</si>
  <si>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</si>
  <si>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</si>
  <si>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</si>
  <si>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</si>
  <si>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</si>
  <si>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</si>
  <si>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</si>
  <si>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</si>
  <si>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</si>
  <si>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</si>
  <si>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</si>
  <si>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</si>
  <si>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</si>
  <si>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</si>
  <si>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</si>
  <si>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</si>
  <si>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</si>
  <si>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</si>
  <si>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</si>
  <si>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</si>
  <si>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</si>
  <si>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</si>
  <si>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</si>
  <si>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</si>
  <si>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</si>
  <si>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</si>
  <si>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</si>
  <si>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</si>
  <si>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</si>
  <si>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</si>
  <si>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</si>
  <si>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</si>
  <si>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</si>
  <si>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</si>
  <si>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</si>
  <si>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</si>
  <si>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</si>
  <si>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</si>
  <si>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</si>
  <si>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</si>
  <si>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</si>
  <si>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</si>
  <si>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</si>
  <si>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</si>
  <si>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</si>
  <si>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</si>
  <si>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</si>
  <si>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</si>
  <si>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</si>
  <si>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</si>
  <si>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</si>
  <si>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</si>
  <si>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</si>
  <si>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</si>
  <si>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</si>
  <si>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</si>
  <si>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</si>
  <si>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</si>
  <si>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</si>
  <si>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</si>
  <si>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</si>
  <si>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</si>
  <si>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</si>
  <si>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</si>
  <si>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</si>
  <si>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</si>
  <si>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</si>
  <si>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</si>
  <si>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</si>
  <si>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</si>
  <si>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</si>
  <si>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</si>
  <si>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</si>
  <si>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</si>
  <si>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</si>
  <si>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</si>
  <si>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</si>
  <si>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</si>
  <si>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</si>
  <si>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</si>
  <si>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</si>
  <si>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</si>
  <si>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</si>
  <si>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</si>
  <si>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</si>
  <si>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</si>
  <si>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</si>
  <si>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</si>
  <si>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</si>
  <si>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</si>
  <si>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</si>
  <si>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</si>
  <si>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</si>
  <si>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</si>
  <si>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</si>
  <si>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</si>
  <si>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</si>
  <si>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</si>
  <si>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</si>
  <si>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</si>
  <si>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</si>
  <si>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</si>
  <si>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</si>
  <si>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</si>
  <si>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</si>
  <si>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</si>
  <si>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</si>
  <si>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</si>
  <si>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</si>
  <si>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</si>
  <si>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</si>
  <si>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</si>
  <si>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</si>
  <si>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</si>
  <si>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</si>
  <si>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</si>
  <si>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</si>
  <si>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</si>
  <si>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</si>
  <si>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</si>
  <si>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</si>
  <si>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</si>
  <si>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</si>
  <si>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</si>
  <si>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</si>
  <si>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</si>
  <si>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</si>
  <si>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</si>
  <si>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</si>
  <si>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</si>
  <si>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</si>
  <si>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</si>
  <si>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</si>
  <si>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</si>
  <si>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</si>
  <si>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</si>
  <si>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</si>
  <si>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</si>
  <si>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</si>
  <si>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</si>
  <si>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</si>
  <si>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</si>
  <si>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</si>
  <si>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</si>
  <si>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</si>
  <si>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</si>
  <si>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</si>
  <si>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</si>
  <si>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</si>
  <si>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</si>
  <si>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</si>
  <si>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</si>
  <si>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</si>
  <si>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</si>
  <si>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</si>
  <si>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</si>
  <si>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</si>
  <si>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</si>
  <si>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</si>
  <si>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</si>
  <si>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</si>
  <si>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</si>
  <si>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</si>
  <si>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</si>
  <si>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</si>
  <si>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</si>
  <si>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</si>
  <si>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</si>
  <si>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</si>
  <si>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</si>
  <si>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</si>
  <si>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</si>
  <si>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</si>
  <si>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</si>
  <si>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</si>
  <si>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</si>
  <si>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</si>
  <si>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</si>
  <si>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</si>
  <si>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</si>
  <si>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</si>
  <si>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</si>
  <si>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</si>
  <si>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</si>
  <si>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</si>
  <si>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</si>
  <si>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</si>
  <si>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</si>
  <si>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</si>
  <si>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</si>
  <si>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</si>
  <si>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</si>
  <si>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</si>
  <si>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</si>
  <si>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</si>
  <si>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</si>
  <si>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</si>
  <si>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</si>
  <si>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</si>
  <si>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</si>
  <si>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</si>
  <si>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</si>
  <si>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</si>
  <si>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</si>
  <si>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</si>
  <si>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</si>
  <si>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</si>
  <si>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</si>
  <si>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</si>
  <si>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</si>
  <si>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</si>
  <si>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</si>
  <si>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</si>
  <si>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</si>
  <si>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</si>
  <si>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</si>
  <si>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</si>
  <si>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</si>
  <si>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</si>
  <si>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</si>
  <si>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</si>
  <si>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</si>
  <si>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</si>
  <si>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</si>
  <si>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</si>
  <si>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</si>
  <si>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</si>
  <si>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</si>
  <si>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</si>
  <si>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</si>
  <si>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</si>
  <si>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</si>
  <si>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</si>
  <si>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</si>
  <si>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</si>
  <si>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</si>
  <si>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</si>
  <si>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</si>
  <si>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</si>
  <si>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</si>
  <si>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</si>
  <si>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</si>
  <si>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</si>
  <si>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</si>
  <si>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</si>
  <si>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</si>
  <si>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</si>
  <si>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</si>
  <si>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</si>
  <si>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</si>
  <si>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</si>
  <si>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</si>
  <si>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</si>
  <si>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</si>
  <si>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</si>
  <si>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</si>
  <si>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</si>
  <si>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</si>
  <si>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</si>
  <si>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</si>
  <si>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</si>
  <si>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</si>
  <si>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</si>
  <si>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</si>
  <si>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</si>
  <si>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</si>
  <si>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</si>
  <si>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</si>
  <si>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</si>
  <si>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</si>
  <si>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</si>
  <si>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</si>
  <si>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</si>
  <si>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</si>
  <si>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</si>
  <si>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</si>
  <si>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</si>
  <si>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</si>
  <si>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</si>
  <si>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</si>
  <si>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</si>
  <si>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</si>
  <si>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</si>
  <si>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</si>
  <si>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</si>
  <si>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</si>
  <si>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</si>
  <si>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</si>
  <si>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</si>
  <si>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</si>
  <si>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</si>
  <si>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</si>
  <si>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</si>
  <si>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</si>
  <si>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</si>
  <si>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</si>
  <si>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</si>
  <si>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</si>
  <si>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</si>
  <si>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</si>
  <si>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</si>
  <si>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</si>
  <si>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</si>
  <si>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</si>
  <si>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</si>
  <si>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</si>
  <si>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</si>
  <si>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</si>
  <si>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</si>
  <si>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</si>
  <si>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</si>
  <si>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</si>
  <si>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</si>
  <si>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</si>
  <si>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</si>
  <si>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</si>
  <si>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</si>
  <si>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</si>
  <si>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</si>
  <si>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</si>
  <si>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</si>
  <si>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</si>
  <si>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</si>
  <si>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</si>
  <si>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</si>
  <si>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</si>
  <si>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</si>
  <si>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</si>
  <si>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</si>
  <si>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</si>
  <si>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</si>
  <si>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</si>
  <si>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</si>
  <si>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</si>
  <si>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</si>
  <si>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</si>
  <si>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</si>
  <si>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</si>
  <si>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</si>
  <si>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</si>
  <si>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</si>
  <si>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</si>
  <si>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</si>
  <si>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</si>
  <si>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</si>
  <si>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</si>
  <si>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</si>
  <si>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</si>
  <si>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</si>
  <si>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</si>
  <si>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</si>
  <si>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</si>
  <si>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</si>
  <si>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</si>
  <si>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</si>
  <si>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</si>
  <si>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</si>
  <si>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</si>
  <si>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</si>
  <si>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</si>
  <si>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</si>
  <si>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</si>
  <si>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</si>
  <si>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</si>
  <si>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</si>
  <si>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</si>
  <si>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</si>
  <si>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</si>
  <si>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</si>
  <si>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</si>
  <si>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</si>
  <si>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</si>
  <si>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</si>
  <si>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</si>
  <si>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</si>
  <si>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</si>
  <si>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</si>
  <si>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</si>
  <si>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</si>
  <si>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</si>
  <si>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</si>
  <si>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</si>
  <si>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</si>
  <si>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</si>
  <si>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</si>
  <si>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</si>
  <si>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</si>
  <si>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</si>
  <si>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</si>
  <si>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</si>
  <si>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</si>
  <si>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</si>
  <si>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</si>
  <si>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</si>
  <si>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</si>
  <si>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</si>
  <si>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</si>
  <si>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</si>
  <si>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</si>
  <si>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</si>
  <si>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</si>
  <si>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</si>
  <si>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</si>
  <si>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</si>
  <si>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</si>
  <si>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</si>
  <si>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</si>
  <si>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</si>
  <si>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</si>
  <si>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</si>
  <si>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</si>
  <si>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</si>
  <si>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</si>
  <si>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</si>
  <si>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</si>
  <si>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</si>
  <si>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</si>
  <si>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</si>
  <si>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</si>
  <si>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</si>
  <si>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</si>
  <si>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</si>
  <si>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</si>
  <si>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</si>
  <si>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</si>
  <si>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</si>
  <si>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</si>
  <si>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</si>
  <si>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</si>
  <si>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</si>
  <si>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</si>
  <si>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</si>
  <si>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</si>
  <si>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</si>
  <si>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</si>
  <si>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</si>
  <si>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</si>
  <si>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</si>
  <si>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</si>
  <si>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</si>
  <si>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</si>
  <si>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</si>
  <si>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</si>
  <si>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</si>
  <si>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</si>
  <si>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</si>
  <si>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</si>
  <si>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</si>
  <si>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</si>
  <si>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</si>
  <si>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</si>
  <si>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</si>
  <si>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</si>
  <si>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</si>
  <si>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</si>
  <si>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</si>
  <si>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</si>
  <si>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</si>
  <si>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</si>
  <si>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</si>
  <si>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</si>
  <si>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</si>
  <si>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</si>
  <si>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</si>
  <si>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</si>
  <si>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</si>
  <si>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</si>
  <si>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</si>
  <si>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</si>
  <si>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</si>
  <si>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</si>
  <si>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</si>
  <si>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</si>
  <si>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</si>
  <si>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</si>
  <si>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</si>
  <si>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</si>
  <si>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</si>
  <si>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</si>
  <si>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</si>
  <si>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</si>
  <si>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</si>
  <si>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</si>
  <si>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</si>
  <si>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</si>
  <si>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</si>
  <si>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</si>
  <si>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</si>
  <si>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</si>
  <si>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</si>
  <si>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</si>
  <si>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</si>
  <si>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</si>
  <si>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</si>
  <si>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</si>
  <si>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</si>
  <si>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</si>
  <si>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</si>
  <si>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</si>
  <si>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</si>
  <si>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</si>
  <si>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</si>
  <si>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</si>
  <si>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</si>
  <si>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</si>
  <si>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</si>
  <si>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</si>
  <si>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</si>
  <si>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</si>
  <si>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</si>
  <si>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</si>
  <si>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</si>
  <si>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</si>
  <si>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</si>
  <si>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</si>
  <si>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</si>
  <si>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</si>
  <si>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</si>
  <si>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</si>
  <si>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</si>
  <si>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</si>
  <si>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</si>
  <si>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</si>
  <si>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</si>
  <si>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</si>
  <si>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</si>
  <si>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</si>
  <si>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</si>
  <si>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</si>
  <si>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</si>
  <si>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</si>
  <si>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</si>
  <si>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</si>
  <si>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</si>
  <si>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</si>
  <si>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</si>
  <si>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</si>
  <si>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</si>
  <si>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</si>
  <si>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</si>
  <si>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</si>
  <si>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</si>
  <si>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</si>
  <si>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</si>
  <si>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</si>
  <si>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</si>
  <si>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</si>
  <si>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</si>
  <si>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</si>
  <si>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</si>
  <si>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</si>
  <si>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</si>
  <si>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</si>
  <si>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</si>
  <si>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</si>
  <si>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</si>
  <si>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</si>
  <si>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</si>
  <si>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</si>
  <si>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</si>
  <si>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</si>
  <si>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</si>
  <si>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</si>
  <si>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</si>
  <si>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</si>
  <si>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</si>
  <si>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</si>
  <si>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</si>
  <si>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</si>
  <si>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</si>
  <si>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</si>
  <si>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</si>
  <si>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</si>
  <si>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</si>
  <si>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</si>
  <si>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</si>
  <si>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</si>
  <si>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</si>
  <si>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</si>
  <si>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</si>
  <si>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</si>
  <si>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</si>
  <si>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</si>
  <si>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</si>
  <si>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</si>
  <si>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</si>
  <si>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</si>
  <si>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</si>
  <si>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</si>
  <si>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</si>
  <si>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</si>
  <si>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</si>
  <si>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</si>
  <si>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</si>
  <si>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</si>
  <si>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</si>
  <si>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</si>
  <si>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</si>
  <si>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</si>
  <si>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</si>
  <si>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</si>
  <si>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</si>
  <si>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</si>
  <si>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</si>
  <si>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</si>
  <si>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</si>
  <si>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</si>
  <si>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</si>
  <si>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</si>
  <si>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</si>
  <si>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</si>
  <si>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</si>
  <si>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</si>
  <si>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</si>
  <si>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</si>
  <si>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</si>
  <si>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</si>
  <si>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</si>
  <si>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</si>
  <si>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</si>
  <si>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</si>
  <si>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</si>
  <si>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</si>
  <si>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</si>
  <si>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</si>
  <si>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</si>
  <si>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</si>
  <si>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</si>
  <si>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</si>
  <si>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</si>
  <si>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</si>
  <si>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</si>
  <si>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</si>
  <si>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</si>
  <si>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</si>
  <si>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</si>
  <si>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</si>
  <si>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</si>
  <si>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</si>
  <si>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</si>
  <si>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</si>
  <si>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</si>
  <si>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</si>
  <si>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</si>
  <si>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</si>
  <si>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</si>
  <si>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</si>
  <si>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</si>
  <si>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</si>
  <si>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</si>
  <si>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</si>
  <si>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</si>
  <si>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</si>
  <si>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</si>
  <si>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</si>
  <si>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</si>
  <si>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</si>
  <si>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</si>
  <si>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</si>
  <si>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</si>
  <si>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</si>
  <si>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</si>
  <si>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</si>
  <si>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</si>
  <si>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</si>
  <si>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</si>
  <si>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</si>
  <si>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</si>
  <si>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</si>
  <si>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</si>
  <si>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</si>
  <si>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</si>
  <si>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</si>
  <si>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</si>
  <si>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</si>
  <si>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</si>
  <si>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</si>
  <si>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</si>
  <si>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</si>
  <si>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</si>
  <si>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</si>
  <si>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</si>
  <si>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</si>
  <si>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</si>
  <si>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</si>
  <si>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</si>
  <si>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</si>
  <si>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</si>
  <si>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</si>
  <si>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</si>
  <si>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</si>
  <si>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</si>
  <si>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</si>
  <si>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</si>
  <si>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</si>
  <si>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</si>
  <si>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</si>
  <si>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</si>
  <si>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</si>
  <si>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</si>
  <si>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</si>
  <si>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</si>
  <si>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</si>
  <si>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</si>
  <si>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</si>
  <si>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</si>
  <si>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</si>
  <si>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</si>
  <si>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</si>
  <si>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</si>
  <si>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</si>
  <si>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</si>
  <si>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</si>
  <si>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</si>
  <si>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</si>
  <si>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</si>
  <si>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</si>
  <si>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</si>
  <si>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</si>
  <si>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</si>
  <si>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</si>
  <si>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</si>
  <si>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</si>
  <si>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</si>
  <si>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</si>
  <si>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</si>
  <si>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</si>
  <si>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</si>
  <si>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</si>
  <si>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</si>
  <si>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</si>
  <si>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</si>
  <si>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</si>
  <si>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</si>
  <si>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</si>
  <si>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</si>
  <si>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</si>
  <si>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</si>
  <si>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</si>
  <si>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</si>
  <si>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</si>
  <si>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</si>
  <si>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</si>
  <si>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</si>
  <si>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</si>
  <si>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</si>
  <si>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</si>
  <si>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</si>
  <si>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</si>
  <si>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</si>
  <si>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</si>
  <si>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</si>
  <si>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</si>
  <si>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</si>
  <si>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</si>
  <si>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</si>
  <si>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</si>
  <si>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</si>
  <si>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</si>
  <si>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</si>
  <si>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</si>
  <si>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</si>
  <si>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</si>
  <si>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</si>
  <si>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</si>
  <si>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</si>
  <si>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</si>
  <si>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</si>
  <si>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</si>
  <si>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</si>
  <si>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</si>
  <si>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</si>
  <si>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</si>
  <si>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</si>
  <si>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</si>
  <si>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</si>
  <si>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</si>
  <si>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</si>
  <si>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</si>
  <si>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</si>
  <si>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</si>
  <si>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</si>
  <si>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</si>
  <si>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</si>
  <si>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</si>
  <si>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</si>
  <si>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</si>
  <si>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</si>
  <si>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</si>
  <si>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</si>
  <si>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</si>
  <si>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</si>
  <si>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</si>
  <si>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</si>
  <si>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</si>
  <si>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</si>
  <si>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</si>
  <si>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</si>
  <si>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</si>
  <si>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</si>
  <si>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</si>
  <si>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</si>
  <si>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</si>
  <si>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</si>
  <si>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</si>
  <si>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</si>
  <si>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</si>
  <si>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</si>
  <si>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</si>
  <si>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</si>
  <si>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</si>
  <si>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</si>
  <si>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</si>
  <si>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</si>
  <si>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</si>
  <si>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</si>
  <si>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</si>
  <si>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</si>
  <si>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</si>
  <si>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</si>
  <si>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</si>
  <si>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</si>
  <si>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</si>
  <si>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</si>
  <si>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</si>
  <si>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</si>
  <si>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</si>
  <si>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</si>
  <si>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</si>
  <si>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</si>
  <si>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</si>
  <si>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</si>
  <si>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</si>
  <si>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</si>
  <si>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</si>
  <si>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</si>
  <si>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</si>
  <si>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</si>
  <si>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</si>
  <si>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</si>
  <si>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</si>
  <si>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</si>
  <si>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</si>
  <si>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</si>
  <si>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</si>
  <si>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</si>
  <si>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</si>
  <si>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</si>
  <si>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</si>
  <si>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</si>
  <si>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</si>
  <si>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</si>
  <si>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</si>
  <si>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</si>
  <si>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</si>
  <si>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</si>
  <si>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</si>
  <si>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</si>
  <si>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</si>
  <si>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</si>
  <si>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</si>
  <si>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</si>
  <si>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</si>
  <si>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</si>
  <si>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</si>
  <si>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</si>
  <si>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</si>
  <si>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</si>
  <si>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</si>
  <si>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</si>
  <si>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</si>
  <si>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</si>
  <si>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</si>
  <si>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</si>
  <si>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</si>
  <si>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</si>
  <si>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</si>
  <si>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</si>
  <si>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</si>
  <si>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</si>
  <si>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</si>
  <si>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</si>
  <si>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</si>
  <si>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</si>
  <si>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</si>
  <si>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</si>
  <si>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</si>
  <si>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</si>
  <si>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</si>
  <si>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</si>
  <si>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</si>
  <si>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</si>
  <si>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</si>
  <si>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</si>
  <si>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</si>
  <si>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</si>
  <si>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БОЛКАН ЕНД СИЙ ПРОПЪРТИС</t>
  </si>
  <si>
    <t>175161352</t>
  </si>
  <si>
    <t>Людмила Даскалова</t>
  </si>
  <si>
    <t>Изпълнителен директор</t>
  </si>
  <si>
    <t>052/603-830</t>
  </si>
  <si>
    <t>052/603-828</t>
  </si>
  <si>
    <t>info@bsproperties.eu</t>
  </si>
  <si>
    <t>www.bsproperties.eu</t>
  </si>
  <si>
    <t>www.infostock.bg</t>
  </si>
  <si>
    <t>Енчо Дончев</t>
  </si>
  <si>
    <t>Счетоводител</t>
  </si>
  <si>
    <t>гр. Варна, ул. Хаджи Стамат Сидеров № 10, ет.1, ап.1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</si>
</sst>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B20" sqref="B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45404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45404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974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0.15076923076923077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0.0026052743513398555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0.002099010466494367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0.0011624504772373217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1.0405181918412347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1.2523681543816363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1.2523681543816363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0.01832841344671102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0.01832841344671102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0.009945732005875632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0.007710130716369991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0.45620663068619893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1.2411916914788033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0.5538088045738867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2449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0.04340351623422657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0.6683443708609271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27.757827982560443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2777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388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3167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94865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98032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16416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1167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10421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28009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415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416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28425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126457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4793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4793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44940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4412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4412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147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4559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56424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7349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39981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47330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47336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960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1397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20299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19935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340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22697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22697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126457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54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173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74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113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382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427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85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1242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2302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83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2386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3628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147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3628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147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147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147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3775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197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164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614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975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2800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2800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3775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3775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655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-434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-120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-439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1358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1020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-1164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3742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2576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151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-1079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-2246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-84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-3258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338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416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416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4709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4709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84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4793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4793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4412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4412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147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4559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4559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56193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56193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147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84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56424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56424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540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526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3930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72536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76466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22713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22714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383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383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540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527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3931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94866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98797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1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1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1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1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2777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540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527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3932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94865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98797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131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471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690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690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21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54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75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75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152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525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765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765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152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525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765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765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2777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388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3167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94865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98032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16416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1167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10421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10421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28009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28009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16416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1167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10421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10421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28009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28009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7349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7349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39981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47330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960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960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1397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1397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20290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19935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340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22697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70033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960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960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1397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1397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20290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19935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340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22697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22697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7349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7349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39981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47330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47336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69" sqref="C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2777</v>
      </c>
      <c r="D12" s="188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388</v>
      </c>
      <c r="D15" s="188">
        <v>416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</v>
      </c>
      <c r="D19" s="188">
        <v>48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3167</v>
      </c>
      <c r="D20" s="567">
        <f>SUM(D12:D19)</f>
        <v>3240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94865</v>
      </c>
      <c r="D21" s="464">
        <v>72536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4793</v>
      </c>
      <c r="H22" s="583">
        <f>SUM(H23:H25)</f>
        <v>4709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4793</v>
      </c>
      <c r="H25" s="187">
        <v>4709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44940</v>
      </c>
      <c r="H26" s="567">
        <f>H20+H21+H22</f>
        <v>44856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4412</v>
      </c>
      <c r="H28" s="565">
        <f>SUM(H29:H31)</f>
        <v>1695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4412</v>
      </c>
      <c r="H29" s="187">
        <v>1695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147</v>
      </c>
      <c r="H32" s="187">
        <v>2717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4559</v>
      </c>
      <c r="H34" s="567">
        <f>H28+H32+H33</f>
        <v>4412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56424</v>
      </c>
      <c r="H37" s="569">
        <f>H26+H18+H34</f>
        <v>56193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7349</v>
      </c>
      <c r="H45" s="187">
        <v>8398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f>40000-19</f>
        <v>39981</v>
      </c>
      <c r="H48" s="187">
        <v>39977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47330</v>
      </c>
      <c r="H50" s="565">
        <f>SUM(H44:H49)</f>
        <v>48375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</v>
      </c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98032</v>
      </c>
      <c r="D56" s="571">
        <f>D20+D21+D22+D28+D33+D46+D52+D54+D55</f>
        <v>75776</v>
      </c>
      <c r="E56" s="94" t="s">
        <v>825</v>
      </c>
      <c r="F56" s="93" t="s">
        <v>172</v>
      </c>
      <c r="G56" s="568">
        <f>G50+G52+G53+G54+G55</f>
        <v>47336</v>
      </c>
      <c r="H56" s="569">
        <f>H50+H52+H53+H54+H55</f>
        <v>48375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f>956+4</f>
        <v>960</v>
      </c>
      <c r="H59" s="187">
        <v>839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1049+368-20</f>
        <v>1397</v>
      </c>
      <c r="H60" s="187">
        <v>1401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20299</v>
      </c>
      <c r="H61" s="565">
        <f>SUM(H62:H68)</f>
        <v>763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9</v>
      </c>
      <c r="H62" s="187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19935</v>
      </c>
      <c r="H64" s="187">
        <v>153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340</v>
      </c>
      <c r="H65" s="187">
        <v>517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</v>
      </c>
      <c r="H66" s="187">
        <v>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</v>
      </c>
      <c r="H68" s="187">
        <v>74</v>
      </c>
    </row>
    <row r="69" spans="1:8" ht="15.75">
      <c r="A69" s="84" t="s">
        <v>210</v>
      </c>
      <c r="B69" s="86" t="s">
        <v>211</v>
      </c>
      <c r="C69" s="188">
        <f>16472-56</f>
        <v>16416</v>
      </c>
      <c r="D69" s="188">
        <v>20371</v>
      </c>
      <c r="E69" s="192" t="s">
        <v>79</v>
      </c>
      <c r="F69" s="87" t="s">
        <v>216</v>
      </c>
      <c r="G69" s="188">
        <v>41</v>
      </c>
      <c r="H69" s="187">
        <v>121</v>
      </c>
    </row>
    <row r="70" spans="1:8" ht="15.75">
      <c r="A70" s="84" t="s">
        <v>214</v>
      </c>
      <c r="B70" s="86" t="s">
        <v>215</v>
      </c>
      <c r="C70" s="188">
        <v>1167</v>
      </c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22697</v>
      </c>
      <c r="H71" s="567">
        <f>H59+H60+H61+H69+H70</f>
        <v>3124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8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10854-443+10</f>
        <v>10421</v>
      </c>
      <c r="D75" s="188">
        <v>11464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28009</v>
      </c>
      <c r="D76" s="567">
        <f>SUM(D68:D75)</f>
        <v>31838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22697</v>
      </c>
      <c r="H79" s="569">
        <f>H71+H73+H75+H77</f>
        <v>3124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415</v>
      </c>
      <c r="D89" s="187">
        <v>77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416</v>
      </c>
      <c r="D92" s="567">
        <f>SUM(D88:D91)</f>
        <v>78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28425</v>
      </c>
      <c r="D94" s="571">
        <f>D65+D76+D85+D92+D93</f>
        <v>31916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126457</v>
      </c>
      <c r="D95" s="573">
        <f>D94+D56</f>
        <v>107692</v>
      </c>
      <c r="E95" s="220" t="s">
        <v>915</v>
      </c>
      <c r="F95" s="476" t="s">
        <v>268</v>
      </c>
      <c r="G95" s="572">
        <f>G37+G40+G56+G79</f>
        <v>126457</v>
      </c>
      <c r="H95" s="573">
        <f>H37+H40+H56+H79</f>
        <v>107692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45404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54</v>
      </c>
      <c r="D12" s="307">
        <v>64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173</v>
      </c>
      <c r="D13" s="307">
        <v>438</v>
      </c>
      <c r="E13" s="185" t="s">
        <v>281</v>
      </c>
      <c r="F13" s="231" t="s">
        <v>282</v>
      </c>
      <c r="G13" s="307">
        <v>197</v>
      </c>
      <c r="H13" s="308"/>
    </row>
    <row r="14" spans="1:8" ht="15.75">
      <c r="A14" s="185" t="s">
        <v>283</v>
      </c>
      <c r="B14" s="181" t="s">
        <v>284</v>
      </c>
      <c r="C14" s="307">
        <v>74</v>
      </c>
      <c r="D14" s="307">
        <v>100</v>
      </c>
      <c r="E14" s="236" t="s">
        <v>285</v>
      </c>
      <c r="F14" s="231" t="s">
        <v>286</v>
      </c>
      <c r="G14" s="307">
        <v>164</v>
      </c>
      <c r="H14" s="308">
        <v>136</v>
      </c>
    </row>
    <row r="15" spans="1:8" ht="15.75">
      <c r="A15" s="185" t="s">
        <v>287</v>
      </c>
      <c r="B15" s="181" t="s">
        <v>288</v>
      </c>
      <c r="C15" s="307">
        <v>113</v>
      </c>
      <c r="D15" s="307">
        <v>89</v>
      </c>
      <c r="E15" s="236" t="s">
        <v>79</v>
      </c>
      <c r="F15" s="231" t="s">
        <v>289</v>
      </c>
      <c r="G15" s="307">
        <v>614</v>
      </c>
      <c r="H15" s="308">
        <v>172</v>
      </c>
    </row>
    <row r="16" spans="1:8" ht="15.75">
      <c r="A16" s="185" t="s">
        <v>290</v>
      </c>
      <c r="B16" s="181" t="s">
        <v>291</v>
      </c>
      <c r="C16" s="307">
        <v>19</v>
      </c>
      <c r="D16" s="307">
        <v>17</v>
      </c>
      <c r="E16" s="227" t="s">
        <v>52</v>
      </c>
      <c r="F16" s="255" t="s">
        <v>292</v>
      </c>
      <c r="G16" s="597">
        <f>SUM(G12:G15)</f>
        <v>975</v>
      </c>
      <c r="H16" s="598">
        <f>SUM(H12:H15)</f>
        <v>308</v>
      </c>
    </row>
    <row r="17" spans="1:8" ht="31.5">
      <c r="A17" s="185" t="s">
        <v>293</v>
      </c>
      <c r="B17" s="181" t="s">
        <v>294</v>
      </c>
      <c r="C17" s="307">
        <v>382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427</v>
      </c>
      <c r="D19" s="307">
        <v>894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85</v>
      </c>
      <c r="D20" s="307">
        <v>458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1242</v>
      </c>
      <c r="D22" s="598">
        <f>SUM(D12:D18)+D19</f>
        <v>1602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5693</v>
      </c>
    </row>
    <row r="25" spans="1:8" ht="31.5">
      <c r="A25" s="185" t="s">
        <v>316</v>
      </c>
      <c r="B25" s="228" t="s">
        <v>317</v>
      </c>
      <c r="C25" s="307">
        <v>2302</v>
      </c>
      <c r="D25" s="308">
        <v>1608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</v>
      </c>
      <c r="D26" s="308"/>
      <c r="E26" s="185" t="s">
        <v>322</v>
      </c>
      <c r="F26" s="228" t="s">
        <v>323</v>
      </c>
      <c r="G26" s="307">
        <v>2800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2800</v>
      </c>
      <c r="H27" s="598">
        <f>SUM(H22:H26)</f>
        <v>5693</v>
      </c>
    </row>
    <row r="28" spans="1:8" ht="15.75">
      <c r="A28" s="185" t="s">
        <v>79</v>
      </c>
      <c r="B28" s="228" t="s">
        <v>327</v>
      </c>
      <c r="C28" s="307">
        <f>8+21+54</f>
        <v>83</v>
      </c>
      <c r="D28" s="308">
        <v>74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2386</v>
      </c>
      <c r="D29" s="598">
        <f>SUM(D25:D28)</f>
        <v>1682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3628</v>
      </c>
      <c r="D31" s="604">
        <f>D29+D22</f>
        <v>3284</v>
      </c>
      <c r="E31" s="242" t="s">
        <v>800</v>
      </c>
      <c r="F31" s="257" t="s">
        <v>331</v>
      </c>
      <c r="G31" s="244">
        <f>G16+G18+G27</f>
        <v>3775</v>
      </c>
      <c r="H31" s="245">
        <f>H16+H18+H27</f>
        <v>6001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147</v>
      </c>
      <c r="D33" s="235">
        <f>IF((H31-D31)&gt;0,H31-D31,0)</f>
        <v>2717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3628</v>
      </c>
      <c r="D36" s="606">
        <f>D31-D34+D35</f>
        <v>3284</v>
      </c>
      <c r="E36" s="253" t="s">
        <v>346</v>
      </c>
      <c r="F36" s="247" t="s">
        <v>347</v>
      </c>
      <c r="G36" s="258">
        <f>G35-G34+G31</f>
        <v>3775</v>
      </c>
      <c r="H36" s="259">
        <f>H35-H34+H31</f>
        <v>6001</v>
      </c>
    </row>
    <row r="37" spans="1:8" ht="15.75">
      <c r="A37" s="252" t="s">
        <v>348</v>
      </c>
      <c r="B37" s="222" t="s">
        <v>349</v>
      </c>
      <c r="C37" s="603">
        <f>IF((G36-C36)&gt;0,G36-C36,0)</f>
        <v>147</v>
      </c>
      <c r="D37" s="604">
        <f>IF((H36-D36)&gt;0,H36-D36,0)</f>
        <v>2717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147</v>
      </c>
      <c r="D42" s="235">
        <f>+IF((H36-D36-D38)&gt;0,H36-D36-D38,0)</f>
        <v>2717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147</v>
      </c>
      <c r="D44" s="259">
        <f>IF(H42=0,IF(D42-D43&gt;0,D42-D43+H43,0),IF(H42-H43&lt;0,H43-H42+D42,0))</f>
        <v>2717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3775</v>
      </c>
      <c r="D45" s="600">
        <f>D36+D38+D42</f>
        <v>6001</v>
      </c>
      <c r="E45" s="261" t="s">
        <v>373</v>
      </c>
      <c r="F45" s="263" t="s">
        <v>374</v>
      </c>
      <c r="G45" s="599">
        <f>G42+G36</f>
        <v>3775</v>
      </c>
      <c r="H45" s="600">
        <f>H42+H36</f>
        <v>6001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45404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655</v>
      </c>
      <c r="D11" s="188">
        <v>541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-545+111</f>
        <v>-434</v>
      </c>
      <c r="D12" s="188">
        <v>-491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-120</v>
      </c>
      <c r="D14" s="188">
        <v>-95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18-457</f>
        <v>-439</v>
      </c>
      <c r="D15" s="188">
        <f>41-265</f>
        <v>-224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1445-87</f>
        <v>1358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1020</v>
      </c>
      <c r="D21" s="628">
        <f>SUM(D11:D20)</f>
        <v>-275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-1164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3742</v>
      </c>
      <c r="D29" s="187">
        <v>1302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2576</v>
      </c>
      <c r="D33" s="628">
        <f>SUM(D23:D32)</f>
        <v>1298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151</v>
      </c>
      <c r="D37" s="187">
        <v>352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-1079</v>
      </c>
      <c r="D38" s="187">
        <v>-17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f>-2225-21</f>
        <v>-2246</v>
      </c>
      <c r="D40" s="187">
        <v>-1382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-84</v>
      </c>
      <c r="D42" s="187">
        <v>-295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-3258</v>
      </c>
      <c r="D43" s="630">
        <f>SUM(D35:D42)</f>
        <v>-1342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338</v>
      </c>
      <c r="D44" s="298">
        <f>D43+D33+D21</f>
        <v>-319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</v>
      </c>
      <c r="D45" s="300">
        <v>397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416</v>
      </c>
      <c r="D46" s="302">
        <f>D45+D44</f>
        <v>78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416</v>
      </c>
      <c r="D47" s="289">
        <v>78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45404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9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4709</v>
      </c>
      <c r="I13" s="553">
        <f>'1-Баланс'!H29+'1-Баланс'!H32</f>
        <v>4412</v>
      </c>
      <c r="J13" s="553">
        <f>'1-Баланс'!H30+'1-Баланс'!H33</f>
        <v>0</v>
      </c>
      <c r="K13" s="554"/>
      <c r="L13" s="553">
        <f>SUM(C13:K13)</f>
        <v>56193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4709</v>
      </c>
      <c r="I17" s="622">
        <f t="shared" si="2"/>
        <v>4412</v>
      </c>
      <c r="J17" s="622">
        <f t="shared" si="2"/>
        <v>0</v>
      </c>
      <c r="K17" s="622">
        <f t="shared" si="2"/>
        <v>0</v>
      </c>
      <c r="L17" s="553">
        <f t="shared" si="1"/>
        <v>56193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147</v>
      </c>
      <c r="J18" s="553">
        <f>+'1-Баланс'!G33</f>
        <v>0</v>
      </c>
      <c r="K18" s="554"/>
      <c r="L18" s="553">
        <f t="shared" si="1"/>
        <v>147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84</v>
      </c>
      <c r="I30" s="307"/>
      <c r="J30" s="307"/>
      <c r="K30" s="307"/>
      <c r="L30" s="553">
        <f t="shared" si="1"/>
        <v>84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4793</v>
      </c>
      <c r="I31" s="622">
        <f t="shared" si="6"/>
        <v>4559</v>
      </c>
      <c r="J31" s="622">
        <f t="shared" si="6"/>
        <v>0</v>
      </c>
      <c r="K31" s="622">
        <f t="shared" si="6"/>
        <v>0</v>
      </c>
      <c r="L31" s="553">
        <f t="shared" si="1"/>
        <v>56424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4793</v>
      </c>
      <c r="I34" s="556">
        <f t="shared" si="7"/>
        <v>4559</v>
      </c>
      <c r="J34" s="556">
        <f t="shared" si="7"/>
        <v>0</v>
      </c>
      <c r="K34" s="556">
        <f t="shared" si="7"/>
        <v>0</v>
      </c>
      <c r="L34" s="620">
        <f t="shared" si="1"/>
        <v>56424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45404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5">
      <selection activeCell="F20" sqref="F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>
        <v>1</v>
      </c>
      <c r="I11" s="319"/>
      <c r="J11" s="320">
        <f>G11+H11-I11</f>
        <v>2777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2777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88</v>
      </c>
      <c r="L13" s="319"/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540</v>
      </c>
      <c r="E14" s="319"/>
      <c r="F14" s="319"/>
      <c r="G14" s="320">
        <f t="shared" si="2"/>
        <v>540</v>
      </c>
      <c r="H14" s="319"/>
      <c r="I14" s="319"/>
      <c r="J14" s="320">
        <f t="shared" si="3"/>
        <v>540</v>
      </c>
      <c r="K14" s="319">
        <v>131</v>
      </c>
      <c r="L14" s="319">
        <v>21</v>
      </c>
      <c r="M14" s="319"/>
      <c r="N14" s="320">
        <f t="shared" si="4"/>
        <v>152</v>
      </c>
      <c r="O14" s="319"/>
      <c r="P14" s="319"/>
      <c r="Q14" s="320">
        <f t="shared" si="0"/>
        <v>152</v>
      </c>
      <c r="R14" s="331">
        <f t="shared" si="1"/>
        <v>388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526</v>
      </c>
      <c r="E18" s="319">
        <v>1</v>
      </c>
      <c r="F18" s="319"/>
      <c r="G18" s="320">
        <f t="shared" si="2"/>
        <v>527</v>
      </c>
      <c r="H18" s="319"/>
      <c r="I18" s="319"/>
      <c r="J18" s="320">
        <f t="shared" si="3"/>
        <v>527</v>
      </c>
      <c r="K18" s="319">
        <v>471</v>
      </c>
      <c r="L18" s="319">
        <v>54</v>
      </c>
      <c r="M18" s="319"/>
      <c r="N18" s="320">
        <f t="shared" si="4"/>
        <v>525</v>
      </c>
      <c r="O18" s="319"/>
      <c r="P18" s="319"/>
      <c r="Q18" s="320">
        <f t="shared" si="0"/>
        <v>525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3930</v>
      </c>
      <c r="E19" s="321">
        <f>SUM(E11:E18)</f>
        <v>1</v>
      </c>
      <c r="F19" s="321">
        <f>SUM(F11:F18)</f>
        <v>0</v>
      </c>
      <c r="G19" s="320">
        <f t="shared" si="2"/>
        <v>3931</v>
      </c>
      <c r="H19" s="321">
        <f>SUM(H11:H18)</f>
        <v>1</v>
      </c>
      <c r="I19" s="321">
        <f>SUM(I11:I18)</f>
        <v>0</v>
      </c>
      <c r="J19" s="320">
        <f t="shared" si="3"/>
        <v>3932</v>
      </c>
      <c r="K19" s="321">
        <f>SUM(K11:K18)</f>
        <v>690</v>
      </c>
      <c r="L19" s="321">
        <f>SUM(L11:L18)</f>
        <v>75</v>
      </c>
      <c r="M19" s="321">
        <f>SUM(M11:M18)</f>
        <v>0</v>
      </c>
      <c r="N19" s="320">
        <f t="shared" si="4"/>
        <v>765</v>
      </c>
      <c r="O19" s="321">
        <f>SUM(O11:O18)</f>
        <v>0</v>
      </c>
      <c r="P19" s="321">
        <f>SUM(P11:P18)</f>
        <v>0</v>
      </c>
      <c r="Q19" s="320">
        <f t="shared" si="0"/>
        <v>765</v>
      </c>
      <c r="R19" s="331">
        <f t="shared" si="1"/>
        <v>3167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72536</v>
      </c>
      <c r="E20" s="319">
        <f>9497+12217+999</f>
        <v>22713</v>
      </c>
      <c r="F20" s="319">
        <f>382+1</f>
        <v>383</v>
      </c>
      <c r="G20" s="320">
        <f t="shared" si="2"/>
        <v>94866</v>
      </c>
      <c r="H20" s="319"/>
      <c r="I20" s="319">
        <v>1</v>
      </c>
      <c r="J20" s="320">
        <f t="shared" si="3"/>
        <v>94865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94865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76466</v>
      </c>
      <c r="E42" s="340">
        <f>E19+E20+E21+E27+E40+E41</f>
        <v>22714</v>
      </c>
      <c r="F42" s="340">
        <f aca="true" t="shared" si="11" ref="F42:R42">F19+F20+F21+F27+F40+F41</f>
        <v>383</v>
      </c>
      <c r="G42" s="340">
        <f t="shared" si="11"/>
        <v>98797</v>
      </c>
      <c r="H42" s="340">
        <f t="shared" si="11"/>
        <v>1</v>
      </c>
      <c r="I42" s="340">
        <f t="shared" si="11"/>
        <v>1</v>
      </c>
      <c r="J42" s="340">
        <f t="shared" si="11"/>
        <v>98797</v>
      </c>
      <c r="K42" s="340">
        <f t="shared" si="11"/>
        <v>690</v>
      </c>
      <c r="L42" s="340">
        <f t="shared" si="11"/>
        <v>75</v>
      </c>
      <c r="M42" s="340">
        <f t="shared" si="11"/>
        <v>0</v>
      </c>
      <c r="N42" s="340">
        <f t="shared" si="11"/>
        <v>765</v>
      </c>
      <c r="O42" s="340">
        <f t="shared" si="11"/>
        <v>0</v>
      </c>
      <c r="P42" s="340">
        <f t="shared" si="11"/>
        <v>0</v>
      </c>
      <c r="Q42" s="340">
        <f t="shared" si="11"/>
        <v>765</v>
      </c>
      <c r="R42" s="341">
        <f t="shared" si="11"/>
        <v>98032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45404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2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16416</v>
      </c>
      <c r="D30" s="359">
        <f>C30</f>
        <v>16416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1167</v>
      </c>
      <c r="D31" s="359">
        <f>C31</f>
        <v>1167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5</v>
      </c>
      <c r="D37" s="359">
        <f>C37</f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10421</v>
      </c>
      <c r="D40" s="353">
        <f>SUM(D41:D44)</f>
        <v>10421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10421</v>
      </c>
      <c r="D44" s="359">
        <f>C44</f>
        <v>10421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28009</v>
      </c>
      <c r="D45" s="429">
        <f>D26+D30+D31+D33+D32+D34+D35+D40</f>
        <v>28009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28009</v>
      </c>
      <c r="D46" s="435">
        <f>D45+D23+D21+D11</f>
        <v>28009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7349</v>
      </c>
      <c r="D58" s="129">
        <f>D59+D61</f>
        <v>0</v>
      </c>
      <c r="E58" s="127">
        <f t="shared" si="1"/>
        <v>7349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'1-Баланс'!G45</f>
        <v>7349</v>
      </c>
      <c r="D59" s="188"/>
      <c r="E59" s="127">
        <f t="shared" si="1"/>
        <v>7349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39981</v>
      </c>
      <c r="D65" s="188"/>
      <c r="E65" s="127">
        <f t="shared" si="1"/>
        <v>39981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47330</v>
      </c>
      <c r="D68" s="426">
        <f>D54+D58+D63+D64+D65+D66</f>
        <v>0</v>
      </c>
      <c r="E68" s="427">
        <f t="shared" si="1"/>
        <v>47330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6</v>
      </c>
      <c r="D70" s="188"/>
      <c r="E70" s="127">
        <f t="shared" si="1"/>
        <v>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9</v>
      </c>
      <c r="D76" s="188">
        <f>C76</f>
        <v>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960</v>
      </c>
      <c r="D77" s="129">
        <f>D78+D80</f>
        <v>960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960</v>
      </c>
      <c r="D78" s="188">
        <f>C78</f>
        <v>960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1397</v>
      </c>
      <c r="D82" s="129">
        <f>SUM(D83:D86)</f>
        <v>1397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f>'1-Баланс'!G60</f>
        <v>1397</v>
      </c>
      <c r="D85" s="188">
        <f>C85</f>
        <v>1397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20290</v>
      </c>
      <c r="D87" s="125">
        <f>SUM(D88:D92)+D96</f>
        <v>20290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19935</v>
      </c>
      <c r="D89" s="188">
        <f>C89</f>
        <v>19935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340</v>
      </c>
      <c r="D90" s="188">
        <f>C90</f>
        <v>340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9</v>
      </c>
      <c r="D91" s="188">
        <f>C91</f>
        <v>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</v>
      </c>
      <c r="D92" s="129">
        <f>SUM(D93:D95)</f>
        <v>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>
        <f>C94</f>
        <v>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</v>
      </c>
      <c r="D95" s="188">
        <f>C95</f>
        <v>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4</v>
      </c>
      <c r="D96" s="188">
        <f>C96</f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41</v>
      </c>
      <c r="D97" s="188">
        <f>C97</f>
        <v>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22697</v>
      </c>
      <c r="D98" s="424">
        <f>D87+D82+D77+D73+D97</f>
        <v>22697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70033</v>
      </c>
      <c r="D99" s="418">
        <f>D98+D70+D68</f>
        <v>22697</v>
      </c>
      <c r="E99" s="418">
        <f>E98+E70+E68</f>
        <v>47336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45404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45404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126457</v>
      </c>
      <c r="D6" s="644">
        <f aca="true" t="shared" si="0" ref="D6:D15">C6-E6</f>
        <v>0</v>
      </c>
      <c r="E6" s="643">
        <f>'1-Баланс'!G95</f>
        <v>126457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56424</v>
      </c>
      <c r="D7" s="644">
        <f t="shared" si="0"/>
        <v>49499</v>
      </c>
      <c r="E7" s="643">
        <f>'1-Баланс'!G18</f>
        <v>6925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147</v>
      </c>
      <c r="D8" s="644">
        <f t="shared" si="0"/>
        <v>0</v>
      </c>
      <c r="E8" s="643">
        <f>ABS('2-Отчет за доходите'!C44)-ABS('2-Отчет за доходите'!G44)</f>
        <v>147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78</v>
      </c>
      <c r="D9" s="644">
        <f t="shared" si="0"/>
        <v>0</v>
      </c>
      <c r="E9" s="643">
        <f>'3-Отчет за паричния поток'!C45</f>
        <v>78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416</v>
      </c>
      <c r="D10" s="644">
        <f t="shared" si="0"/>
        <v>0</v>
      </c>
      <c r="E10" s="643">
        <f>'3-Отчет за паричния поток'!C46</f>
        <v>416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56424</v>
      </c>
      <c r="D11" s="644">
        <f t="shared" si="0"/>
        <v>0</v>
      </c>
      <c r="E11" s="643">
        <f>'4-Отчет за собствения капитал'!L34</f>
        <v>56424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2016-09-14T10:20:26Z</cp:lastPrinted>
  <dcterms:created xsi:type="dcterms:W3CDTF">2006-09-16T00:00:00Z</dcterms:created>
  <dcterms:modified xsi:type="dcterms:W3CDTF">2024-04-22T19:23:04Z</dcterms:modified>
  <cp:category/>
  <cp:version/>
  <cp:contentType/>
  <cp:contentStatus/>
</cp:coreProperties>
</file>