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<sst xmlns="http://schemas.openxmlformats.org/spreadsheetml/2006/main" count="4192" uniqueCount="975">
  <si>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</si>
  <si>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</si>
  <si>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</si>
  <si>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</si>
  <si>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</si>
  <si>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</si>
  <si>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</si>
  <si>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</si>
  <si>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</si>
  <si>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</si>
  <si>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</si>
  <si>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</si>
  <si>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</si>
  <si>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</si>
  <si>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</si>
  <si>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</si>
  <si>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</si>
  <si>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</si>
  <si>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</si>
  <si>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</si>
  <si>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</si>
  <si>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</si>
  <si>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</si>
  <si>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</si>
  <si>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</si>
  <si>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</si>
  <si>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</si>
  <si>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</si>
  <si>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</si>
  <si>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</si>
  <si>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</si>
  <si>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</si>
  <si>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</si>
  <si>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</si>
  <si>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</si>
  <si>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</si>
  <si>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</si>
  <si>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</si>
  <si>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</si>
  <si>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</si>
  <si>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</si>
  <si>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</si>
  <si>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</si>
  <si>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</si>
  <si>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</si>
  <si>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</si>
  <si>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</si>
  <si>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</si>
  <si>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</si>
  <si>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</si>
  <si>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</si>
  <si>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</si>
  <si>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</si>
  <si>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</si>
  <si>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</si>
  <si>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</si>
  <si>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</si>
  <si>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</si>
  <si>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</si>
  <si>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</si>
  <si>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</si>
  <si>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</si>
  <si>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</si>
  <si>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</si>
  <si>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</si>
  <si>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</si>
  <si>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</si>
  <si>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</si>
  <si>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</si>
  <si>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</si>
  <si>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</si>
  <si>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</si>
  <si>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</si>
  <si>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</si>
  <si>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</si>
  <si>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</si>
  <si>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</si>
  <si>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</si>
  <si>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</si>
  <si>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</si>
  <si>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</si>
  <si>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</si>
  <si>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</si>
  <si>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</si>
  <si>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</si>
  <si>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</si>
  <si>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</si>
  <si>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</si>
  <si>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</si>
  <si>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</si>
  <si>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</si>
  <si>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</si>
  <si>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</si>
  <si>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</si>
  <si>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</si>
  <si>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</si>
  <si>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</si>
  <si>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</si>
  <si>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</si>
  <si>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</si>
  <si>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</si>
  <si>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</si>
  <si>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</si>
  <si>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</si>
  <si>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</si>
  <si>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</si>
  <si>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</si>
  <si>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</si>
  <si>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</si>
  <si>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</si>
  <si>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</si>
  <si>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</si>
  <si>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</si>
  <si>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</si>
  <si>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</si>
  <si>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</si>
  <si>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</si>
  <si>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</si>
  <si>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</si>
  <si>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</si>
  <si>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</si>
  <si>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</si>
  <si>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</si>
  <si>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</si>
  <si>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</si>
  <si>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</si>
  <si>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</si>
  <si>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</si>
  <si>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</si>
  <si>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</si>
  <si>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</si>
  <si>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</si>
  <si>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</si>
  <si>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</si>
  <si>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</si>
  <si>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</si>
  <si>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</si>
  <si>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</si>
  <si>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</si>
  <si>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</si>
  <si>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</si>
  <si>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</si>
  <si>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</si>
  <si>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</si>
  <si>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</si>
  <si>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</si>
  <si>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</si>
  <si>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</si>
  <si>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</si>
  <si>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</si>
  <si>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</si>
  <si>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</si>
  <si>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</si>
  <si>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</si>
  <si>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</si>
  <si>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</si>
  <si>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</si>
  <si>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</si>
  <si>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</si>
  <si>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</si>
  <si>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</si>
  <si>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</si>
  <si>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</si>
  <si>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</si>
  <si>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</si>
  <si>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</si>
  <si>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</si>
  <si>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</si>
  <si>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</si>
  <si>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</si>
  <si>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</si>
  <si>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</si>
  <si>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</si>
  <si>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</si>
  <si>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</si>
  <si>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</si>
  <si>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</si>
  <si>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</si>
  <si>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</si>
  <si>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</si>
  <si>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</si>
  <si>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</si>
  <si>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</si>
  <si>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</si>
  <si>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</si>
  <si>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</si>
  <si>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</si>
  <si>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</si>
  <si>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</si>
  <si>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</si>
  <si>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</si>
  <si>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</si>
  <si>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</si>
  <si>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</si>
  <si>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</si>
  <si>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</si>
  <si>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</si>
  <si>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</si>
  <si>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</si>
  <si>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</si>
  <si>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</si>
  <si>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</si>
  <si>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</si>
  <si>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</si>
  <si>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</si>
  <si>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</si>
  <si>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</si>
  <si>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</si>
  <si>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</si>
  <si>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</si>
  <si>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</si>
  <si>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</si>
  <si>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</si>
  <si>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</si>
  <si>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</si>
  <si>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</si>
  <si>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</si>
  <si>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</si>
  <si>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</si>
  <si>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</si>
  <si>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</si>
  <si>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</si>
  <si>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</si>
  <si>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</si>
  <si>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</si>
  <si>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</si>
  <si>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</si>
  <si>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</si>
  <si>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</si>
  <si>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</si>
  <si>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</si>
  <si>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</si>
  <si>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</si>
  <si>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</si>
  <si>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</si>
  <si>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</si>
  <si>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</si>
  <si>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</si>
  <si>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</si>
  <si>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</si>
  <si>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</si>
  <si>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</si>
  <si>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</si>
  <si>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</si>
  <si>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</si>
  <si>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</si>
  <si>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</si>
  <si>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</si>
  <si>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</si>
  <si>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</si>
  <si>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</si>
  <si>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</si>
  <si>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</si>
  <si>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</si>
  <si>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</si>
  <si>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</si>
  <si>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</si>
  <si>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</si>
  <si>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</si>
  <si>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</si>
  <si>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</si>
  <si>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</si>
  <si>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</si>
  <si>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</si>
  <si>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</si>
  <si>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</si>
  <si>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</si>
  <si>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</si>
  <si>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</si>
  <si>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</si>
  <si>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</si>
  <si>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</si>
  <si>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</si>
  <si>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</si>
  <si>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</si>
  <si>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</si>
  <si>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</si>
  <si>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</si>
  <si>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</si>
  <si>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</si>
  <si>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</si>
  <si>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</si>
  <si>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</si>
  <si>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</si>
  <si>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</si>
  <si>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</si>
  <si>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</si>
  <si>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</si>
  <si>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</si>
  <si>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</si>
  <si>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</si>
  <si>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</si>
  <si>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</si>
  <si>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</si>
  <si>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</si>
  <si>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</si>
  <si>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</si>
  <si>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</si>
  <si>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</si>
  <si>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</si>
  <si>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</si>
  <si>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</si>
  <si>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</si>
  <si>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</si>
  <si>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</si>
  <si>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</si>
  <si>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</si>
  <si>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</si>
  <si>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</si>
  <si>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</si>
  <si>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</si>
  <si>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</si>
  <si>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</si>
  <si>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</si>
  <si>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</si>
  <si>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</si>
  <si>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</si>
  <si>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</si>
  <si>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</si>
  <si>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</si>
  <si>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</si>
  <si>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</si>
  <si>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</si>
  <si>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</si>
  <si>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</si>
  <si>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</si>
  <si>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</si>
  <si>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</si>
  <si>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</si>
  <si>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</si>
  <si>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</si>
  <si>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</si>
  <si>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</si>
  <si>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</si>
  <si>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</si>
  <si>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</si>
  <si>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</si>
  <si>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</si>
  <si>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</si>
  <si>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</si>
  <si>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</si>
  <si>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</si>
  <si>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</si>
  <si>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</si>
  <si>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</si>
  <si>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</si>
  <si>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</si>
  <si>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</si>
  <si>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</si>
  <si>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</si>
  <si>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</si>
  <si>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</si>
  <si>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</si>
  <si>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</si>
  <si>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</si>
  <si>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</si>
  <si>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</si>
  <si>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</si>
  <si>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</si>
  <si>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</si>
  <si>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</si>
  <si>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</si>
  <si>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</si>
  <si>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</si>
  <si>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</si>
  <si>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</si>
  <si>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</si>
  <si>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</si>
  <si>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</si>
  <si>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</si>
  <si>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</si>
  <si>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</si>
  <si>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</si>
  <si>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</si>
  <si>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</si>
  <si>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</si>
  <si>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</si>
  <si>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</si>
  <si>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</si>
  <si>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</si>
  <si>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</si>
  <si>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</si>
  <si>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</si>
  <si>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</si>
  <si>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</si>
  <si>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</si>
  <si>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</si>
  <si>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</si>
  <si>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</si>
  <si>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</si>
  <si>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</si>
  <si>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</si>
  <si>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</si>
  <si>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</si>
  <si>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</si>
  <si>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</si>
  <si>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</si>
  <si>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</si>
  <si>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</si>
  <si>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</si>
  <si>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</si>
  <si>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</si>
  <si>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</si>
  <si>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</si>
  <si>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</si>
  <si>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</si>
  <si>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</si>
  <si>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</si>
  <si>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</si>
  <si>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</si>
  <si>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</si>
  <si>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</si>
  <si>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</si>
  <si>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</si>
  <si>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</si>
  <si>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</si>
  <si>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</si>
  <si>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</si>
  <si>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</si>
  <si>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</si>
  <si>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</si>
  <si>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</si>
  <si>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</si>
  <si>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</si>
  <si>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</si>
  <si>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</si>
  <si>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</si>
  <si>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</si>
  <si>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</si>
  <si>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</si>
  <si>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</si>
  <si>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</si>
  <si>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</si>
  <si>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</si>
  <si>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</si>
  <si>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</si>
  <si>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</si>
  <si>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</si>
  <si>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</si>
  <si>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</si>
  <si>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</si>
  <si>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</si>
  <si>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</si>
  <si>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</si>
  <si>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</si>
  <si>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</si>
  <si>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</si>
  <si>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</si>
  <si>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</si>
  <si>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</si>
  <si>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</si>
  <si>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</si>
  <si>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</si>
  <si>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</si>
  <si>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</si>
  <si>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</si>
  <si>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</si>
  <si>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</si>
  <si>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</si>
  <si>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</si>
  <si>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</si>
  <si>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</si>
  <si>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</si>
  <si>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</si>
  <si>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</si>
  <si>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</si>
  <si>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</si>
  <si>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</si>
  <si>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</si>
  <si>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</si>
  <si>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</si>
  <si>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</si>
  <si>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</si>
  <si>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</si>
  <si>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</si>
  <si>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</si>
  <si>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</si>
  <si>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</si>
  <si>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</si>
  <si>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</si>
  <si>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</si>
  <si>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</si>
  <si>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</si>
  <si>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</si>
  <si>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</si>
  <si>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</si>
  <si>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</si>
  <si>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</si>
  <si>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</si>
  <si>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</si>
  <si>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</si>
  <si>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</si>
  <si>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</si>
  <si>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</si>
  <si>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</si>
  <si>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</si>
  <si>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</si>
  <si>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</si>
  <si>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</si>
  <si>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</si>
  <si>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</si>
  <si>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</si>
  <si>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</si>
  <si>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</si>
  <si>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</si>
  <si>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</si>
  <si>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</si>
  <si>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</si>
  <si>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</si>
  <si>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</si>
  <si>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</si>
  <si>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</si>
  <si>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</si>
  <si>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</si>
  <si>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</si>
  <si>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</si>
  <si>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</si>
  <si>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</si>
  <si>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</si>
  <si>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</si>
  <si>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</si>
  <si>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</si>
  <si>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</si>
  <si>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</si>
  <si>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</si>
  <si>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</si>
  <si>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</si>
  <si>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</si>
  <si>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</si>
  <si>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</si>
  <si>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</si>
  <si>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</si>
  <si>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</si>
  <si>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</si>
  <si>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</si>
  <si>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</si>
  <si>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</si>
  <si>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</si>
  <si>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</si>
  <si>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</si>
  <si>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</si>
  <si>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</si>
  <si>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</si>
  <si>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</si>
  <si>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</si>
  <si>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</si>
  <si>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</si>
  <si>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</si>
  <si>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</si>
  <si>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</si>
  <si>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</si>
  <si>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</si>
  <si>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</si>
  <si>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</si>
  <si>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</si>
  <si>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</si>
  <si>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</si>
  <si>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</si>
  <si>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</si>
  <si>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</si>
  <si>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</si>
  <si>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</si>
  <si>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</si>
  <si>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</si>
  <si>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</si>
  <si>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</si>
  <si>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</si>
  <si>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</si>
  <si>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</si>
  <si>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</si>
  <si>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</si>
  <si>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</si>
  <si>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</si>
  <si>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</si>
  <si>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</si>
  <si>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</si>
  <si>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</si>
  <si>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</si>
  <si>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</si>
  <si>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</si>
  <si>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</si>
  <si>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</si>
  <si>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</si>
  <si>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</si>
  <si>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</si>
  <si>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</si>
  <si>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</si>
  <si>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</si>
  <si>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</si>
  <si>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</si>
  <si>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</si>
  <si>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</si>
  <si>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</si>
  <si>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</si>
  <si>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</si>
  <si>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</si>
  <si>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</si>
  <si>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</si>
  <si>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</si>
  <si>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</si>
  <si>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</si>
  <si>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</si>
  <si>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</si>
  <si>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</si>
  <si>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</si>
  <si>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</si>
  <si>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</si>
  <si>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</si>
  <si>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</si>
  <si>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</si>
  <si>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</si>
  <si>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</si>
  <si>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</si>
  <si>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</si>
  <si>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</si>
  <si>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</si>
  <si>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</si>
  <si>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</si>
  <si>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</si>
  <si>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</si>
  <si>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</si>
  <si>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</si>
  <si>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</si>
  <si>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</si>
  <si>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</si>
  <si>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</si>
  <si>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</si>
  <si>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</si>
  <si>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</si>
  <si>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</si>
  <si>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</si>
  <si>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</si>
  <si>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</si>
  <si>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</si>
  <si>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</si>
  <si>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</si>
  <si>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</si>
  <si>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</si>
  <si>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</si>
  <si>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</si>
  <si>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</si>
  <si>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</si>
  <si>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</si>
  <si>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</si>
  <si>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</si>
  <si>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</si>
  <si>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</si>
  <si>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</si>
  <si>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</si>
  <si>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</si>
  <si>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</si>
  <si>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</si>
  <si>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</si>
  <si>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</si>
  <si>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</si>
  <si>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</si>
  <si>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</si>
  <si>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</si>
  <si>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</si>
  <si>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</si>
  <si>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</si>
  <si>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</si>
  <si>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</si>
  <si>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</si>
  <si>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</si>
  <si>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</si>
  <si>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</si>
  <si>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</si>
  <si>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</si>
  <si>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</si>
  <si>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</si>
  <si>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</si>
  <si>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</si>
  <si>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</si>
  <si>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</si>
  <si>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</si>
  <si>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</si>
  <si>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</si>
  <si>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</si>
  <si>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</si>
  <si>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</si>
  <si>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</si>
  <si>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</si>
  <si>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</si>
  <si>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</si>
  <si>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</si>
  <si>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</si>
  <si>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</si>
  <si>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</si>
  <si>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</si>
  <si>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</si>
  <si>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</si>
  <si>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</si>
  <si>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</si>
  <si>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</si>
  <si>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</si>
  <si>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</si>
  <si>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</si>
  <si>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</si>
  <si>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</si>
  <si>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</si>
  <si>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</si>
  <si>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</si>
  <si>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</si>
  <si>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</si>
  <si>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</si>
  <si>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</si>
  <si>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</si>
  <si>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</si>
  <si>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</si>
  <si>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</si>
  <si>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</si>
  <si>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</si>
  <si>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</si>
  <si>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</si>
  <si>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</si>
  <si>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</si>
  <si>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</si>
  <si>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</si>
  <si>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</si>
  <si>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</si>
  <si>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</si>
  <si>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</si>
  <si>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</si>
  <si>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</si>
  <si>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</si>
  <si>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</si>
  <si>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</si>
  <si>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</si>
  <si>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</si>
  <si>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</si>
  <si>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</si>
  <si>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</si>
  <si>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</si>
  <si>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</si>
  <si>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</si>
  <si>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</si>
  <si>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</si>
  <si>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</si>
  <si>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</si>
  <si>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</si>
  <si>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</si>
  <si>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</si>
  <si>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</si>
  <si>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</si>
  <si>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</si>
  <si>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</si>
  <si>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</si>
  <si>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</si>
  <si>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</si>
  <si>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</si>
  <si>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</si>
  <si>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</si>
  <si>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</si>
  <si>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</si>
  <si>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</si>
  <si>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</si>
  <si>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</si>
  <si>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</si>
  <si>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</si>
  <si>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</si>
  <si>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</si>
  <si>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</si>
  <si>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</si>
  <si>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</si>
  <si>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</si>
  <si>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</si>
  <si>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</si>
  <si>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</si>
  <si>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</si>
  <si>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</si>
  <si>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</si>
  <si>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</si>
  <si>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</si>
  <si>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</si>
  <si>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</si>
  <si>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</si>
  <si>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</si>
  <si>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</si>
  <si>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</si>
  <si>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</si>
  <si>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</si>
  <si>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</si>
  <si>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</si>
  <si>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</si>
  <si>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</si>
  <si>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</si>
  <si>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</si>
  <si>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</si>
  <si>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</si>
  <si>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</si>
  <si>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</si>
  <si>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</si>
  <si>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</si>
  <si>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</si>
  <si>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</si>
  <si>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</si>
  <si>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</si>
  <si>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</si>
  <si>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</si>
  <si>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</si>
  <si>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</si>
  <si>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</si>
  <si>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</si>
  <si>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</si>
  <si>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</si>
  <si>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</si>
  <si>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</si>
  <si>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</si>
  <si>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</si>
  <si>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</si>
  <si>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</si>
  <si>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</si>
  <si>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</si>
  <si>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</si>
  <si>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</si>
  <si>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</si>
  <si>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</si>
  <si>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</si>
  <si>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</si>
  <si>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</si>
  <si>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</si>
  <si>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</si>
  <si>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</si>
  <si>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</si>
  <si>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</si>
  <si>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</si>
  <si>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</si>
  <si>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</si>
  <si>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</si>
  <si>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</si>
  <si>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</si>
  <si>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</si>
  <si>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</si>
  <si>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</si>
  <si>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</si>
  <si>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</si>
  <si>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</si>
  <si>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</si>
  <si>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</si>
  <si>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</si>
  <si>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</si>
  <si>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</si>
  <si>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</si>
  <si>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</si>
  <si>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</si>
  <si>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</si>
  <si>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</si>
  <si>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</si>
  <si>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</si>
  <si>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</si>
  <si>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</si>
  <si>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</si>
  <si>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</si>
  <si>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</si>
  <si>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</si>
  <si>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</si>
  <si>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</si>
  <si>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</si>
  <si>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</si>
  <si>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</si>
  <si>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</si>
  <si>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</si>
  <si>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</si>
  <si>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</si>
  <si>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</si>
  <si>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</si>
  <si>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</si>
  <si>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</si>
  <si>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</si>
  <si>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</si>
  <si>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</si>
  <si>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</si>
  <si>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</si>
  <si>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</si>
  <si>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</si>
  <si>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</si>
  <si>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</si>
  <si>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</si>
  <si>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</si>
  <si>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</si>
  <si>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</si>
  <si>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</si>
  <si>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</si>
  <si>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</si>
  <si>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</si>
  <si>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</si>
  <si>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</si>
  <si>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</si>
  <si>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</si>
  <si>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</si>
  <si>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</si>
  <si>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</si>
  <si>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</si>
  <si>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</si>
  <si>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</si>
  <si>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</si>
  <si>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</si>
  <si>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</si>
  <si>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</si>
  <si>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</si>
  <si>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</si>
  <si>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</si>
  <si>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</si>
  <si>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</si>
  <si>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</si>
  <si>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</si>
  <si>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</si>
  <si>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</si>
  <si>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</si>
  <si>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</si>
  <si>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</si>
  <si>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</si>
  <si>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</si>
  <si>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</si>
  <si>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</si>
  <si>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</si>
  <si>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</si>
  <si>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</si>
  <si>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</si>
  <si>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</si>
  <si>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</si>
  <si>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</si>
  <si>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</si>
  <si>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</si>
  <si>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</si>
  <si>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</si>
  <si>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</si>
  <si>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</si>
  <si>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</si>
  <si>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</si>
  <si>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</si>
  <si>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</si>
  <si>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</si>
  <si>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</si>
  <si>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</si>
  <si>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</si>
  <si>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</si>
  <si>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</si>
  <si>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</si>
  <si>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</si>
  <si>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</si>
  <si>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</si>
  <si>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</si>
  <si>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</si>
  <si>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</si>
  <si>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</si>
  <si>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</si>
  <si>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</si>
  <si>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</si>
  <si>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</si>
  <si>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</si>
  <si>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</si>
  <si>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</si>
  <si>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</si>
  <si>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</si>
  <si>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</si>
  <si>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</si>
  <si>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</si>
  <si>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</si>
  <si>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</si>
  <si>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</si>
  <si>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</si>
  <si>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</si>
  <si>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</si>
  <si>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</si>
  <si>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</si>
  <si>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</si>
  <si>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</si>
  <si>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</si>
  <si>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</si>
  <si>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</si>
  <si>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</si>
  <si>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Счетоводител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</si>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</sst>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44286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44342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44286</v>
      </c>
    </row>
    <row r="11" spans="1:2" ht="15.75">
      <c r="A11" s="7" t="s">
        <v>950</v>
      </c>
      <c r="B11" s="547">
        <v>44342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21.363636363636363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0.009022152263216494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0.01139974289941546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0.005036271872957363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0.044715447154471545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0.5605277838414708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0.5605277838414708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0.0027892987945378252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0.0027892987945378252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0.00031333228889237035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0.0002357403855426851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0.791434714170538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0.44178819797906194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275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0.005278918877413906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13.590909090909092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137.8896321070234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44286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44286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44286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44286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423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44286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44286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44286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44286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201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44286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3400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44286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66813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44286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44286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44286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44286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44286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44286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44286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44286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44286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44286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44286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44286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44286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44286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44286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44286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44286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44286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44286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44286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44286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44286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44286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44286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44286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44286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44286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44286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44286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70213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44286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44286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44286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44286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44286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44286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44286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44286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44286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1740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44286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44286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44286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44286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44286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44286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21228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44286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22995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44286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44286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44286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44286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44286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44286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44286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44286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44286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115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44286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44286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44286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115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44286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44286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23110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44286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93323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44286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44286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44286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44286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44286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44286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44286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44286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44286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44286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4546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44286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44286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44286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4546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44286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44693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44286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946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44286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946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44286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44286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44286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-470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44286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44286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476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44286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52094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44286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44286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44286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44286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44286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44286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44286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44286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44286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44286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44286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44286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44286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44286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40076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44286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44286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1152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44286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44286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44286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44286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497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44286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44286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44286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610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44286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44286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44286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41229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44286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44286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44286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44286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41229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44286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93323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44286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44286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44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44286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24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44286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44286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44286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44286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44286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96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44286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44286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44286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197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44286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275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44286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44286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44286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44286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295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44286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492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44286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44286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44286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44286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492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44286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44286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44286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44286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44286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44286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44286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44286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44286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492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44286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44286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44286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19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44286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44286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22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44286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44286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44286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44286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44286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44286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44286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44286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44286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22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44286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470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44286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44286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44286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22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44286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470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44286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470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44286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44286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470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44286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492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44286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186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44286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-77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44286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44286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-20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44286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44286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44286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44286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44286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44286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16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44286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104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44286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44286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44286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44286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44286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44286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44286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44286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44286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44286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44286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44286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44286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44286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44286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44286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44286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-79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44286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44286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44286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-79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44286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25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44286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44286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115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44286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115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44286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44286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44286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44286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44286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44286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44286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44286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44286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44286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44286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44286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44286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44286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44286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44286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44286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44286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44286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44286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44286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44286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44286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44286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44286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44286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44286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44286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44286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44286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44286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44286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44286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44286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44286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44286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44286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44286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44286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44286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44286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44286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44286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44286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44286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44286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44286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44286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44286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44286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44286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44286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44286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44286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44286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44286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44286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44286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44286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44286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44286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44286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44286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44286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44286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44286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44286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44286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44286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44286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44286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44286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44286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44286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44286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44286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44286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44286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44286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44286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44286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44286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44286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44286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44286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44286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44286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44286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44286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44286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44286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44286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44286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44286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44286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44286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44286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44286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44286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44286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44286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44286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44286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44286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44286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44286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44286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44286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44286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44286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44286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44286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4975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44286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44286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44286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44286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4975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44286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44286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44286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44286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44286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44286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44286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44286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44286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44286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44286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44286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44286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-429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44286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4546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44286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44286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44286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4546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44286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946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44286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44286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44286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44286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946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44286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-470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44286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44286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44286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44286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44286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44286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44286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44286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44286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44286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44286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44286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44286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476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44286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44286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44286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476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44286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44286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44286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44286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44286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44286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44286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44286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44286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44286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44286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44286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44286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44286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44286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44286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44286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44286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44286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44286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44286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44286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44286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44286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44286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44286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44286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44286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44286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44286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44286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44286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44286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44286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44286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44286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44286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44286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44286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44286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44286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44286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44286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44286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44286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52993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44286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44286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44286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44286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52993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44286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-470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44286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44286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44286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44286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44286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44286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44286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44286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44286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44286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44286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44286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-429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44286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52094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44286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44286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44286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52094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44286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44286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44286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44286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44286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44286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44286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44286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44286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44286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44286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44286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44286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44286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44286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44286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44286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44286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44286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44286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44286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44286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44286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44286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44286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44286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44286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44286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44286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44286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44286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44286</v>
      </c>
      <c r="D470" s="99" t="s">
        <v>547</v>
      </c>
      <c r="E470" s="482">
        <v>1</v>
      </c>
      <c r="F470" s="99" t="s">
        <v>546</v>
      </c>
      <c r="H470" s="99">
        <f>'Справка 6'!D20</f>
        <v>66813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44286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44286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44286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44286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44286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44286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44286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44286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44286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44286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44286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44286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44286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44286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44286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44286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44286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44286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44286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44286</v>
      </c>
      <c r="D490" s="99" t="s">
        <v>583</v>
      </c>
      <c r="E490" s="482">
        <v>1</v>
      </c>
      <c r="F490" s="99" t="s">
        <v>582</v>
      </c>
      <c r="H490" s="99">
        <f>'Справка 6'!D42</f>
        <v>70728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44286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44286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44286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44286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44286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44286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44286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44286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44286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44286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44286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44286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44286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44286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44286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44286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44286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44286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44286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44286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44286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44286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44286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44286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44286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44286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44286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44286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44286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44286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44286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44286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44286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44286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44286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44286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44286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44286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44286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44286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44286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44286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44286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44286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44286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44286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44286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44286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44286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44286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44286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44286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44286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44286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44286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44286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44286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44286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44286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44286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44286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44286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44286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44286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44286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44286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44286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44286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44286</v>
      </c>
      <c r="D559" s="99" t="s">
        <v>545</v>
      </c>
      <c r="E559" s="482">
        <v>4</v>
      </c>
      <c r="F559" s="99" t="s">
        <v>804</v>
      </c>
      <c r="H559" s="99">
        <f>'Справка 6'!G19</f>
        <v>3915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44286</v>
      </c>
      <c r="D560" s="99" t="s">
        <v>547</v>
      </c>
      <c r="E560" s="482">
        <v>4</v>
      </c>
      <c r="F560" s="99" t="s">
        <v>546</v>
      </c>
      <c r="H560" s="99">
        <f>'Справка 6'!G20</f>
        <v>66813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44286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44286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44286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44286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44286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44286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44286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44286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44286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44286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44286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44286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44286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44286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44286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44286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44286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44286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44286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44286</v>
      </c>
      <c r="D580" s="99" t="s">
        <v>583</v>
      </c>
      <c r="E580" s="482">
        <v>4</v>
      </c>
      <c r="F580" s="99" t="s">
        <v>582</v>
      </c>
      <c r="H580" s="99">
        <f>'Справка 6'!G42</f>
        <v>70728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44286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44286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44286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44286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44286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44286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44286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44286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44286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44286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44286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44286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44286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44286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44286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44286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44286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44286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44286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44286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44286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44286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44286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44286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44286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44286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44286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44286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44286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44286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44286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44286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44286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44286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44286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44286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44286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44286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44286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44286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44286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44286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44286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44286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44286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44286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44286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44286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44286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44286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44286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44286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44286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44286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44286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44286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44286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44286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44286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44286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44286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44286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44286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44286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44286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44286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44286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44286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44286</v>
      </c>
      <c r="D649" s="99" t="s">
        <v>545</v>
      </c>
      <c r="E649" s="482">
        <v>7</v>
      </c>
      <c r="F649" s="99" t="s">
        <v>804</v>
      </c>
      <c r="H649" s="99">
        <f>'Справка 6'!J19</f>
        <v>3915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44286</v>
      </c>
      <c r="D650" s="99" t="s">
        <v>547</v>
      </c>
      <c r="E650" s="482">
        <v>7</v>
      </c>
      <c r="F650" s="99" t="s">
        <v>546</v>
      </c>
      <c r="H650" s="99">
        <f>'Справка 6'!J20</f>
        <v>66813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44286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44286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44286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44286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44286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44286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44286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44286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44286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44286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44286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44286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44286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44286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44286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44286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44286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44286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44286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44286</v>
      </c>
      <c r="D670" s="99" t="s">
        <v>583</v>
      </c>
      <c r="E670" s="482">
        <v>7</v>
      </c>
      <c r="F670" s="99" t="s">
        <v>582</v>
      </c>
      <c r="H670" s="99">
        <f>'Справка 6'!J42</f>
        <v>70728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44286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44286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44286</v>
      </c>
      <c r="D673" s="99" t="s">
        <v>529</v>
      </c>
      <c r="E673" s="482">
        <v>8</v>
      </c>
      <c r="F673" s="99" t="s">
        <v>528</v>
      </c>
      <c r="H673" s="99">
        <f>'Справка 6'!K13</f>
        <v>88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44286</v>
      </c>
      <c r="D674" s="99" t="s">
        <v>532</v>
      </c>
      <c r="E674" s="482">
        <v>8</v>
      </c>
      <c r="F674" s="99" t="s">
        <v>531</v>
      </c>
      <c r="H674" s="99">
        <f>'Справка 6'!K14</f>
        <v>105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44286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44286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44286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44286</v>
      </c>
      <c r="D678" s="99" t="s">
        <v>543</v>
      </c>
      <c r="E678" s="482">
        <v>8</v>
      </c>
      <c r="F678" s="99" t="s">
        <v>542</v>
      </c>
      <c r="H678" s="99">
        <f>'Справка 6'!K18</f>
        <v>298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44286</v>
      </c>
      <c r="D679" s="99" t="s">
        <v>545</v>
      </c>
      <c r="E679" s="482">
        <v>8</v>
      </c>
      <c r="F679" s="99" t="s">
        <v>804</v>
      </c>
      <c r="H679" s="99">
        <f>'Справка 6'!K19</f>
        <v>491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44286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44286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44286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44286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44286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44286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44286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44286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44286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44286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44286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44286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44286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44286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44286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44286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44286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44286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44286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44286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44286</v>
      </c>
      <c r="D700" s="99" t="s">
        <v>583</v>
      </c>
      <c r="E700" s="482">
        <v>8</v>
      </c>
      <c r="F700" s="99" t="s">
        <v>582</v>
      </c>
      <c r="H700" s="99">
        <f>'Справка 6'!K42</f>
        <v>491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44286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44286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44286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44286</v>
      </c>
      <c r="D704" s="99" t="s">
        <v>532</v>
      </c>
      <c r="E704" s="482">
        <v>9</v>
      </c>
      <c r="F704" s="99" t="s">
        <v>531</v>
      </c>
      <c r="H704" s="99">
        <f>'Справка 6'!L14</f>
        <v>4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44286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44286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44286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44286</v>
      </c>
      <c r="D708" s="99" t="s">
        <v>543</v>
      </c>
      <c r="E708" s="482">
        <v>9</v>
      </c>
      <c r="F708" s="99" t="s">
        <v>542</v>
      </c>
      <c r="H708" s="99">
        <f>'Справка 6'!L18</f>
        <v>20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44286</v>
      </c>
      <c r="D709" s="99" t="s">
        <v>545</v>
      </c>
      <c r="E709" s="482">
        <v>9</v>
      </c>
      <c r="F709" s="99" t="s">
        <v>804</v>
      </c>
      <c r="H709" s="99">
        <f>'Справка 6'!L19</f>
        <v>24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44286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44286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44286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44286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44286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44286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44286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44286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44286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44286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44286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44286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44286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44286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44286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44286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44286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44286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44286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44286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44286</v>
      </c>
      <c r="D730" s="99" t="s">
        <v>583</v>
      </c>
      <c r="E730" s="482">
        <v>9</v>
      </c>
      <c r="F730" s="99" t="s">
        <v>582</v>
      </c>
      <c r="H730" s="99">
        <f>'Справка 6'!L42</f>
        <v>24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44286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44286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44286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44286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44286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44286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44286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44286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44286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44286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44286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44286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44286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44286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44286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44286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44286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44286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44286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44286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44286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44286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44286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44286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44286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44286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44286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44286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44286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44286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44286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44286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44286</v>
      </c>
      <c r="D763" s="99" t="s">
        <v>529</v>
      </c>
      <c r="E763" s="482">
        <v>11</v>
      </c>
      <c r="F763" s="99" t="s">
        <v>528</v>
      </c>
      <c r="H763" s="99">
        <f>'Справка 6'!N13</f>
        <v>88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44286</v>
      </c>
      <c r="D764" s="99" t="s">
        <v>532</v>
      </c>
      <c r="E764" s="482">
        <v>11</v>
      </c>
      <c r="F764" s="99" t="s">
        <v>531</v>
      </c>
      <c r="H764" s="99">
        <f>'Справка 6'!N14</f>
        <v>109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44286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44286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44286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44286</v>
      </c>
      <c r="D768" s="99" t="s">
        <v>543</v>
      </c>
      <c r="E768" s="482">
        <v>11</v>
      </c>
      <c r="F768" s="99" t="s">
        <v>542</v>
      </c>
      <c r="H768" s="99">
        <f>'Справка 6'!N18</f>
        <v>318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44286</v>
      </c>
      <c r="D769" s="99" t="s">
        <v>545</v>
      </c>
      <c r="E769" s="482">
        <v>11</v>
      </c>
      <c r="F769" s="99" t="s">
        <v>804</v>
      </c>
      <c r="H769" s="99">
        <f>'Справка 6'!N19</f>
        <v>515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44286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44286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44286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44286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44286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44286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44286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44286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44286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44286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44286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44286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44286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44286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44286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44286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44286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44286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44286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44286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44286</v>
      </c>
      <c r="D790" s="99" t="s">
        <v>583</v>
      </c>
      <c r="E790" s="482">
        <v>11</v>
      </c>
      <c r="F790" s="99" t="s">
        <v>582</v>
      </c>
      <c r="H790" s="99">
        <f>'Справка 6'!N42</f>
        <v>515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44286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44286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44286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44286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44286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44286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44286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44286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44286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44286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44286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44286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44286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44286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44286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44286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44286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44286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44286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44286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44286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44286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44286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44286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44286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44286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44286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44286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44286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44286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44286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44286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44286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44286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44286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44286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44286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44286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44286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44286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44286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44286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44286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44286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44286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44286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44286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44286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44286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44286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44286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44286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44286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44286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44286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44286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44286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44286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44286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44286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44286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44286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44286</v>
      </c>
      <c r="D853" s="99" t="s">
        <v>529</v>
      </c>
      <c r="E853" s="482">
        <v>14</v>
      </c>
      <c r="F853" s="99" t="s">
        <v>528</v>
      </c>
      <c r="H853" s="99">
        <f>'Справка 6'!Q13</f>
        <v>88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44286</v>
      </c>
      <c r="D854" s="99" t="s">
        <v>532</v>
      </c>
      <c r="E854" s="482">
        <v>14</v>
      </c>
      <c r="F854" s="99" t="s">
        <v>531</v>
      </c>
      <c r="H854" s="99">
        <f>'Справка 6'!Q14</f>
        <v>109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44286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44286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44286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44286</v>
      </c>
      <c r="D858" s="99" t="s">
        <v>543</v>
      </c>
      <c r="E858" s="482">
        <v>14</v>
      </c>
      <c r="F858" s="99" t="s">
        <v>542</v>
      </c>
      <c r="H858" s="99">
        <f>'Справка 6'!Q18</f>
        <v>318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44286</v>
      </c>
      <c r="D859" s="99" t="s">
        <v>545</v>
      </c>
      <c r="E859" s="482">
        <v>14</v>
      </c>
      <c r="F859" s="99" t="s">
        <v>804</v>
      </c>
      <c r="H859" s="99">
        <f>'Справка 6'!Q19</f>
        <v>515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44286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44286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44286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44286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44286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44286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44286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44286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44286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44286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44286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44286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44286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44286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44286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44286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44286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44286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44286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44286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44286</v>
      </c>
      <c r="D880" s="99" t="s">
        <v>583</v>
      </c>
      <c r="E880" s="482">
        <v>14</v>
      </c>
      <c r="F880" s="99" t="s">
        <v>582</v>
      </c>
      <c r="H880" s="99">
        <f>'Справка 6'!Q42</f>
        <v>515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44286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44286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44286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44286</v>
      </c>
      <c r="D884" s="99" t="s">
        <v>532</v>
      </c>
      <c r="E884" s="482">
        <v>15</v>
      </c>
      <c r="F884" s="99" t="s">
        <v>531</v>
      </c>
      <c r="H884" s="99">
        <f>'Справка 6'!R14</f>
        <v>423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44286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44286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44286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44286</v>
      </c>
      <c r="D888" s="99" t="s">
        <v>543</v>
      </c>
      <c r="E888" s="482">
        <v>15</v>
      </c>
      <c r="F888" s="99" t="s">
        <v>542</v>
      </c>
      <c r="H888" s="99">
        <f>'Справка 6'!R18</f>
        <v>201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44286</v>
      </c>
      <c r="D889" s="99" t="s">
        <v>545</v>
      </c>
      <c r="E889" s="482">
        <v>15</v>
      </c>
      <c r="F889" s="99" t="s">
        <v>804</v>
      </c>
      <c r="H889" s="99">
        <f>'Справка 6'!R19</f>
        <v>3400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44286</v>
      </c>
      <c r="D890" s="99" t="s">
        <v>547</v>
      </c>
      <c r="E890" s="482">
        <v>15</v>
      </c>
      <c r="F890" s="99" t="s">
        <v>546</v>
      </c>
      <c r="H890" s="99">
        <f>'Справка 6'!R20</f>
        <v>66813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44286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44286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44286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44286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44286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44286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44286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44286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44286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44286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44286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44286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44286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44286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44286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44286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44286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44286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44286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44286</v>
      </c>
      <c r="D910" s="99" t="s">
        <v>583</v>
      </c>
      <c r="E910" s="482">
        <v>15</v>
      </c>
      <c r="F910" s="99" t="s">
        <v>582</v>
      </c>
      <c r="H910" s="99">
        <f>'Справка 6'!R42</f>
        <v>70213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44286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44286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44286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44286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44286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44286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44286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44286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44286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44286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44286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44286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44286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44286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44286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44286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1740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44286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20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44286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44286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44286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44286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44286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44286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7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44286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44286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44286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21228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44286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44286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44286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44286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21228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44286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22995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44286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22995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44286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44286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44286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44286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44286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44286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44286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44286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44286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44286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44286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44286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44286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44286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44286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44286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1740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44286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20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44286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44286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44286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44286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7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44286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44286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7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44286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44286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44286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21228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44286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44286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44286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44286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21228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44286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22995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44286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22995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44286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44286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44286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44286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44286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44286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44286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44286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44286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44286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44286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44286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44286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44286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44286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44286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44286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44286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44286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44286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44286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44286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44286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44286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44286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44286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44286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44286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44286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44286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44286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44286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44286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44286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44286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44286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44286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44286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44286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44286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44286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44286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44286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44286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44286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44286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44286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44286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44286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44286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44286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44286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44286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40076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44286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40076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44286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44286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44286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44286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44286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44286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44286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44286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44286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1145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44286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44286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34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44286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497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44286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44286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610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44286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44286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44286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610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44286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44286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44286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41229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44286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41229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44286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44286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44286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44286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44286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44286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44286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44286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44286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44286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44286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44286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44286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44286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44286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44286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44286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44286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44286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44286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44286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40076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44286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40076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44286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44286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44286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44286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44286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44286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44286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44286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44286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1145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44286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44286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34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44286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497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44286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44286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610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44286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44286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44286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610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44286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44286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44286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41229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44286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41229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44286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44286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44286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44286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44286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44286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44286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44286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44286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44286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44286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44286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44286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44286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44286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44286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44286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44286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44286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44286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44286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44286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44286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44286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44286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44286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44286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44286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44286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44286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44286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44286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44286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44286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44286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44286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44286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44286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44286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44286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44286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44286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44286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44286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44286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44286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44286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44286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44286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44286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44286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44286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44286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44286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44286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44286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44286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44286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44286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44286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44286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44286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44286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44286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44286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44286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44286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44286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44286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44286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44286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44286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44286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44286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44286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44286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44286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44286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44286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44286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44286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44286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44286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44286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44286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44286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44286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44286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44286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44286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44286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44286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44286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44286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44286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44286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44286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44286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44286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44286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44286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44286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44286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44286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44286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44286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44286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44286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44286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44286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44286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44286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44286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44286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44286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44286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44286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44286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44286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44286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44286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44286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44286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44286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44286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44286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44286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44286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44286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44286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44286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44286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44286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44286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44286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44286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44286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44286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44286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44286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44286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44286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44286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44286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44286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44286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44286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44286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44286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44286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44286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44286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44286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44286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44286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44286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44286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44286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44286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44286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44286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44286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44286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44286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44286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44286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44286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44286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44286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44286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44286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44286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44286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44286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44286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44286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44286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44286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44286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44286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44286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44286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44286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44286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44286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44286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44286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44286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44286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44286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44286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44286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44286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44286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44286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44286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44286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44286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44286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44286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66" sqref="H6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423</v>
      </c>
      <c r="D15" s="187">
        <v>427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201</v>
      </c>
      <c r="D19" s="187">
        <v>221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3400</v>
      </c>
      <c r="D20" s="567">
        <f>SUM(D12:D19)</f>
        <v>3424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66813</v>
      </c>
      <c r="D21" s="464">
        <v>66813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4546</v>
      </c>
      <c r="H22" s="583">
        <f>SUM(H23:H25)</f>
        <v>4546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4546</v>
      </c>
      <c r="H25" s="187">
        <v>4546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44693</v>
      </c>
      <c r="H26" s="567">
        <f>H20+H21+H22</f>
        <v>44693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946</v>
      </c>
      <c r="H28" s="565">
        <f>SUM(H29:H31)</f>
        <v>878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946</v>
      </c>
      <c r="H29" s="187">
        <v>878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-470</v>
      </c>
      <c r="H32" s="187">
        <v>68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476</v>
      </c>
      <c r="H34" s="567">
        <f>H28+H32+H33</f>
        <v>946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52094</v>
      </c>
      <c r="H37" s="569">
        <f>H26+H18+H34</f>
        <v>52564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70213</v>
      </c>
      <c r="D56" s="571">
        <f>D20+D21+D22+D28+D33+D46+D52+D54+D55</f>
        <v>70237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40076</v>
      </c>
      <c r="H59" s="187">
        <v>39881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1152</v>
      </c>
      <c r="H61" s="565">
        <f>SUM(H62:H68)</f>
        <v>1045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7">
        <v>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34</v>
      </c>
      <c r="H64" s="187">
        <v>15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497</v>
      </c>
      <c r="H65" s="187">
        <v>497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610</v>
      </c>
      <c r="H68" s="187">
        <v>520</v>
      </c>
    </row>
    <row r="69" spans="1:8" ht="15.75">
      <c r="A69" s="84" t="s">
        <v>210</v>
      </c>
      <c r="B69" s="86" t="s">
        <v>211</v>
      </c>
      <c r="C69" s="188">
        <v>1740</v>
      </c>
      <c r="D69" s="187">
        <v>1902</v>
      </c>
      <c r="E69" s="192" t="s">
        <v>79</v>
      </c>
      <c r="F69" s="87" t="s">
        <v>216</v>
      </c>
      <c r="G69" s="188">
        <v>1</v>
      </c>
      <c r="H69" s="187">
        <v>1</v>
      </c>
    </row>
    <row r="70" spans="1:8" ht="15.75">
      <c r="A70" s="84" t="s">
        <v>214</v>
      </c>
      <c r="B70" s="86" t="s">
        <v>215</v>
      </c>
      <c r="C70" s="188">
        <v>20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41229</v>
      </c>
      <c r="H71" s="567">
        <f>H59+H60+H61+H69+H70</f>
        <v>40927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21195-32+65</f>
        <v>21228</v>
      </c>
      <c r="D75" s="187">
        <f>21212-34+84</f>
        <v>21262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22995</v>
      </c>
      <c r="D76" s="567">
        <f>SUM(D68:D75)</f>
        <v>23164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41229</v>
      </c>
      <c r="H79" s="569">
        <f>H71+H73+H75+H77</f>
        <v>40927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115</v>
      </c>
      <c r="D89" s="187">
        <v>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115</v>
      </c>
      <c r="D92" s="567">
        <f>SUM(D88:D91)</f>
        <v>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23110</v>
      </c>
      <c r="D94" s="571">
        <f>D65+D76+D85+D92+D93</f>
        <v>23254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93323</v>
      </c>
      <c r="D95" s="573">
        <f>D94+D56</f>
        <v>93491</v>
      </c>
      <c r="E95" s="220" t="s">
        <v>916</v>
      </c>
      <c r="F95" s="476" t="s">
        <v>268</v>
      </c>
      <c r="G95" s="572">
        <f>G37+G40+G56+G79</f>
        <v>93323</v>
      </c>
      <c r="H95" s="573">
        <f>H37+H40+H56+H79</f>
        <v>93491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44342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28" sqref="D2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</v>
      </c>
      <c r="D12" s="307">
        <v>2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44</v>
      </c>
      <c r="D13" s="307">
        <v>29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24</v>
      </c>
      <c r="D14" s="307">
        <v>32</v>
      </c>
      <c r="E14" s="236" t="s">
        <v>285</v>
      </c>
      <c r="F14" s="231" t="s">
        <v>286</v>
      </c>
      <c r="G14" s="307">
        <f>19</f>
        <v>19</v>
      </c>
      <c r="H14" s="307">
        <v>19</v>
      </c>
    </row>
    <row r="15" spans="1:8" ht="15.75">
      <c r="A15" s="185" t="s">
        <v>287</v>
      </c>
      <c r="B15" s="181" t="s">
        <v>288</v>
      </c>
      <c r="C15" s="307">
        <v>18</v>
      </c>
      <c r="D15" s="307">
        <v>16</v>
      </c>
      <c r="E15" s="236" t="s">
        <v>79</v>
      </c>
      <c r="F15" s="231" t="s">
        <v>289</v>
      </c>
      <c r="G15" s="307">
        <v>3</v>
      </c>
      <c r="H15" s="307">
        <f>30+48</f>
        <v>78</v>
      </c>
    </row>
    <row r="16" spans="1:8" ht="15.75">
      <c r="A16" s="185" t="s">
        <v>290</v>
      </c>
      <c r="B16" s="181" t="s">
        <v>291</v>
      </c>
      <c r="C16" s="307">
        <v>3</v>
      </c>
      <c r="D16" s="307">
        <v>3</v>
      </c>
      <c r="E16" s="227" t="s">
        <v>52</v>
      </c>
      <c r="F16" s="255" t="s">
        <v>292</v>
      </c>
      <c r="G16" s="597">
        <f>SUM(G12:G15)</f>
        <v>22</v>
      </c>
      <c r="H16" s="598">
        <f>SUM(H12:H15)</f>
        <v>97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96</v>
      </c>
      <c r="D19" s="307">
        <v>16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197</v>
      </c>
      <c r="D22" s="598">
        <f>SUM(D12:D18)+D19</f>
        <v>98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275</v>
      </c>
      <c r="D25" s="307">
        <v>387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20</v>
      </c>
      <c r="D28" s="307">
        <v>22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295</v>
      </c>
      <c r="D29" s="598">
        <f>SUM(D25:D28)</f>
        <v>409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492</v>
      </c>
      <c r="D31" s="604">
        <f>D29+D22</f>
        <v>507</v>
      </c>
      <c r="E31" s="242" t="s">
        <v>800</v>
      </c>
      <c r="F31" s="257" t="s">
        <v>331</v>
      </c>
      <c r="G31" s="244">
        <f>G16+G18+G27</f>
        <v>22</v>
      </c>
      <c r="H31" s="245">
        <f>H16+H18+H27</f>
        <v>97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470</v>
      </c>
      <c r="H33" s="598">
        <f>IF((D31-H31)&gt;0,D31-H31,0)</f>
        <v>410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492</v>
      </c>
      <c r="D36" s="606">
        <f>D31-D34+D35</f>
        <v>507</v>
      </c>
      <c r="E36" s="253" t="s">
        <v>346</v>
      </c>
      <c r="F36" s="247" t="s">
        <v>347</v>
      </c>
      <c r="G36" s="258">
        <f>G35-G34+G31</f>
        <v>22</v>
      </c>
      <c r="H36" s="259">
        <f>H35-H34+H31</f>
        <v>97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470</v>
      </c>
      <c r="H37" s="245">
        <f>IF((D36-H36)&gt;0,D36-H36,0)</f>
        <v>410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470</v>
      </c>
      <c r="H42" s="235">
        <f>IF(H37&gt;0,IF(D38+H37&lt;0,0,D38+H37),IF(D37-D38&lt;0,D38-D37,0))</f>
        <v>410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470</v>
      </c>
      <c r="H44" s="259">
        <f>IF(D42=0,IF(H42-H43&gt;0,H42-H43+D43,0),IF(D42-D43&lt;0,D43-D42+H43,0))</f>
        <v>410</v>
      </c>
    </row>
    <row r="45" spans="1:8" ht="16.5" thickBot="1">
      <c r="A45" s="261" t="s">
        <v>371</v>
      </c>
      <c r="B45" s="262" t="s">
        <v>372</v>
      </c>
      <c r="C45" s="599">
        <f>C36+C38+C42</f>
        <v>492</v>
      </c>
      <c r="D45" s="600">
        <f>D36+D38+D42</f>
        <v>507</v>
      </c>
      <c r="E45" s="261" t="s">
        <v>373</v>
      </c>
      <c r="F45" s="263" t="s">
        <v>374</v>
      </c>
      <c r="G45" s="599">
        <f>G42+G36</f>
        <v>492</v>
      </c>
      <c r="H45" s="600">
        <f>H42+H36</f>
        <v>507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44342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5" sqref="C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186</v>
      </c>
      <c r="D11" s="188">
        <f>878-120</f>
        <v>758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-77</v>
      </c>
      <c r="D12" s="188">
        <v>-35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-20</v>
      </c>
      <c r="D14" s="188">
        <v>-19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8">
        <v>-114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16</v>
      </c>
      <c r="D20" s="188">
        <v>-273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104</v>
      </c>
      <c r="D21" s="628">
        <f>SUM(D11:D20)</f>
        <v>317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218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218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-79</v>
      </c>
      <c r="D40" s="188">
        <v>-599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-79</v>
      </c>
      <c r="D43" s="630">
        <f>SUM(D35:D42)</f>
        <v>-599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25</v>
      </c>
      <c r="D44" s="298">
        <f>D43+D33+D21</f>
        <v>-64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</v>
      </c>
      <c r="D45" s="300">
        <v>184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115</v>
      </c>
      <c r="D46" s="302">
        <f>D45+D44</f>
        <v>120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115</v>
      </c>
      <c r="D47" s="289">
        <v>120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44342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J27" sqref="J2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4975</v>
      </c>
      <c r="I13" s="553">
        <f>'1-Баланс'!H29+'1-Баланс'!H32</f>
        <v>946</v>
      </c>
      <c r="J13" s="553">
        <f>'1-Баланс'!H30+'1-Баланс'!H33</f>
        <v>0</v>
      </c>
      <c r="K13" s="554"/>
      <c r="L13" s="553">
        <f>SUM(C13:K13)</f>
        <v>52993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4975</v>
      </c>
      <c r="I17" s="622">
        <f t="shared" si="2"/>
        <v>946</v>
      </c>
      <c r="J17" s="622">
        <f t="shared" si="2"/>
        <v>0</v>
      </c>
      <c r="K17" s="622">
        <f t="shared" si="2"/>
        <v>0</v>
      </c>
      <c r="L17" s="553">
        <f t="shared" si="1"/>
        <v>52993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-470</v>
      </c>
      <c r="J18" s="553">
        <f>+'1-Баланс'!G33</f>
        <v>0</v>
      </c>
      <c r="K18" s="554"/>
      <c r="L18" s="553">
        <f t="shared" si="1"/>
        <v>-470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-429</v>
      </c>
      <c r="I30" s="307"/>
      <c r="J30" s="307"/>
      <c r="K30" s="307"/>
      <c r="L30" s="553">
        <f t="shared" si="1"/>
        <v>-429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4546</v>
      </c>
      <c r="I31" s="622">
        <f t="shared" si="6"/>
        <v>476</v>
      </c>
      <c r="J31" s="622">
        <f t="shared" si="6"/>
        <v>0</v>
      </c>
      <c r="K31" s="622">
        <f t="shared" si="6"/>
        <v>0</v>
      </c>
      <c r="L31" s="553">
        <f t="shared" si="1"/>
        <v>52094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4546</v>
      </c>
      <c r="I34" s="556">
        <f t="shared" si="7"/>
        <v>476</v>
      </c>
      <c r="J34" s="556">
        <f t="shared" si="7"/>
        <v>0</v>
      </c>
      <c r="K34" s="556">
        <f t="shared" si="7"/>
        <v>0</v>
      </c>
      <c r="L34" s="620">
        <f t="shared" si="1"/>
        <v>52094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44342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1">
      <selection activeCell="R20" sqref="R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88</v>
      </c>
      <c r="L13" s="319"/>
      <c r="M13" s="319"/>
      <c r="N13" s="320">
        <f t="shared" si="4"/>
        <v>88</v>
      </c>
      <c r="O13" s="319"/>
      <c r="P13" s="319"/>
      <c r="Q13" s="320">
        <f t="shared" si="0"/>
        <v>88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105</v>
      </c>
      <c r="L14" s="319">
        <v>4</v>
      </c>
      <c r="M14" s="319"/>
      <c r="N14" s="320">
        <f t="shared" si="4"/>
        <v>109</v>
      </c>
      <c r="O14" s="319"/>
      <c r="P14" s="319"/>
      <c r="Q14" s="320">
        <f t="shared" si="0"/>
        <v>109</v>
      </c>
      <c r="R14" s="331">
        <f t="shared" si="1"/>
        <v>423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298</v>
      </c>
      <c r="L18" s="319">
        <v>20</v>
      </c>
      <c r="M18" s="319"/>
      <c r="N18" s="320">
        <f t="shared" si="4"/>
        <v>318</v>
      </c>
      <c r="O18" s="319"/>
      <c r="P18" s="319"/>
      <c r="Q18" s="320">
        <f t="shared" si="0"/>
        <v>318</v>
      </c>
      <c r="R18" s="331">
        <f t="shared" si="1"/>
        <v>201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0</v>
      </c>
      <c r="F19" s="321">
        <f>SUM(F11:F18)</f>
        <v>0</v>
      </c>
      <c r="G19" s="320">
        <f t="shared" si="2"/>
        <v>3915</v>
      </c>
      <c r="H19" s="321">
        <f>SUM(H11:H18)</f>
        <v>0</v>
      </c>
      <c r="I19" s="321">
        <f>SUM(I11:I18)</f>
        <v>0</v>
      </c>
      <c r="J19" s="320">
        <f t="shared" si="3"/>
        <v>3915</v>
      </c>
      <c r="K19" s="321">
        <f>SUM(K11:K18)</f>
        <v>491</v>
      </c>
      <c r="L19" s="321">
        <f>SUM(L11:L18)</f>
        <v>24</v>
      </c>
      <c r="M19" s="321">
        <f>SUM(M11:M18)</f>
        <v>0</v>
      </c>
      <c r="N19" s="320">
        <f t="shared" si="4"/>
        <v>515</v>
      </c>
      <c r="O19" s="321">
        <f>SUM(O11:O18)</f>
        <v>0</v>
      </c>
      <c r="P19" s="321">
        <f>SUM(P11:P18)</f>
        <v>0</v>
      </c>
      <c r="Q19" s="320">
        <f t="shared" si="0"/>
        <v>515</v>
      </c>
      <c r="R19" s="331">
        <f t="shared" si="1"/>
        <v>3400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66813</v>
      </c>
      <c r="E20" s="319"/>
      <c r="F20" s="319"/>
      <c r="G20" s="320">
        <f t="shared" si="2"/>
        <v>66813</v>
      </c>
      <c r="H20" s="319"/>
      <c r="I20" s="319"/>
      <c r="J20" s="320">
        <f t="shared" si="3"/>
        <v>66813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66813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70728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70728</v>
      </c>
      <c r="H42" s="340">
        <f t="shared" si="11"/>
        <v>0</v>
      </c>
      <c r="I42" s="340">
        <f t="shared" si="11"/>
        <v>0</v>
      </c>
      <c r="J42" s="340">
        <f t="shared" si="11"/>
        <v>70728</v>
      </c>
      <c r="K42" s="340">
        <f t="shared" si="11"/>
        <v>491</v>
      </c>
      <c r="L42" s="340">
        <f t="shared" si="11"/>
        <v>24</v>
      </c>
      <c r="M42" s="340">
        <f t="shared" si="11"/>
        <v>0</v>
      </c>
      <c r="N42" s="340">
        <f t="shared" si="11"/>
        <v>515</v>
      </c>
      <c r="O42" s="340">
        <f t="shared" si="11"/>
        <v>0</v>
      </c>
      <c r="P42" s="340">
        <f t="shared" si="11"/>
        <v>0</v>
      </c>
      <c r="Q42" s="340">
        <f t="shared" si="11"/>
        <v>515</v>
      </c>
      <c r="R42" s="341">
        <f t="shared" si="11"/>
        <v>70213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44342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7">
      <selection activeCell="H47" sqref="H4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1740</v>
      </c>
      <c r="D30" s="359">
        <f>C30</f>
        <v>1740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20</v>
      </c>
      <c r="D31" s="359">
        <f>C31</f>
        <v>20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</v>
      </c>
      <c r="D35" s="353">
        <f>SUM(D36:D39)</f>
        <v>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</f>
        <v>7</v>
      </c>
      <c r="D37" s="359">
        <f>C37</f>
        <v>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21228</v>
      </c>
      <c r="D40" s="353">
        <f>SUM(D41:D44)</f>
        <v>21228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21228</v>
      </c>
      <c r="D44" s="359">
        <f>C44</f>
        <v>21228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22995</v>
      </c>
      <c r="D45" s="429">
        <f>D26+D30+D31+D33+D32+D34+D35+D40</f>
        <v>22995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22995</v>
      </c>
      <c r="D46" s="435">
        <f>D45+D23+D21+D11</f>
        <v>22995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7</v>
      </c>
      <c r="D76" s="188">
        <f>C76</f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40076</v>
      </c>
      <c r="D77" s="129">
        <f>D78+D80</f>
        <v>40076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'1-Баланс'!G59</f>
        <v>40076</v>
      </c>
      <c r="D78" s="188">
        <f>C78</f>
        <v>40076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1145</v>
      </c>
      <c r="D87" s="125">
        <f>SUM(D88:D92)+D96</f>
        <v>1145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34</v>
      </c>
      <c r="D89" s="188">
        <f>C89</f>
        <v>34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497</v>
      </c>
      <c r="D90" s="188">
        <f>C90</f>
        <v>497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3</v>
      </c>
      <c r="D91" s="188">
        <f>C91</f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610</v>
      </c>
      <c r="D92" s="129">
        <f>SUM(D93:D95)</f>
        <v>610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'1-Баланс'!G68</f>
        <v>610</v>
      </c>
      <c r="D95" s="188">
        <f>C95</f>
        <v>610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</v>
      </c>
      <c r="D96" s="188">
        <f>C96</f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1</v>
      </c>
      <c r="D97" s="188">
        <f>C97</f>
        <v>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41229</v>
      </c>
      <c r="D98" s="424">
        <f>D87+D82+D77+D73+D97</f>
        <v>41229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41229</v>
      </c>
      <c r="D99" s="418">
        <f>D98+D70+D68</f>
        <v>41229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44342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44342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31.03.2021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93323</v>
      </c>
      <c r="D6" s="644">
        <f aca="true" t="shared" si="0" ref="D6:D15">C6-E6</f>
        <v>0</v>
      </c>
      <c r="E6" s="643">
        <f>'1-Баланс'!G95</f>
        <v>93323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52094</v>
      </c>
      <c r="D7" s="644">
        <f t="shared" si="0"/>
        <v>45169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470</v>
      </c>
      <c r="D8" s="644">
        <f t="shared" si="0"/>
        <v>940</v>
      </c>
      <c r="E8" s="643">
        <f>ABS('2-Отчет за доходите'!C44)-ABS('2-Отчет за доходите'!G44)</f>
        <v>-470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90</v>
      </c>
      <c r="D9" s="644">
        <f t="shared" si="0"/>
        <v>0</v>
      </c>
      <c r="E9" s="643">
        <f>'3-Отчет за паричния поток'!C45</f>
        <v>90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115</v>
      </c>
      <c r="D10" s="644">
        <f t="shared" si="0"/>
        <v>0</v>
      </c>
      <c r="E10" s="643">
        <f>'3-Отчет за паричния поток'!C46</f>
        <v>115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52094</v>
      </c>
      <c r="D11" s="644">
        <f t="shared" si="0"/>
        <v>0</v>
      </c>
      <c r="E11" s="643">
        <f>'4-Отчет за собствения капитал'!L34</f>
        <v>52094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2020-09-30T13:40:37Z</cp:lastPrinted>
  <dcterms:created xsi:type="dcterms:W3CDTF">2006-09-16T00:00:00Z</dcterms:created>
  <dcterms:modified xsi:type="dcterms:W3CDTF">2021-05-31T09:03:38Z</dcterms:modified>
  <cp:category/>
  <cp:version/>
  <cp:contentType/>
  <cp:contentStatus/>
</cp:coreProperties>
</file>