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<sst xmlns="http://schemas.openxmlformats.org/spreadsheetml/2006/main" count="4192" uniqueCount="975">
  <si>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</si>
  <si>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</si>
  <si>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</si>
  <si>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</si>
  <si>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</si>
  <si>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</si>
  <si>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</si>
  <si>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</si>
  <si>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</si>
  <si>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</si>
  <si>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</si>
  <si>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</si>
  <si>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</si>
  <si>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</si>
  <si>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</si>
  <si>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</si>
  <si>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</si>
  <si>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</si>
  <si>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</si>
  <si>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</si>
  <si>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</si>
  <si>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</si>
  <si>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</si>
  <si>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</si>
  <si>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</si>
  <si>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</si>
  <si>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</si>
  <si>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</si>
  <si>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</si>
  <si>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</si>
  <si>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</si>
  <si>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</si>
  <si>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</si>
  <si>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</si>
  <si>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</si>
  <si>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</si>
  <si>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</si>
  <si>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</si>
  <si>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</si>
  <si>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</si>
  <si>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</si>
  <si>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</si>
  <si>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</si>
  <si>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</si>
  <si>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</si>
  <si>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</si>
  <si>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</si>
  <si>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</si>
  <si>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</si>
  <si>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</si>
  <si>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</si>
  <si>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</si>
  <si>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</si>
  <si>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</si>
  <si>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</si>
  <si>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</si>
  <si>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</si>
  <si>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</si>
  <si>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</si>
  <si>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</si>
  <si>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</si>
  <si>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</si>
  <si>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</si>
  <si>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</si>
  <si>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</si>
  <si>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</si>
  <si>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</si>
  <si>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</si>
  <si>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</si>
  <si>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</si>
  <si>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</si>
  <si>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</si>
  <si>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</si>
  <si>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</si>
  <si>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</si>
  <si>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</si>
  <si>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</si>
  <si>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</si>
  <si>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</si>
  <si>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</si>
  <si>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</si>
  <si>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</si>
  <si>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</si>
  <si>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</si>
  <si>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</si>
  <si>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</si>
  <si>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</si>
  <si>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</si>
  <si>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</si>
  <si>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</si>
  <si>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</si>
  <si>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</si>
  <si>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</si>
  <si>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</si>
  <si>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</si>
  <si>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</si>
  <si>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</si>
  <si>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</si>
  <si>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</si>
  <si>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</si>
  <si>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</si>
  <si>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</si>
  <si>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</si>
  <si>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</si>
  <si>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</si>
  <si>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</si>
  <si>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</si>
  <si>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</si>
  <si>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</si>
  <si>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</si>
  <si>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</si>
  <si>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</si>
  <si>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</si>
  <si>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</si>
  <si>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</si>
  <si>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</si>
  <si>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</si>
  <si>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</si>
  <si>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</si>
  <si>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</si>
  <si>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</si>
  <si>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</si>
  <si>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</si>
  <si>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</si>
  <si>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</si>
  <si>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</si>
  <si>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</si>
  <si>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</si>
  <si>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</si>
  <si>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</si>
  <si>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</si>
  <si>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</si>
  <si>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</si>
  <si>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</si>
  <si>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</si>
  <si>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</si>
  <si>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</si>
  <si>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</si>
  <si>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</si>
  <si>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</si>
  <si>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</si>
  <si>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</si>
  <si>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</si>
  <si>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</si>
  <si>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</si>
  <si>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</si>
  <si>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</si>
  <si>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</si>
  <si>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</si>
  <si>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</si>
  <si>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</si>
  <si>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</si>
  <si>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</si>
  <si>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</si>
  <si>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</si>
  <si>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</si>
  <si>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</si>
  <si>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</si>
  <si>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</si>
  <si>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</si>
  <si>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</si>
  <si>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</si>
  <si>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</si>
  <si>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</si>
  <si>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</si>
  <si>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</si>
  <si>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</si>
  <si>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</si>
  <si>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</si>
  <si>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</si>
  <si>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</si>
  <si>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</si>
  <si>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</si>
  <si>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</si>
  <si>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</si>
  <si>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</si>
  <si>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</si>
  <si>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</si>
  <si>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</si>
  <si>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</si>
  <si>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</si>
  <si>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</si>
  <si>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</si>
  <si>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</si>
  <si>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</si>
  <si>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</si>
  <si>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</si>
  <si>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</si>
  <si>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</si>
  <si>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</si>
  <si>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</si>
  <si>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</si>
  <si>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</si>
  <si>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</si>
  <si>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</si>
  <si>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</si>
  <si>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</si>
  <si>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</si>
  <si>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</si>
  <si>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</si>
  <si>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</si>
  <si>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</si>
  <si>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</si>
  <si>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</si>
  <si>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</si>
  <si>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</si>
  <si>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</si>
  <si>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</si>
  <si>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</si>
  <si>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</si>
  <si>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</si>
  <si>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</si>
  <si>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</si>
  <si>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</si>
  <si>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</si>
  <si>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</si>
  <si>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</si>
  <si>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</si>
  <si>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</si>
  <si>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</si>
  <si>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</si>
  <si>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</si>
  <si>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</si>
  <si>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</si>
  <si>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</si>
  <si>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</si>
  <si>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</si>
  <si>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</si>
  <si>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</si>
  <si>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</si>
  <si>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</si>
  <si>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</si>
  <si>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</si>
  <si>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</si>
  <si>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</si>
  <si>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</si>
  <si>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</si>
  <si>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</si>
  <si>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</si>
  <si>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</si>
  <si>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</si>
  <si>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</si>
  <si>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</si>
  <si>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</si>
  <si>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</si>
  <si>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</si>
  <si>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</si>
  <si>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</si>
  <si>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</si>
  <si>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</si>
  <si>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</si>
  <si>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</si>
  <si>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</si>
  <si>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</si>
  <si>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</si>
  <si>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</si>
  <si>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</si>
  <si>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</si>
  <si>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</si>
  <si>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</si>
  <si>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</si>
  <si>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</si>
  <si>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</si>
  <si>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</si>
  <si>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</si>
  <si>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</si>
  <si>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</si>
  <si>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</si>
  <si>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</si>
  <si>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</si>
  <si>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</si>
  <si>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</si>
  <si>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</si>
  <si>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</si>
  <si>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</si>
  <si>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</si>
  <si>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</si>
  <si>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</si>
  <si>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</si>
  <si>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</si>
  <si>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</si>
  <si>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</si>
  <si>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</si>
  <si>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</si>
  <si>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</si>
  <si>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</si>
  <si>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</si>
  <si>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</si>
  <si>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</si>
  <si>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</si>
  <si>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</si>
  <si>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</si>
  <si>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</si>
  <si>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</si>
  <si>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</si>
  <si>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</si>
  <si>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</si>
  <si>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</si>
  <si>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</si>
  <si>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</si>
  <si>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</si>
  <si>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</si>
  <si>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</si>
  <si>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</si>
  <si>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</si>
  <si>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</si>
  <si>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</si>
  <si>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</si>
  <si>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</si>
  <si>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</si>
  <si>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</si>
  <si>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</si>
  <si>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</si>
  <si>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</si>
  <si>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</si>
  <si>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</si>
  <si>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</si>
  <si>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</si>
  <si>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</si>
  <si>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</si>
  <si>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</si>
  <si>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</si>
  <si>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</si>
  <si>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</si>
  <si>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</si>
  <si>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</si>
  <si>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</si>
  <si>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</si>
  <si>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</si>
  <si>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</si>
  <si>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</si>
  <si>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</si>
  <si>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</si>
  <si>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</si>
  <si>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</si>
  <si>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</si>
  <si>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</si>
  <si>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</si>
  <si>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</si>
  <si>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</si>
  <si>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</si>
  <si>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</si>
  <si>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</si>
  <si>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</si>
  <si>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</si>
  <si>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</si>
  <si>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</si>
  <si>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</si>
  <si>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</si>
  <si>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</si>
  <si>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</si>
  <si>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</si>
  <si>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</si>
  <si>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</si>
  <si>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</si>
  <si>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</si>
  <si>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</si>
  <si>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</si>
  <si>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</si>
  <si>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</si>
  <si>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</si>
  <si>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</si>
  <si>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</si>
  <si>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</si>
  <si>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</si>
  <si>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</si>
  <si>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</si>
  <si>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</si>
  <si>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</si>
  <si>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</si>
  <si>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</si>
  <si>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</si>
  <si>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</si>
  <si>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</si>
  <si>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</si>
  <si>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</si>
  <si>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</si>
  <si>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</si>
  <si>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</si>
  <si>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</si>
  <si>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</si>
  <si>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</si>
  <si>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</si>
  <si>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</si>
  <si>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</si>
  <si>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</si>
  <si>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</si>
  <si>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</si>
  <si>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</si>
  <si>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</si>
  <si>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</si>
  <si>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</si>
  <si>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</si>
  <si>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</si>
  <si>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</si>
  <si>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</si>
  <si>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</si>
  <si>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</si>
  <si>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</si>
  <si>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</si>
  <si>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</si>
  <si>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</si>
  <si>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</si>
  <si>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</si>
  <si>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</si>
  <si>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</si>
  <si>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</si>
  <si>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</si>
  <si>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</si>
  <si>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</si>
  <si>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</si>
  <si>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</si>
  <si>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</si>
  <si>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</si>
  <si>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</si>
  <si>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</si>
  <si>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</si>
  <si>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</si>
  <si>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</si>
  <si>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</si>
  <si>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</si>
  <si>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</si>
  <si>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</si>
  <si>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</si>
  <si>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</si>
  <si>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</si>
  <si>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</si>
  <si>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</si>
  <si>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</si>
  <si>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</si>
  <si>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</si>
  <si>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</si>
  <si>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</si>
  <si>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</si>
  <si>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</si>
  <si>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</si>
  <si>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</si>
  <si>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</si>
  <si>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</si>
  <si>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</si>
  <si>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</si>
  <si>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</si>
  <si>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</si>
  <si>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</si>
  <si>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</si>
  <si>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</si>
  <si>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</si>
  <si>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</si>
  <si>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</si>
  <si>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</si>
  <si>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</si>
  <si>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</si>
  <si>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</si>
  <si>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</si>
  <si>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</si>
  <si>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</si>
  <si>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</si>
  <si>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</si>
  <si>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</si>
  <si>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</si>
  <si>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</si>
  <si>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</si>
  <si>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</si>
  <si>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</si>
  <si>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</si>
  <si>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</si>
  <si>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</si>
  <si>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</si>
  <si>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</si>
  <si>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</si>
  <si>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</si>
  <si>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</si>
  <si>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</si>
  <si>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</si>
  <si>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</si>
  <si>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</si>
  <si>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</si>
  <si>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</si>
  <si>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</si>
  <si>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</si>
  <si>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</si>
  <si>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</si>
  <si>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</si>
  <si>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</si>
  <si>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</si>
  <si>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</si>
  <si>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</si>
  <si>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</si>
  <si>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</si>
  <si>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</si>
  <si>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</si>
  <si>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</si>
  <si>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</si>
  <si>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</si>
  <si>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</si>
  <si>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</si>
  <si>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</si>
  <si>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</si>
  <si>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</si>
  <si>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</si>
  <si>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</si>
  <si>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</si>
  <si>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</si>
  <si>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</si>
  <si>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</si>
  <si>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</si>
  <si>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</si>
  <si>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</si>
  <si>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</si>
  <si>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</si>
  <si>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</si>
  <si>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</si>
  <si>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</si>
  <si>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</si>
  <si>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</si>
  <si>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</si>
  <si>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</si>
  <si>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</si>
  <si>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</si>
  <si>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</si>
  <si>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</si>
  <si>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</si>
  <si>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</si>
  <si>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</si>
  <si>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</si>
  <si>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</si>
  <si>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</si>
  <si>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</si>
  <si>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</si>
  <si>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</si>
  <si>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</si>
  <si>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</si>
  <si>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</si>
  <si>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</si>
  <si>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</si>
  <si>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</si>
  <si>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</si>
  <si>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</si>
  <si>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</si>
  <si>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</si>
  <si>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</si>
  <si>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</si>
  <si>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</si>
  <si>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</si>
  <si>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</si>
  <si>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</si>
  <si>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</si>
  <si>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</si>
  <si>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</si>
  <si>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</si>
  <si>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</si>
  <si>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</si>
  <si>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</si>
  <si>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</si>
  <si>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</si>
  <si>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</si>
  <si>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</si>
  <si>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</si>
  <si>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</si>
  <si>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</si>
  <si>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</si>
  <si>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</si>
  <si>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</si>
  <si>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</si>
  <si>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</si>
  <si>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</si>
  <si>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</si>
  <si>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</si>
  <si>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</si>
  <si>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</si>
  <si>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</si>
  <si>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</si>
  <si>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</si>
  <si>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</si>
  <si>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</si>
  <si>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</si>
  <si>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</si>
  <si>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</si>
  <si>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</si>
  <si>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</si>
  <si>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</si>
  <si>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</si>
  <si>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</si>
  <si>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</si>
  <si>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</si>
  <si>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</si>
  <si>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</si>
  <si>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</si>
  <si>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</si>
  <si>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</si>
  <si>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</si>
  <si>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</si>
  <si>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</si>
  <si>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</si>
  <si>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</si>
  <si>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</si>
  <si>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</si>
  <si>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</si>
  <si>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</si>
  <si>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</si>
  <si>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</si>
  <si>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</si>
  <si>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</si>
  <si>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</si>
  <si>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</si>
  <si>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</si>
  <si>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</si>
  <si>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</si>
  <si>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</si>
  <si>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</si>
  <si>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</si>
  <si>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</si>
  <si>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</si>
  <si>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</si>
  <si>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</si>
  <si>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</si>
  <si>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</si>
  <si>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</si>
  <si>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</si>
  <si>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</si>
  <si>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</si>
  <si>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</si>
  <si>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</si>
  <si>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</si>
  <si>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</si>
  <si>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</si>
  <si>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</si>
  <si>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</si>
  <si>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</si>
  <si>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</si>
  <si>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</si>
  <si>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</si>
  <si>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</si>
  <si>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</si>
  <si>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</si>
  <si>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</si>
  <si>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</si>
  <si>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</si>
  <si>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</si>
  <si>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</si>
  <si>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</si>
  <si>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</si>
  <si>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</si>
  <si>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</si>
  <si>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</si>
  <si>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</si>
  <si>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</si>
  <si>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</si>
  <si>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</si>
  <si>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</si>
  <si>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</si>
  <si>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</si>
  <si>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</si>
  <si>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</si>
  <si>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</si>
  <si>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</si>
  <si>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</si>
  <si>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</si>
  <si>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</si>
  <si>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</si>
  <si>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</si>
  <si>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</si>
  <si>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</si>
  <si>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</si>
  <si>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</si>
  <si>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</si>
  <si>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</si>
  <si>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</si>
  <si>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</si>
  <si>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</si>
  <si>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</si>
  <si>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</si>
  <si>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</si>
  <si>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</si>
  <si>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</si>
  <si>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</si>
  <si>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</si>
  <si>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</si>
  <si>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</si>
  <si>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</si>
  <si>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</si>
  <si>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</si>
  <si>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</si>
  <si>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</si>
  <si>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</si>
  <si>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</si>
  <si>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</si>
  <si>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</si>
  <si>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</si>
  <si>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</si>
  <si>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</si>
  <si>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</si>
  <si>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</si>
  <si>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</si>
  <si>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</si>
  <si>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</si>
  <si>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</si>
  <si>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</si>
  <si>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</si>
  <si>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</si>
  <si>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</si>
  <si>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</si>
  <si>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</si>
  <si>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</si>
  <si>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</si>
  <si>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</si>
  <si>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</si>
  <si>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</si>
  <si>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</si>
  <si>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</si>
  <si>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</si>
  <si>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</si>
  <si>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</si>
  <si>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</si>
  <si>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</si>
  <si>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</si>
  <si>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</si>
  <si>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</si>
  <si>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</si>
  <si>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</si>
  <si>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</si>
  <si>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</si>
  <si>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</si>
  <si>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</si>
  <si>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</si>
  <si>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</si>
  <si>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</si>
  <si>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</si>
  <si>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</si>
  <si>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</si>
  <si>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</si>
  <si>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</si>
  <si>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</si>
  <si>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</si>
  <si>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</si>
  <si>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</si>
  <si>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</si>
  <si>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</si>
  <si>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</si>
  <si>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</si>
  <si>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</si>
  <si>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</si>
  <si>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</si>
  <si>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</si>
  <si>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</si>
  <si>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</si>
  <si>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</si>
  <si>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</si>
  <si>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</si>
  <si>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</si>
  <si>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</si>
  <si>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</si>
  <si>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</si>
  <si>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</si>
  <si>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</si>
  <si>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</si>
  <si>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</si>
  <si>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</si>
  <si>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</si>
  <si>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</si>
  <si>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</si>
  <si>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</si>
  <si>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</si>
  <si>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</si>
  <si>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</si>
  <si>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</si>
  <si>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</si>
  <si>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</si>
  <si>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</si>
  <si>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</si>
  <si>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</si>
  <si>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</si>
  <si>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</si>
  <si>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</si>
  <si>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</si>
  <si>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</si>
  <si>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</si>
  <si>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</si>
  <si>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</si>
  <si>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</si>
  <si>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</si>
  <si>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</si>
  <si>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</si>
  <si>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</si>
  <si>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</si>
  <si>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</si>
  <si>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</si>
  <si>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</si>
  <si>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</si>
  <si>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</si>
  <si>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</si>
  <si>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</si>
  <si>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</si>
  <si>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</si>
  <si>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</si>
  <si>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</si>
  <si>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</si>
  <si>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</si>
  <si>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</si>
  <si>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</si>
  <si>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</si>
  <si>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</si>
  <si>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</si>
  <si>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</si>
  <si>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</si>
  <si>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</si>
  <si>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</si>
  <si>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</si>
  <si>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</si>
  <si>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</si>
  <si>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</si>
  <si>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</si>
  <si>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</si>
  <si>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</si>
  <si>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</si>
  <si>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</si>
  <si>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</si>
  <si>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</si>
  <si>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</si>
  <si>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</si>
  <si>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</si>
  <si>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</si>
  <si>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</si>
  <si>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</si>
  <si>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</si>
  <si>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</si>
  <si>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</si>
  <si>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</si>
  <si>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</si>
  <si>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</si>
  <si>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</si>
  <si>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</si>
  <si>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</si>
  <si>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</si>
  <si>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</si>
  <si>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</si>
  <si>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</si>
  <si>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</si>
  <si>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</si>
  <si>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</si>
  <si>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</si>
  <si>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</si>
  <si>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</si>
  <si>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</si>
  <si>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</si>
  <si>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</si>
  <si>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</si>
  <si>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</si>
  <si>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</si>
  <si>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</si>
  <si>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</si>
  <si>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</si>
  <si>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</si>
  <si>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</si>
  <si>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</si>
  <si>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</si>
  <si>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</si>
  <si>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</si>
  <si>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</si>
  <si>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</si>
  <si>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</si>
  <si>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</si>
  <si>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</si>
  <si>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</si>
  <si>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</si>
  <si>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</si>
  <si>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</si>
  <si>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</si>
  <si>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</si>
  <si>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</si>
  <si>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</si>
  <si>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</si>
  <si>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</si>
  <si>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</si>
  <si>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</si>
  <si>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</si>
  <si>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</si>
  <si>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</si>
  <si>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</si>
  <si>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</si>
  <si>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</si>
  <si>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</si>
  <si>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</si>
  <si>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</si>
  <si>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</si>
  <si>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</si>
  <si>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</si>
  <si>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</si>
  <si>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</si>
  <si>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</si>
  <si>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</si>
  <si>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</si>
  <si>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</si>
  <si>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</si>
  <si>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</si>
  <si>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</si>
  <si>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</si>
  <si>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</si>
  <si>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</si>
  <si>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</si>
  <si>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</si>
  <si>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</si>
  <si>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</si>
  <si>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</si>
  <si>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</si>
  <si>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</si>
  <si>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</si>
  <si>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</si>
  <si>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</si>
  <si>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</si>
  <si>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</si>
  <si>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</si>
  <si>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</si>
  <si>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</si>
  <si>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</si>
  <si>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</si>
  <si>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</si>
  <si>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</si>
  <si>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</si>
  <si>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</si>
  <si>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</si>
  <si>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</si>
  <si>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</si>
  <si>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</si>
  <si>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</si>
  <si>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</si>
  <si>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</si>
  <si>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</si>
  <si>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</si>
  <si>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</si>
  <si>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</si>
  <si>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</si>
  <si>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</si>
  <si>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</si>
  <si>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</si>
  <si>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</si>
  <si>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</si>
  <si>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</si>
  <si>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</si>
  <si>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</si>
  <si>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</si>
  <si>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</si>
  <si>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</si>
  <si>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</si>
  <si>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</si>
  <si>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</si>
  <si>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</si>
  <si>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</si>
  <si>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</si>
  <si>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</si>
  <si>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</si>
  <si>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</si>
  <si>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</si>
  <si>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</si>
  <si>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</si>
  <si>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</si>
  <si>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</si>
  <si>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</si>
  <si>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</si>
  <si>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</si>
  <si>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</si>
  <si>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</si>
  <si>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</si>
  <si>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</si>
  <si>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</si>
  <si>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</si>
  <si>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</si>
  <si>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</si>
  <si>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</si>
  <si>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</si>
  <si>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</si>
  <si>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</si>
  <si>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</si>
  <si>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Счетоводител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</si>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</sst>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43738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43797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43738</v>
      </c>
    </row>
    <row r="11" spans="1:2" ht="15.75">
      <c r="A11" s="7" t="s">
        <v>950</v>
      </c>
      <c r="B11" s="547">
        <v>43797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0.16193961573650503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0.0061754239062172915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0.008871735752593856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0.00364100137823216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1.193231441048035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15.555555555555555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15.555555555555555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0.15789473684210525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0.15789473684210525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0.03664710813076278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0.022483697776314978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0.40622734146796213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0.696078431372549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0.4104046242774566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1603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0.0279638545809783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0.7772186642268984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23.48557975279576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475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299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3563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56087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26936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26936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86586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7775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466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2291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10532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108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108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10640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97226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9200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9200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49347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698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5884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-5186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354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1052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57324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39218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39218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39218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265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416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242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163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684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684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97226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87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96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47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269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517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1249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66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1315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1832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354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1832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354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354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354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2186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394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1792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2186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2186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2186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2186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1821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-172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-57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-1552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-91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-51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-27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1182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1155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-1112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-1112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43738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43738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116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43738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108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43738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108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43738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43738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43738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43738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43738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43738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43738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43738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43738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43738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43738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43738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43738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43738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43738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43738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43738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43738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43738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43738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43738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43738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43738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43738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43738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43738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43738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43738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43738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43738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43738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43738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43738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43738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43738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43738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43738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43738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43738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43738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43738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43738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43738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43738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43738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43738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43738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43738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43738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43738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43738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43738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43738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43738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43738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43738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43738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43738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43738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43738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43738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43738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43738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43738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43738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43738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43738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43738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43738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43738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43738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43738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43738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43738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43738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43738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43738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43738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43738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43738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43738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43738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43738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43738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43738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43738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43738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43738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43738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43738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43738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43738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43738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43738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43738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43738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43738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43738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43738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43738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43738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43738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43738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43738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43738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43738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43738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43738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43738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43738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43738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43738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43738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43738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43738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43738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43738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43738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43738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43738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43738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43738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43738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43738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43738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43738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43738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43738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43738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9200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43738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9200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43738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43738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43738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9200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43738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5884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43738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43738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43738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43738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5884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43738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354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43738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43738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43738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43738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43738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43738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43738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43738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43738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43738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43738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43738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43738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6238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43738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43738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43738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6238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43738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-5186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43738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43738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43738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43738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-5186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43738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43738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43738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43738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43738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43738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43738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43738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43738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43738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43738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43738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43738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43738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-5186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43738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43738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43738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-5186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43738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43738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43738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43738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43738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43738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43738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43738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43738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43738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43738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43738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43738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43738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43738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43738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43738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43738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43738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43738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43738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43738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43738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47770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43738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43738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43738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43738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47770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43738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354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43738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43738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43738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43738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43738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43738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43738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43738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43738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43738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43738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43738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9200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43738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57324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43738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43738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43738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57324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43738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43738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43738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43738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43738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43738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43738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43738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43738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43738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43738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43738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43738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43738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43738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43738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43738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43738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43738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43738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43738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43738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43738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43738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43738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43738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43738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43738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43738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43738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43738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43738</v>
      </c>
      <c r="D470" s="99" t="s">
        <v>547</v>
      </c>
      <c r="E470" s="482">
        <v>1</v>
      </c>
      <c r="F470" s="99" t="s">
        <v>546</v>
      </c>
      <c r="H470" s="99">
        <f>'Справка 6'!D20</f>
        <v>55522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43738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43738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43738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43738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43738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43738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43738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43738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43738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43738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43738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43738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43738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43738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43738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43738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43738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43738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43738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43738</v>
      </c>
      <c r="D490" s="99" t="s">
        <v>583</v>
      </c>
      <c r="E490" s="482">
        <v>1</v>
      </c>
      <c r="F490" s="99" t="s">
        <v>582</v>
      </c>
      <c r="H490" s="99">
        <f>'Справка 6'!D42</f>
        <v>59437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43738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43738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43738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43738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43738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43738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43738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43738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43738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43738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43738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43738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43738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43738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43738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43738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43738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43738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43738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43738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43738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43738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43738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43738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43738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43738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43738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43738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43738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43738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43738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43738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43738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43738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43738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43738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43738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43738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43738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43738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43738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43738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43738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43738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43738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43738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43738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43738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43738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43738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43738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43738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43738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43738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43738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43738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43738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43738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43738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43738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43738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43738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43738</v>
      </c>
      <c r="D553" s="99" t="s">
        <v>529</v>
      </c>
      <c r="E553" s="482">
        <v>4</v>
      </c>
      <c r="F553" s="99" t="s">
        <v>528</v>
      </c>
      <c r="H553" s="99">
        <f>'Справка 6'!G13</f>
        <v>88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43738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43738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43738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43738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43738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43738</v>
      </c>
      <c r="D559" s="99" t="s">
        <v>545</v>
      </c>
      <c r="E559" s="482">
        <v>4</v>
      </c>
      <c r="F559" s="99" t="s">
        <v>804</v>
      </c>
      <c r="H559" s="99">
        <f>'Справка 6'!G19</f>
        <v>3915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43738</v>
      </c>
      <c r="D560" s="99" t="s">
        <v>547</v>
      </c>
      <c r="E560" s="482">
        <v>4</v>
      </c>
      <c r="F560" s="99" t="s">
        <v>546</v>
      </c>
      <c r="H560" s="99">
        <f>'Справка 6'!G20</f>
        <v>55522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43738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43738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43738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43738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43738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43738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43738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43738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43738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43738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43738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43738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43738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43738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43738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43738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43738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43738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43738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43738</v>
      </c>
      <c r="D580" s="99" t="s">
        <v>583</v>
      </c>
      <c r="E580" s="482">
        <v>4</v>
      </c>
      <c r="F580" s="99" t="s">
        <v>582</v>
      </c>
      <c r="H580" s="99">
        <f>'Справка 6'!G42</f>
        <v>59437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43738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43738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43738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43738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43738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43738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43738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43738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43738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43738</v>
      </c>
      <c r="D590" s="99" t="s">
        <v>547</v>
      </c>
      <c r="E590" s="482">
        <v>5</v>
      </c>
      <c r="F590" s="99" t="s">
        <v>546</v>
      </c>
      <c r="H590" s="99">
        <f>'Справка 6'!H20</f>
        <v>565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43738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43738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43738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43738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43738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43738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43738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43738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43738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43738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43738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43738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43738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43738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43738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43738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43738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43738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43738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43738</v>
      </c>
      <c r="D610" s="99" t="s">
        <v>583</v>
      </c>
      <c r="E610" s="482">
        <v>5</v>
      </c>
      <c r="F610" s="99" t="s">
        <v>582</v>
      </c>
      <c r="H610" s="99">
        <f>'Справка 6'!H42</f>
        <v>565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43738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43738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43738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43738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43738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43738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43738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43738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43738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43738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43738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43738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43738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43738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43738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43738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43738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43738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43738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43738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43738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43738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43738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43738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43738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43738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43738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43738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43738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43738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43738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43738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43738</v>
      </c>
      <c r="D643" s="99" t="s">
        <v>529</v>
      </c>
      <c r="E643" s="482">
        <v>7</v>
      </c>
      <c r="F643" s="99" t="s">
        <v>528</v>
      </c>
      <c r="H643" s="99">
        <f>'Справка 6'!J13</f>
        <v>88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43738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43738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43738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43738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43738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43738</v>
      </c>
      <c r="D649" s="99" t="s">
        <v>545</v>
      </c>
      <c r="E649" s="482">
        <v>7</v>
      </c>
      <c r="F649" s="99" t="s">
        <v>804</v>
      </c>
      <c r="H649" s="99">
        <f>'Справка 6'!J19</f>
        <v>3915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43738</v>
      </c>
      <c r="D650" s="99" t="s">
        <v>547</v>
      </c>
      <c r="E650" s="482">
        <v>7</v>
      </c>
      <c r="F650" s="99" t="s">
        <v>546</v>
      </c>
      <c r="H650" s="99">
        <f>'Справка 6'!J20</f>
        <v>56087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43738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43738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43738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43738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43738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43738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43738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43738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43738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43738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43738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43738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43738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43738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43738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43738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43738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43738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43738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43738</v>
      </c>
      <c r="D670" s="99" t="s">
        <v>583</v>
      </c>
      <c r="E670" s="482">
        <v>7</v>
      </c>
      <c r="F670" s="99" t="s">
        <v>582</v>
      </c>
      <c r="H670" s="99">
        <f>'Справка 6'!J42</f>
        <v>60002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43738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43738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43738</v>
      </c>
      <c r="D673" s="99" t="s">
        <v>529</v>
      </c>
      <c r="E673" s="482">
        <v>8</v>
      </c>
      <c r="F673" s="99" t="s">
        <v>528</v>
      </c>
      <c r="H673" s="99">
        <f>'Справка 6'!K13</f>
        <v>54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43738</v>
      </c>
      <c r="D674" s="99" t="s">
        <v>532</v>
      </c>
      <c r="E674" s="482">
        <v>8</v>
      </c>
      <c r="F674" s="99" t="s">
        <v>531</v>
      </c>
      <c r="H674" s="99">
        <f>'Справка 6'!K14</f>
        <v>42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43738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43738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43738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43738</v>
      </c>
      <c r="D678" s="99" t="s">
        <v>543</v>
      </c>
      <c r="E678" s="482">
        <v>8</v>
      </c>
      <c r="F678" s="99" t="s">
        <v>542</v>
      </c>
      <c r="H678" s="99">
        <f>'Справка 6'!K18</f>
        <v>160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43738</v>
      </c>
      <c r="D679" s="99" t="s">
        <v>545</v>
      </c>
      <c r="E679" s="482">
        <v>8</v>
      </c>
      <c r="F679" s="99" t="s">
        <v>804</v>
      </c>
      <c r="H679" s="99">
        <f>'Справка 6'!K19</f>
        <v>256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43738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43738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43738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43738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43738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43738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43738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43738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43738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43738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43738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43738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43738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43738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43738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43738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43738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43738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43738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43738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43738</v>
      </c>
      <c r="D700" s="99" t="s">
        <v>583</v>
      </c>
      <c r="E700" s="482">
        <v>8</v>
      </c>
      <c r="F700" s="99" t="s">
        <v>582</v>
      </c>
      <c r="H700" s="99">
        <f>'Справка 6'!K42</f>
        <v>256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43738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43738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43738</v>
      </c>
      <c r="D703" s="99" t="s">
        <v>529</v>
      </c>
      <c r="E703" s="482">
        <v>9</v>
      </c>
      <c r="F703" s="99" t="s">
        <v>528</v>
      </c>
      <c r="H703" s="99">
        <f>'Справка 6'!L13</f>
        <v>21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43738</v>
      </c>
      <c r="D704" s="99" t="s">
        <v>532</v>
      </c>
      <c r="E704" s="482">
        <v>9</v>
      </c>
      <c r="F704" s="99" t="s">
        <v>531</v>
      </c>
      <c r="H704" s="99">
        <f>'Справка 6'!L14</f>
        <v>15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43738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43738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43738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43738</v>
      </c>
      <c r="D708" s="99" t="s">
        <v>543</v>
      </c>
      <c r="E708" s="482">
        <v>9</v>
      </c>
      <c r="F708" s="99" t="s">
        <v>542</v>
      </c>
      <c r="H708" s="99">
        <f>'Справка 6'!L18</f>
        <v>60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43738</v>
      </c>
      <c r="D709" s="99" t="s">
        <v>545</v>
      </c>
      <c r="E709" s="482">
        <v>9</v>
      </c>
      <c r="F709" s="99" t="s">
        <v>804</v>
      </c>
      <c r="H709" s="99">
        <f>'Справка 6'!L19</f>
        <v>96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43738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43738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43738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43738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43738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43738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43738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43738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43738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43738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43738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43738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43738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43738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43738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43738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43738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43738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43738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43738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43738</v>
      </c>
      <c r="D730" s="99" t="s">
        <v>583</v>
      </c>
      <c r="E730" s="482">
        <v>9</v>
      </c>
      <c r="F730" s="99" t="s">
        <v>582</v>
      </c>
      <c r="H730" s="99">
        <f>'Справка 6'!L42</f>
        <v>96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43738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43738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43738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43738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43738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43738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43738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43738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43738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43738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43738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43738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43738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43738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43738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43738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43738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43738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43738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43738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43738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43738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43738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43738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43738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43738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43738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43738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43738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43738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43738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43738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43738</v>
      </c>
      <c r="D763" s="99" t="s">
        <v>529</v>
      </c>
      <c r="E763" s="482">
        <v>11</v>
      </c>
      <c r="F763" s="99" t="s">
        <v>528</v>
      </c>
      <c r="H763" s="99">
        <f>'Справка 6'!N13</f>
        <v>75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43738</v>
      </c>
      <c r="D764" s="99" t="s">
        <v>532</v>
      </c>
      <c r="E764" s="482">
        <v>11</v>
      </c>
      <c r="F764" s="99" t="s">
        <v>531</v>
      </c>
      <c r="H764" s="99">
        <f>'Справка 6'!N14</f>
        <v>57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43738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43738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43738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43738</v>
      </c>
      <c r="D768" s="99" t="s">
        <v>543</v>
      </c>
      <c r="E768" s="482">
        <v>11</v>
      </c>
      <c r="F768" s="99" t="s">
        <v>542</v>
      </c>
      <c r="H768" s="99">
        <f>'Справка 6'!N18</f>
        <v>220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43738</v>
      </c>
      <c r="D769" s="99" t="s">
        <v>545</v>
      </c>
      <c r="E769" s="482">
        <v>11</v>
      </c>
      <c r="F769" s="99" t="s">
        <v>804</v>
      </c>
      <c r="H769" s="99">
        <f>'Справка 6'!N19</f>
        <v>352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43738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43738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43738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43738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43738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43738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43738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43738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43738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43738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43738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43738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43738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43738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43738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43738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43738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43738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43738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43738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43738</v>
      </c>
      <c r="D790" s="99" t="s">
        <v>583</v>
      </c>
      <c r="E790" s="482">
        <v>11</v>
      </c>
      <c r="F790" s="99" t="s">
        <v>582</v>
      </c>
      <c r="H790" s="99">
        <f>'Справка 6'!N42</f>
        <v>352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43738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43738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43738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43738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43738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43738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43738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43738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43738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43738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43738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43738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43738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43738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43738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43738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43738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43738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43738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43738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43738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43738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43738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43738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43738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43738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43738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43738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43738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43738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43738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43738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43738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43738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43738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43738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43738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43738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43738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43738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43738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43738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43738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43738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43738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43738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43738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43738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43738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43738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43738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43738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43738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43738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43738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43738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43738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43738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43738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43738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43738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43738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43738</v>
      </c>
      <c r="D853" s="99" t="s">
        <v>529</v>
      </c>
      <c r="E853" s="482">
        <v>14</v>
      </c>
      <c r="F853" s="99" t="s">
        <v>528</v>
      </c>
      <c r="H853" s="99">
        <f>'Справка 6'!Q13</f>
        <v>75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43738</v>
      </c>
      <c r="D854" s="99" t="s">
        <v>532</v>
      </c>
      <c r="E854" s="482">
        <v>14</v>
      </c>
      <c r="F854" s="99" t="s">
        <v>531</v>
      </c>
      <c r="H854" s="99">
        <f>'Справка 6'!Q14</f>
        <v>57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43738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43738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43738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43738</v>
      </c>
      <c r="D858" s="99" t="s">
        <v>543</v>
      </c>
      <c r="E858" s="482">
        <v>14</v>
      </c>
      <c r="F858" s="99" t="s">
        <v>542</v>
      </c>
      <c r="H858" s="99">
        <f>'Справка 6'!Q18</f>
        <v>220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43738</v>
      </c>
      <c r="D859" s="99" t="s">
        <v>545</v>
      </c>
      <c r="E859" s="482">
        <v>14</v>
      </c>
      <c r="F859" s="99" t="s">
        <v>804</v>
      </c>
      <c r="H859" s="99">
        <f>'Справка 6'!Q19</f>
        <v>352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43738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43738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43738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43738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43738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43738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43738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43738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43738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43738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43738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43738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43738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43738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43738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43738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43738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43738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43738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43738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43738</v>
      </c>
      <c r="D880" s="99" t="s">
        <v>583</v>
      </c>
      <c r="E880" s="482">
        <v>14</v>
      </c>
      <c r="F880" s="99" t="s">
        <v>582</v>
      </c>
      <c r="H880" s="99">
        <f>'Справка 6'!Q42</f>
        <v>352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43738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43738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43738</v>
      </c>
      <c r="D883" s="99" t="s">
        <v>529</v>
      </c>
      <c r="E883" s="482">
        <v>15</v>
      </c>
      <c r="F883" s="99" t="s">
        <v>528</v>
      </c>
      <c r="H883" s="99">
        <f>'Справка 6'!R13</f>
        <v>13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43738</v>
      </c>
      <c r="D884" s="99" t="s">
        <v>532</v>
      </c>
      <c r="E884" s="482">
        <v>15</v>
      </c>
      <c r="F884" s="99" t="s">
        <v>531</v>
      </c>
      <c r="H884" s="99">
        <f>'Справка 6'!R14</f>
        <v>475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43738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43738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43738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43738</v>
      </c>
      <c r="D888" s="99" t="s">
        <v>543</v>
      </c>
      <c r="E888" s="482">
        <v>15</v>
      </c>
      <c r="F888" s="99" t="s">
        <v>542</v>
      </c>
      <c r="H888" s="99">
        <f>'Справка 6'!R18</f>
        <v>299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43738</v>
      </c>
      <c r="D889" s="99" t="s">
        <v>545</v>
      </c>
      <c r="E889" s="482">
        <v>15</v>
      </c>
      <c r="F889" s="99" t="s">
        <v>804</v>
      </c>
      <c r="H889" s="99">
        <f>'Справка 6'!R19</f>
        <v>3563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43738</v>
      </c>
      <c r="D890" s="99" t="s">
        <v>547</v>
      </c>
      <c r="E890" s="482">
        <v>15</v>
      </c>
      <c r="F890" s="99" t="s">
        <v>546</v>
      </c>
      <c r="H890" s="99">
        <f>'Справка 6'!R20</f>
        <v>56087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43738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43738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43738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43738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43738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43738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43738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43738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43738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43738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43738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43738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43738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43738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43738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43738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43738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43738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43738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43738</v>
      </c>
      <c r="D910" s="99" t="s">
        <v>583</v>
      </c>
      <c r="E910" s="482">
        <v>15</v>
      </c>
      <c r="F910" s="99" t="s">
        <v>582</v>
      </c>
      <c r="H910" s="99">
        <f>'Справка 6'!R42</f>
        <v>59650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43738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43738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43738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43738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43738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43738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43738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43738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43738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43738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43738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43738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43738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43738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43738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43738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43738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43738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43738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43738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43738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43738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43738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43738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43738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43738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43738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43738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43738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43738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43738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0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43738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0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43738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43738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43738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43738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43738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43738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43738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43738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43738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43738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43738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43738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43738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43738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43738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43738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43738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43738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43738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43738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43738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43738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43738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43738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43738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43738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43738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43738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43738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43738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43738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43738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43738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43738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43738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43738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43738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43738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43738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43738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43738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43738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43738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43738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43738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43738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43738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43738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43738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43738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43738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43738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43738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43738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43738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43738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43738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43738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43738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43738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43738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43738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43738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43738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43738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43738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43738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43738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43738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43738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43738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43738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43738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43738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43738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43738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43738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43738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43738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43738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43738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43738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43738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43738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43738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43738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43738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43738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43738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43738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43738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43738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43738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43738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43738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0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43738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43738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43738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43738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43738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43738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43738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43738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43738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43738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43738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0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43738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0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43738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43738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43738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43738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43738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43738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43738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43738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43738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43738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43738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43738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43738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43738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43738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43738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43738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43738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43738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43738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43738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43738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43738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43738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43738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43738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43738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43738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43738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43738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43738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43738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43738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43738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43738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43738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43738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43738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43738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43738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43738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43738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43738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43738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43738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43738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43738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43738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43738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43738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43738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43738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43738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43738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43738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43738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43738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43738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43738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43738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43738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43738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43738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43738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43738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43738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43738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43738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43738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43738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43738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43738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43738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43738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43738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43738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43738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43738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43738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43738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43738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43738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43738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43738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43738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43738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43738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43738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43738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43738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43738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43738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43738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43738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43738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43738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43738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43738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43738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43738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43738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43738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43738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43738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43738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43738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43738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43738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43738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43738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43738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43738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43738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43738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43738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43738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43738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43738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43738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43738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43738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43738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43738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43738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43738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43738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43738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43738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43738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43738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43738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43738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43738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43738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43738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43738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43738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43738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43738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43738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43738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43738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43738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43738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43738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43738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43738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43738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43738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43738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43738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43738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43738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43738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43738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43738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43738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43738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43738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43738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43738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43738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43738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43738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43738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43738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43738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43738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43738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43738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43738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43738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43738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43738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43738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43738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43738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43738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43738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43738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43738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43738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43738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43738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43738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43738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43738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43738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43738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43738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43738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43738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43738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43738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43738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43738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43738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43738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43738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43738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43738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43738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43738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43738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43738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43738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43738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43738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43738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43738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43738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43738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43738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43738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43738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43738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43738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43738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43738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43738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43738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43738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43738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43738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43738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43738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43738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43738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43738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43738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43738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43738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43738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43738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43738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43738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43738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43738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43738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43738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5" sqref="G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>
        <v>13</v>
      </c>
      <c r="D14" s="187">
        <v>34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475</v>
      </c>
      <c r="D15" s="187">
        <v>490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299</v>
      </c>
      <c r="D19" s="187">
        <v>359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3563</v>
      </c>
      <c r="D20" s="567">
        <f>SUM(D12:D19)</f>
        <v>3659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56087</v>
      </c>
      <c r="D21" s="464">
        <v>55522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9200</v>
      </c>
      <c r="H22" s="583">
        <f>SUM(H23:H25)</f>
        <v>9200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9200</v>
      </c>
      <c r="H25" s="187">
        <v>9200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49347</v>
      </c>
      <c r="H26" s="567">
        <f>H20+H21+H22</f>
        <v>49347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698</v>
      </c>
      <c r="H28" s="565">
        <f>SUM(H29:H31)</f>
        <v>-4715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5884</v>
      </c>
      <c r="H29" s="187">
        <v>471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-5186</v>
      </c>
      <c r="H30" s="187">
        <v>-5186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354</v>
      </c>
      <c r="H32" s="187">
        <v>5413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1052</v>
      </c>
      <c r="H34" s="567">
        <f>H28+H32+H33</f>
        <v>698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57324</v>
      </c>
      <c r="H37" s="569">
        <f>H26+H18+H34</f>
        <v>56970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39218</v>
      </c>
      <c r="H45" s="187">
        <v>39215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39218</v>
      </c>
      <c r="H50" s="565">
        <f>SUM(H44:H49)</f>
        <v>39215</v>
      </c>
    </row>
    <row r="51" spans="1:8" ht="15.75">
      <c r="A51" s="84" t="s">
        <v>79</v>
      </c>
      <c r="B51" s="86" t="s">
        <v>155</v>
      </c>
      <c r="C51" s="188">
        <v>26936</v>
      </c>
      <c r="D51" s="187">
        <v>26936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26936</v>
      </c>
      <c r="D52" s="567">
        <f>SUM(D48:D51)</f>
        <v>26936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86586</v>
      </c>
      <c r="D56" s="571">
        <f>D20+D21+D22+D28+D33+D46+D52+D54+D55</f>
        <v>86117</v>
      </c>
      <c r="E56" s="94" t="s">
        <v>825</v>
      </c>
      <c r="F56" s="93" t="s">
        <v>172</v>
      </c>
      <c r="G56" s="568">
        <f>G50+G52+G53+G54+G55</f>
        <v>39218</v>
      </c>
      <c r="H56" s="569">
        <f>H50+H52+H53+H54+H55</f>
        <v>39215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265</v>
      </c>
      <c r="H59" s="187">
        <v>126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416</v>
      </c>
      <c r="H61" s="565">
        <f>SUM(H62:H68)</f>
        <v>1754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187">
        <v>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242</v>
      </c>
      <c r="H64" s="187">
        <v>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>
        <v>178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163</v>
      </c>
      <c r="H68" s="187">
        <v>1515</v>
      </c>
    </row>
    <row r="69" spans="1:8" ht="15.75">
      <c r="A69" s="84" t="s">
        <v>210</v>
      </c>
      <c r="B69" s="86" t="s">
        <v>211</v>
      </c>
      <c r="C69" s="188">
        <v>7775</v>
      </c>
      <c r="D69" s="187">
        <v>10266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466</v>
      </c>
      <c r="D70" s="187">
        <v>1471</v>
      </c>
      <c r="E70" s="84" t="s">
        <v>219</v>
      </c>
      <c r="F70" s="87" t="s">
        <v>220</v>
      </c>
      <c r="G70" s="188">
        <v>3</v>
      </c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684</v>
      </c>
      <c r="H71" s="567">
        <f>H59+H60+H61+H69+H70</f>
        <v>1880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2291</v>
      </c>
      <c r="D75" s="187">
        <v>92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10532</v>
      </c>
      <c r="D76" s="567">
        <f>SUM(D68:D75)</f>
        <v>11832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684</v>
      </c>
      <c r="H79" s="569">
        <f>H71+H73+H75+H77</f>
        <v>1880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108</v>
      </c>
      <c r="D89" s="187">
        <v>116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108</v>
      </c>
      <c r="D92" s="567">
        <f>SUM(D88:D91)</f>
        <v>116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10640</v>
      </c>
      <c r="D94" s="571">
        <f>D65+D76+D85+D92+D93</f>
        <v>11948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97226</v>
      </c>
      <c r="D95" s="573">
        <f>D94+D56</f>
        <v>98065</v>
      </c>
      <c r="E95" s="220" t="s">
        <v>916</v>
      </c>
      <c r="F95" s="476" t="s">
        <v>268</v>
      </c>
      <c r="G95" s="572">
        <f>G37+G40+G56+G79</f>
        <v>97226</v>
      </c>
      <c r="H95" s="573">
        <f>H37+H40+H56+H79</f>
        <v>98065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43797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5">
      <selection activeCell="H19" sqref="H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8</v>
      </c>
      <c r="D12" s="308">
        <v>8</v>
      </c>
      <c r="E12" s="185" t="s">
        <v>277</v>
      </c>
      <c r="F12" s="231" t="s">
        <v>278</v>
      </c>
      <c r="G12" s="307"/>
      <c r="H12" s="308">
        <v>535</v>
      </c>
    </row>
    <row r="13" spans="1:8" ht="15.75">
      <c r="A13" s="185" t="s">
        <v>279</v>
      </c>
      <c r="B13" s="181" t="s">
        <v>280</v>
      </c>
      <c r="C13" s="307">
        <v>87</v>
      </c>
      <c r="D13" s="308">
        <v>40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96</v>
      </c>
      <c r="D14" s="308">
        <v>96</v>
      </c>
      <c r="E14" s="236" t="s">
        <v>285</v>
      </c>
      <c r="F14" s="231" t="s">
        <v>286</v>
      </c>
      <c r="G14" s="307">
        <v>394</v>
      </c>
      <c r="H14" s="308">
        <v>150</v>
      </c>
    </row>
    <row r="15" spans="1:8" ht="15.75">
      <c r="A15" s="185" t="s">
        <v>287</v>
      </c>
      <c r="B15" s="181" t="s">
        <v>288</v>
      </c>
      <c r="C15" s="307">
        <v>47</v>
      </c>
      <c r="D15" s="308">
        <v>41</v>
      </c>
      <c r="E15" s="236" t="s">
        <v>79</v>
      </c>
      <c r="F15" s="231" t="s">
        <v>289</v>
      </c>
      <c r="G15" s="307">
        <v>1792</v>
      </c>
      <c r="H15" s="308">
        <v>660</v>
      </c>
    </row>
    <row r="16" spans="1:8" ht="15.75">
      <c r="A16" s="185" t="s">
        <v>290</v>
      </c>
      <c r="B16" s="181" t="s">
        <v>291</v>
      </c>
      <c r="C16" s="307">
        <v>10</v>
      </c>
      <c r="D16" s="308">
        <v>10</v>
      </c>
      <c r="E16" s="227" t="s">
        <v>52</v>
      </c>
      <c r="F16" s="255" t="s">
        <v>292</v>
      </c>
      <c r="G16" s="597">
        <f>SUM(G12:G15)</f>
        <v>2186</v>
      </c>
      <c r="H16" s="598">
        <f>SUM(H12:H15)</f>
        <v>1345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803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269</v>
      </c>
      <c r="D19" s="308">
        <v>189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517</v>
      </c>
      <c r="D22" s="598">
        <f>SUM(D12:D18)+D19</f>
        <v>1187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1249</v>
      </c>
      <c r="D25" s="308">
        <v>1254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66</v>
      </c>
      <c r="D28" s="308">
        <v>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1315</v>
      </c>
      <c r="D29" s="598">
        <f>SUM(D25:D28)</f>
        <v>1321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1832</v>
      </c>
      <c r="D31" s="604">
        <f>D29+D22</f>
        <v>2508</v>
      </c>
      <c r="E31" s="242" t="s">
        <v>800</v>
      </c>
      <c r="F31" s="257" t="s">
        <v>331</v>
      </c>
      <c r="G31" s="244">
        <f>G16+G18+G27</f>
        <v>2186</v>
      </c>
      <c r="H31" s="245">
        <f>H16+H18+H27</f>
        <v>1345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354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1163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1832</v>
      </c>
      <c r="D36" s="606">
        <f>D31-D34+D35</f>
        <v>2508</v>
      </c>
      <c r="E36" s="253" t="s">
        <v>346</v>
      </c>
      <c r="F36" s="247" t="s">
        <v>347</v>
      </c>
      <c r="G36" s="258">
        <f>G35-G34+G31</f>
        <v>2186</v>
      </c>
      <c r="H36" s="259">
        <f>H35-H34+H31</f>
        <v>1345</v>
      </c>
    </row>
    <row r="37" spans="1:8" ht="15.75">
      <c r="A37" s="252" t="s">
        <v>348</v>
      </c>
      <c r="B37" s="222" t="s">
        <v>349</v>
      </c>
      <c r="C37" s="603">
        <f>IF((G36-C36)&gt;0,G36-C36,0)</f>
        <v>354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1163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354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1163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354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1163</v>
      </c>
    </row>
    <row r="45" spans="1:8" ht="16.5" thickBot="1">
      <c r="A45" s="261" t="s">
        <v>371</v>
      </c>
      <c r="B45" s="262" t="s">
        <v>372</v>
      </c>
      <c r="C45" s="599">
        <f>C36+C38+C42</f>
        <v>2186</v>
      </c>
      <c r="D45" s="600">
        <f>D36+D38+D42</f>
        <v>2508</v>
      </c>
      <c r="E45" s="261" t="s">
        <v>373</v>
      </c>
      <c r="F45" s="263" t="s">
        <v>374</v>
      </c>
      <c r="G45" s="599">
        <f>G42+G36</f>
        <v>2186</v>
      </c>
      <c r="H45" s="600">
        <f>H42+H36</f>
        <v>2508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43797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1821</v>
      </c>
      <c r="D11" s="187">
        <v>655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-172</v>
      </c>
      <c r="D12" s="187">
        <v>-98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-57</v>
      </c>
      <c r="D14" s="187">
        <v>-48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-1552</v>
      </c>
      <c r="D15" s="187">
        <v>-312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-91</v>
      </c>
      <c r="D20" s="187">
        <v>-4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-51</v>
      </c>
      <c r="D21" s="628">
        <f>SUM(D11:D20)</f>
        <v>193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-27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1182</v>
      </c>
      <c r="D32" s="187">
        <v>1309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1155</v>
      </c>
      <c r="D33" s="628">
        <f>SUM(D23:D32)</f>
        <v>1309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-397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-1112</v>
      </c>
      <c r="D40" s="187">
        <v>-1119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-1112</v>
      </c>
      <c r="D43" s="630">
        <f>SUM(D35:D42)</f>
        <v>-1516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</v>
      </c>
      <c r="D44" s="298">
        <f>D43+D33+D21</f>
        <v>-14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116</v>
      </c>
      <c r="D45" s="300">
        <v>185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108</v>
      </c>
      <c r="D46" s="302">
        <f>D45+D44</f>
        <v>171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108</v>
      </c>
      <c r="D47" s="289">
        <v>171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43797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5884</v>
      </c>
      <c r="J13" s="553">
        <f>'1-Баланс'!H30+'1-Баланс'!H33</f>
        <v>-5186</v>
      </c>
      <c r="K13" s="554"/>
      <c r="L13" s="553">
        <f>SUM(C13:K13)</f>
        <v>47770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5884</v>
      </c>
      <c r="J17" s="622">
        <f t="shared" si="2"/>
        <v>-5186</v>
      </c>
      <c r="K17" s="622">
        <f t="shared" si="2"/>
        <v>0</v>
      </c>
      <c r="L17" s="553">
        <f t="shared" si="1"/>
        <v>47770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354</v>
      </c>
      <c r="J18" s="553">
        <f>+'1-Баланс'!G33</f>
        <v>0</v>
      </c>
      <c r="K18" s="554"/>
      <c r="L18" s="553">
        <f t="shared" si="1"/>
        <v>354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9200</v>
      </c>
      <c r="I30" s="307"/>
      <c r="J30" s="307"/>
      <c r="K30" s="307"/>
      <c r="L30" s="553">
        <f t="shared" si="1"/>
        <v>9200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9200</v>
      </c>
      <c r="I31" s="622">
        <f t="shared" si="6"/>
        <v>6238</v>
      </c>
      <c r="J31" s="622">
        <f t="shared" si="6"/>
        <v>-5186</v>
      </c>
      <c r="K31" s="622">
        <f t="shared" si="6"/>
        <v>0</v>
      </c>
      <c r="L31" s="553">
        <f t="shared" si="1"/>
        <v>57324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9200</v>
      </c>
      <c r="I34" s="556">
        <f t="shared" si="7"/>
        <v>6238</v>
      </c>
      <c r="J34" s="556">
        <f t="shared" si="7"/>
        <v>-5186</v>
      </c>
      <c r="K34" s="556">
        <f t="shared" si="7"/>
        <v>0</v>
      </c>
      <c r="L34" s="620">
        <f t="shared" si="1"/>
        <v>57324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43797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/>
      <c r="F13" s="319"/>
      <c r="G13" s="320">
        <f t="shared" si="2"/>
        <v>88</v>
      </c>
      <c r="H13" s="319"/>
      <c r="I13" s="319"/>
      <c r="J13" s="320">
        <f t="shared" si="3"/>
        <v>88</v>
      </c>
      <c r="K13" s="319">
        <v>54</v>
      </c>
      <c r="L13" s="319">
        <v>21</v>
      </c>
      <c r="M13" s="319"/>
      <c r="N13" s="320">
        <f t="shared" si="4"/>
        <v>75</v>
      </c>
      <c r="O13" s="319"/>
      <c r="P13" s="319"/>
      <c r="Q13" s="320">
        <f t="shared" si="0"/>
        <v>75</v>
      </c>
      <c r="R13" s="331">
        <f t="shared" si="1"/>
        <v>13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42</v>
      </c>
      <c r="L14" s="319">
        <v>15</v>
      </c>
      <c r="M14" s="319"/>
      <c r="N14" s="320">
        <f t="shared" si="4"/>
        <v>57</v>
      </c>
      <c r="O14" s="319"/>
      <c r="P14" s="319"/>
      <c r="Q14" s="320">
        <f t="shared" si="0"/>
        <v>57</v>
      </c>
      <c r="R14" s="331">
        <f t="shared" si="1"/>
        <v>475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160</v>
      </c>
      <c r="L18" s="319">
        <v>60</v>
      </c>
      <c r="M18" s="319"/>
      <c r="N18" s="320">
        <f t="shared" si="4"/>
        <v>220</v>
      </c>
      <c r="O18" s="319"/>
      <c r="P18" s="319"/>
      <c r="Q18" s="320">
        <f t="shared" si="0"/>
        <v>220</v>
      </c>
      <c r="R18" s="331">
        <f t="shared" si="1"/>
        <v>299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0</v>
      </c>
      <c r="F19" s="321">
        <f>SUM(F11:F18)</f>
        <v>0</v>
      </c>
      <c r="G19" s="320">
        <f t="shared" si="2"/>
        <v>3915</v>
      </c>
      <c r="H19" s="321">
        <f>SUM(H11:H18)</f>
        <v>0</v>
      </c>
      <c r="I19" s="321">
        <f>SUM(I11:I18)</f>
        <v>0</v>
      </c>
      <c r="J19" s="320">
        <f t="shared" si="3"/>
        <v>3915</v>
      </c>
      <c r="K19" s="321">
        <f>SUM(K11:K18)</f>
        <v>256</v>
      </c>
      <c r="L19" s="321">
        <f>SUM(L11:L18)</f>
        <v>96</v>
      </c>
      <c r="M19" s="321">
        <f>SUM(M11:M18)</f>
        <v>0</v>
      </c>
      <c r="N19" s="320">
        <f t="shared" si="4"/>
        <v>352</v>
      </c>
      <c r="O19" s="321">
        <f>SUM(O11:O18)</f>
        <v>0</v>
      </c>
      <c r="P19" s="321">
        <f>SUM(P11:P18)</f>
        <v>0</v>
      </c>
      <c r="Q19" s="320">
        <f t="shared" si="0"/>
        <v>352</v>
      </c>
      <c r="R19" s="331">
        <f t="shared" si="1"/>
        <v>3563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55522</v>
      </c>
      <c r="E20" s="319"/>
      <c r="F20" s="319"/>
      <c r="G20" s="320">
        <f t="shared" si="2"/>
        <v>55522</v>
      </c>
      <c r="H20" s="319">
        <v>565</v>
      </c>
      <c r="I20" s="319"/>
      <c r="J20" s="320">
        <f t="shared" si="3"/>
        <v>56087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56087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59437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59437</v>
      </c>
      <c r="H42" s="340">
        <f t="shared" si="11"/>
        <v>565</v>
      </c>
      <c r="I42" s="340">
        <f t="shared" si="11"/>
        <v>0</v>
      </c>
      <c r="J42" s="340">
        <f t="shared" si="11"/>
        <v>60002</v>
      </c>
      <c r="K42" s="340">
        <f t="shared" si="11"/>
        <v>256</v>
      </c>
      <c r="L42" s="340">
        <f t="shared" si="11"/>
        <v>96</v>
      </c>
      <c r="M42" s="340">
        <f t="shared" si="11"/>
        <v>0</v>
      </c>
      <c r="N42" s="340">
        <f t="shared" si="11"/>
        <v>352</v>
      </c>
      <c r="O42" s="340">
        <f t="shared" si="11"/>
        <v>0</v>
      </c>
      <c r="P42" s="340">
        <f t="shared" si="11"/>
        <v>0</v>
      </c>
      <c r="Q42" s="340">
        <f t="shared" si="11"/>
        <v>352</v>
      </c>
      <c r="R42" s="341">
        <f t="shared" si="11"/>
        <v>59650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43797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7">
      <selection activeCell="D91" sqref="D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0</v>
      </c>
      <c r="D45" s="429">
        <f>D26+D30+D31+D33+D32+D34+D35+D40</f>
        <v>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0</v>
      </c>
      <c r="D46" s="435">
        <f>D45+D23+D21+D11</f>
        <v>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0</v>
      </c>
      <c r="D87" s="125">
        <f>SUM(D88:D92)+D96</f>
        <v>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0</v>
      </c>
      <c r="D98" s="424">
        <f>D87+D82+D77+D73+D97</f>
        <v>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0</v>
      </c>
      <c r="D99" s="418">
        <f>D98+D70+D68</f>
        <v>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43797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43797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30.09.2019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97226</v>
      </c>
      <c r="D6" s="644">
        <f aca="true" t="shared" si="0" ref="D6:D15">C6-E6</f>
        <v>0</v>
      </c>
      <c r="E6" s="643">
        <f>'1-Баланс'!G95</f>
        <v>97226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57324</v>
      </c>
      <c r="D7" s="644">
        <f t="shared" si="0"/>
        <v>50399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354</v>
      </c>
      <c r="D8" s="644">
        <f t="shared" si="0"/>
        <v>0</v>
      </c>
      <c r="E8" s="643">
        <f>ABS('2-Отчет за доходите'!C44)-ABS('2-Отчет за доходите'!G44)</f>
        <v>354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116</v>
      </c>
      <c r="D9" s="644">
        <f t="shared" si="0"/>
        <v>0</v>
      </c>
      <c r="E9" s="643">
        <f>'3-Отчет за паричния поток'!C45</f>
        <v>116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108</v>
      </c>
      <c r="D10" s="644">
        <f t="shared" si="0"/>
        <v>0</v>
      </c>
      <c r="E10" s="643">
        <f>'3-Отчет за паричния поток'!C46</f>
        <v>108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57324</v>
      </c>
      <c r="D11" s="644">
        <f t="shared" si="0"/>
        <v>0</v>
      </c>
      <c r="E11" s="643">
        <f>'4-Отчет за собствения капитал'!L34</f>
        <v>57324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2019-11-25T08:16:20Z</dcterms:modified>
  <cp:category/>
  <cp:version/>
  <cp:contentType/>
  <cp:contentStatus/>
</cp:coreProperties>
</file>