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<sst xmlns="http://schemas.openxmlformats.org/spreadsheetml/2006/main" count="4192" uniqueCount="975">
  <si>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</si>
  <si>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</si>
  <si>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</si>
  <si>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</si>
  <si>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</si>
  <si>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</si>
  <si>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</si>
  <si>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</si>
  <si>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</si>
  <si>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</si>
  <si>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</si>
  <si>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</si>
  <si>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</si>
  <si>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</si>
  <si>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</si>
  <si>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</si>
  <si>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</si>
  <si>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</si>
  <si>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</si>
  <si>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</si>
  <si>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</si>
  <si>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</si>
  <si>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</si>
  <si>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</si>
  <si>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</si>
  <si>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</si>
  <si>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</si>
  <si>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</si>
  <si>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</si>
  <si>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</si>
  <si>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</si>
  <si>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</si>
  <si>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</si>
  <si>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</si>
  <si>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</si>
  <si>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</si>
  <si>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</si>
  <si>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</si>
  <si>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</si>
  <si>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</si>
  <si>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</si>
  <si>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</si>
  <si>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</si>
  <si>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</si>
  <si>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</si>
  <si>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</si>
  <si>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</si>
  <si>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</si>
  <si>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</si>
  <si>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</si>
  <si>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</si>
  <si>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</si>
  <si>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</si>
  <si>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</si>
  <si>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</si>
  <si>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</si>
  <si>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</si>
  <si>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</si>
  <si>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</si>
  <si>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</si>
  <si>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</si>
  <si>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</si>
  <si>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</si>
  <si>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</si>
  <si>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</si>
  <si>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</si>
  <si>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</si>
  <si>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</si>
  <si>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</si>
  <si>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</si>
  <si>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</si>
  <si>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</si>
  <si>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</si>
  <si>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</si>
  <si>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</si>
  <si>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</si>
  <si>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</si>
  <si>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</si>
  <si>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</si>
  <si>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</si>
  <si>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</si>
  <si>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</si>
  <si>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</si>
  <si>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</si>
  <si>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</si>
  <si>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</si>
  <si>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</si>
  <si>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</si>
  <si>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</si>
  <si>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</si>
  <si>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</si>
  <si>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</si>
  <si>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</si>
  <si>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</si>
  <si>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</si>
  <si>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</si>
  <si>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</si>
  <si>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</si>
  <si>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</si>
  <si>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</si>
  <si>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</si>
  <si>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</si>
  <si>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</si>
  <si>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</si>
  <si>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</si>
  <si>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</si>
  <si>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</si>
  <si>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</si>
  <si>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</si>
  <si>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</si>
  <si>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</si>
  <si>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</si>
  <si>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</si>
  <si>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</si>
  <si>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</si>
  <si>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</si>
  <si>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</si>
  <si>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</si>
  <si>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</si>
  <si>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</si>
  <si>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</si>
  <si>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</si>
  <si>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</si>
  <si>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</si>
  <si>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</si>
  <si>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</si>
  <si>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</si>
  <si>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</si>
  <si>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</si>
  <si>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</si>
  <si>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</si>
  <si>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</si>
  <si>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</si>
  <si>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</si>
  <si>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</si>
  <si>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</si>
  <si>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</si>
  <si>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</si>
  <si>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</si>
  <si>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</si>
  <si>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</si>
  <si>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</si>
  <si>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</si>
  <si>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</si>
  <si>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</si>
  <si>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</si>
  <si>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</si>
  <si>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</si>
  <si>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</si>
  <si>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</si>
  <si>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</si>
  <si>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</si>
  <si>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</si>
  <si>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</si>
  <si>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</si>
  <si>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</si>
  <si>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</si>
  <si>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</si>
  <si>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</si>
  <si>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</si>
  <si>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</si>
  <si>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</si>
  <si>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</si>
  <si>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</si>
  <si>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</si>
  <si>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</si>
  <si>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</si>
  <si>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</si>
  <si>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</si>
  <si>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</si>
  <si>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</si>
  <si>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</si>
  <si>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</si>
  <si>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</si>
  <si>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</si>
  <si>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</si>
  <si>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</si>
  <si>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</si>
  <si>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</si>
  <si>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</si>
  <si>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</si>
  <si>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</si>
  <si>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</si>
  <si>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</si>
  <si>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</si>
  <si>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</si>
  <si>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</si>
  <si>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</si>
  <si>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</si>
  <si>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</si>
  <si>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</si>
  <si>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</si>
  <si>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</si>
  <si>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</si>
  <si>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</si>
  <si>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</si>
  <si>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</si>
  <si>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</si>
  <si>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</si>
  <si>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</si>
  <si>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</si>
  <si>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</si>
  <si>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</si>
  <si>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</si>
  <si>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</si>
  <si>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</si>
  <si>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</si>
  <si>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</si>
  <si>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</si>
  <si>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</si>
  <si>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</si>
  <si>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</si>
  <si>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</si>
  <si>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</si>
  <si>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</si>
  <si>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</si>
  <si>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</si>
  <si>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</si>
  <si>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</si>
  <si>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</si>
  <si>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</si>
  <si>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</si>
  <si>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</si>
  <si>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</si>
  <si>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</si>
  <si>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</si>
  <si>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</si>
  <si>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</si>
  <si>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</si>
  <si>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</si>
  <si>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</si>
  <si>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</si>
  <si>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</si>
  <si>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</si>
  <si>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</si>
  <si>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</si>
  <si>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</si>
  <si>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</si>
  <si>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</si>
  <si>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</si>
  <si>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</si>
  <si>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</si>
  <si>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</si>
  <si>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</si>
  <si>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</si>
  <si>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</si>
  <si>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</si>
  <si>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</si>
  <si>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</si>
  <si>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</si>
  <si>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</si>
  <si>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</si>
  <si>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</si>
  <si>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</si>
  <si>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</si>
  <si>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</si>
  <si>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</si>
  <si>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</si>
  <si>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</si>
  <si>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</si>
  <si>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</si>
  <si>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</si>
  <si>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</si>
  <si>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</si>
  <si>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</si>
  <si>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</si>
  <si>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</si>
  <si>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</si>
  <si>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</si>
  <si>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</si>
  <si>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</si>
  <si>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</si>
  <si>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</si>
  <si>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</si>
  <si>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</si>
  <si>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</si>
  <si>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</si>
  <si>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</si>
  <si>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</si>
  <si>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</si>
  <si>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</si>
  <si>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</si>
  <si>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</si>
  <si>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</si>
  <si>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</si>
  <si>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</si>
  <si>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</si>
  <si>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</si>
  <si>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</si>
  <si>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</si>
  <si>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</si>
  <si>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</si>
  <si>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</si>
  <si>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</si>
  <si>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</si>
  <si>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</si>
  <si>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</si>
  <si>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</si>
  <si>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</si>
  <si>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</si>
  <si>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</si>
  <si>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</si>
  <si>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</si>
  <si>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</si>
  <si>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</si>
  <si>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</si>
  <si>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</si>
  <si>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</si>
  <si>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</si>
  <si>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</si>
  <si>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</si>
  <si>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</si>
  <si>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</si>
  <si>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</si>
  <si>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</si>
  <si>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</si>
  <si>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</si>
  <si>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</si>
  <si>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</si>
  <si>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</si>
  <si>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</si>
  <si>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</si>
  <si>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</si>
  <si>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</si>
  <si>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</si>
  <si>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</si>
  <si>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</si>
  <si>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</si>
  <si>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</si>
  <si>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</si>
  <si>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</si>
  <si>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</si>
  <si>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</si>
  <si>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</si>
  <si>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</si>
  <si>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</si>
  <si>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</si>
  <si>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</si>
  <si>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</si>
  <si>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</si>
  <si>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</si>
  <si>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</si>
  <si>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</si>
  <si>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</si>
  <si>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</si>
  <si>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</si>
  <si>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</si>
  <si>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</si>
  <si>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</si>
  <si>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</si>
  <si>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</si>
  <si>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</si>
  <si>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</si>
  <si>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</si>
  <si>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</si>
  <si>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</si>
  <si>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</si>
  <si>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</si>
  <si>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</si>
  <si>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</si>
  <si>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</si>
  <si>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</si>
  <si>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</si>
  <si>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</si>
  <si>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</si>
  <si>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</si>
  <si>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</si>
  <si>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</si>
  <si>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</si>
  <si>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</si>
  <si>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</si>
  <si>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</si>
  <si>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</si>
  <si>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</si>
  <si>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</si>
  <si>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</si>
  <si>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</si>
  <si>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</si>
  <si>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</si>
  <si>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</si>
  <si>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</si>
  <si>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</si>
  <si>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</si>
  <si>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</si>
  <si>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</si>
  <si>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</si>
  <si>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</si>
  <si>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</si>
  <si>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</si>
  <si>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</si>
  <si>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</si>
  <si>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</si>
  <si>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</si>
  <si>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</si>
  <si>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</si>
  <si>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</si>
  <si>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</si>
  <si>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</si>
  <si>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</si>
  <si>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</si>
  <si>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</si>
  <si>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</si>
  <si>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</si>
  <si>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</si>
  <si>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</si>
  <si>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</si>
  <si>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</si>
  <si>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</si>
  <si>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</si>
  <si>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</si>
  <si>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</si>
  <si>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</si>
  <si>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</si>
  <si>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</si>
  <si>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</si>
  <si>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</si>
  <si>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</si>
  <si>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</si>
  <si>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</si>
  <si>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</si>
  <si>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</si>
  <si>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</si>
  <si>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</si>
  <si>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</si>
  <si>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</si>
  <si>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</si>
  <si>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</si>
  <si>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</si>
  <si>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</si>
  <si>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</si>
  <si>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</si>
  <si>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</si>
  <si>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</si>
  <si>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</si>
  <si>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</si>
  <si>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</si>
  <si>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</si>
  <si>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</si>
  <si>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</si>
  <si>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</si>
  <si>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</si>
  <si>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</si>
  <si>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</si>
  <si>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</si>
  <si>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</si>
  <si>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</si>
  <si>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</si>
  <si>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</si>
  <si>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</si>
  <si>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</si>
  <si>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</si>
  <si>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</si>
  <si>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</si>
  <si>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</si>
  <si>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</si>
  <si>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</si>
  <si>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</si>
  <si>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</si>
  <si>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</si>
  <si>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</si>
  <si>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</si>
  <si>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</si>
  <si>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</si>
  <si>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</si>
  <si>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</si>
  <si>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</si>
  <si>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</si>
  <si>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</si>
  <si>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</si>
  <si>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</si>
  <si>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</si>
  <si>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</si>
  <si>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</si>
  <si>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</si>
  <si>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</si>
  <si>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</si>
  <si>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</si>
  <si>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</si>
  <si>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</si>
  <si>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</si>
  <si>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</si>
  <si>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</si>
  <si>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</si>
  <si>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</si>
  <si>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</si>
  <si>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</si>
  <si>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</si>
  <si>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</si>
  <si>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</si>
  <si>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</si>
  <si>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</si>
  <si>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</si>
  <si>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</si>
  <si>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</si>
  <si>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</si>
  <si>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</si>
  <si>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</si>
  <si>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</si>
  <si>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</si>
  <si>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</si>
  <si>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</si>
  <si>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</si>
  <si>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</si>
  <si>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</si>
  <si>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</si>
  <si>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</si>
  <si>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</si>
  <si>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</si>
  <si>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</si>
  <si>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</si>
  <si>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</si>
  <si>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</si>
  <si>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</si>
  <si>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</si>
  <si>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</si>
  <si>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</si>
  <si>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</si>
  <si>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</si>
  <si>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</si>
  <si>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</si>
  <si>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</si>
  <si>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</si>
  <si>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</si>
  <si>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</si>
  <si>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</si>
  <si>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</si>
  <si>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</si>
  <si>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</si>
  <si>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</si>
  <si>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</si>
  <si>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</si>
  <si>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</si>
  <si>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</si>
  <si>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</si>
  <si>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</si>
  <si>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</si>
  <si>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</si>
  <si>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</si>
  <si>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</si>
  <si>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</si>
  <si>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</si>
  <si>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</si>
  <si>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</si>
  <si>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</si>
  <si>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</si>
  <si>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</si>
  <si>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</si>
  <si>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</si>
  <si>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</si>
  <si>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</si>
  <si>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</si>
  <si>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</si>
  <si>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</si>
  <si>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</si>
  <si>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</si>
  <si>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</si>
  <si>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</si>
  <si>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</si>
  <si>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</si>
  <si>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</si>
  <si>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</si>
  <si>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</si>
  <si>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</si>
  <si>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</si>
  <si>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</si>
  <si>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</si>
  <si>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</si>
  <si>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</si>
  <si>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</si>
  <si>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</si>
  <si>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</si>
  <si>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</si>
  <si>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</si>
  <si>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</si>
  <si>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</si>
  <si>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</si>
  <si>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</si>
  <si>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</si>
  <si>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</si>
  <si>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</si>
  <si>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</si>
  <si>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</si>
  <si>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</si>
  <si>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</si>
  <si>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</si>
  <si>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</si>
  <si>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</si>
  <si>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</si>
  <si>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</si>
  <si>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</si>
  <si>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</si>
  <si>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</si>
  <si>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</si>
  <si>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</si>
  <si>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</si>
  <si>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</si>
  <si>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</si>
  <si>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</si>
  <si>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</si>
  <si>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</si>
  <si>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</si>
  <si>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</si>
  <si>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</si>
  <si>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</si>
  <si>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</si>
  <si>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</si>
  <si>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</si>
  <si>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</si>
  <si>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</si>
  <si>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</si>
  <si>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</si>
  <si>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</si>
  <si>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</si>
  <si>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</si>
  <si>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</si>
  <si>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</si>
  <si>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</si>
  <si>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</si>
  <si>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</si>
  <si>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</si>
  <si>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</si>
  <si>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</si>
  <si>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</si>
  <si>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</si>
  <si>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</si>
  <si>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</si>
  <si>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</si>
  <si>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</si>
  <si>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</si>
  <si>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</si>
  <si>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</si>
  <si>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</si>
  <si>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</si>
  <si>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</si>
  <si>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</si>
  <si>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</si>
  <si>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</si>
  <si>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</si>
  <si>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</si>
  <si>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</si>
  <si>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</si>
  <si>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</si>
  <si>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</si>
  <si>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</si>
  <si>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</si>
  <si>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</si>
  <si>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</si>
  <si>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</si>
  <si>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</si>
  <si>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</si>
  <si>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</si>
  <si>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</si>
  <si>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</si>
  <si>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</si>
  <si>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</si>
  <si>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</si>
  <si>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</si>
  <si>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</si>
  <si>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</si>
  <si>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</si>
  <si>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</si>
  <si>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</si>
  <si>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</si>
  <si>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</si>
  <si>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</si>
  <si>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</si>
  <si>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</si>
  <si>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</si>
  <si>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</si>
  <si>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</si>
  <si>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</si>
  <si>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</si>
  <si>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</si>
  <si>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</si>
  <si>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</si>
  <si>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</si>
  <si>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</si>
  <si>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</si>
  <si>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</si>
  <si>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</si>
  <si>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</si>
  <si>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</si>
  <si>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</si>
  <si>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</si>
  <si>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</si>
  <si>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</si>
  <si>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</si>
  <si>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</si>
  <si>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</si>
  <si>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</si>
  <si>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</si>
  <si>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</si>
  <si>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</si>
  <si>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</si>
  <si>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</si>
  <si>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</si>
  <si>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</si>
  <si>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</si>
  <si>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</si>
  <si>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</si>
  <si>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</si>
  <si>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</si>
  <si>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</si>
  <si>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</si>
  <si>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</si>
  <si>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</si>
  <si>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</si>
  <si>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</si>
  <si>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</si>
  <si>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</si>
  <si>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</si>
  <si>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</si>
  <si>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</si>
  <si>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</si>
  <si>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</si>
  <si>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</si>
  <si>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</si>
  <si>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</si>
  <si>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</si>
  <si>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</si>
  <si>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</si>
  <si>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</si>
  <si>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</si>
  <si>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</si>
  <si>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</si>
  <si>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</si>
  <si>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</si>
  <si>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</si>
  <si>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</si>
  <si>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</si>
  <si>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</si>
  <si>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</si>
  <si>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</si>
  <si>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</si>
  <si>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</si>
  <si>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</si>
  <si>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</si>
  <si>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</si>
  <si>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</si>
  <si>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</si>
  <si>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</si>
  <si>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</si>
  <si>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</si>
  <si>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</si>
  <si>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</si>
  <si>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</si>
  <si>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</si>
  <si>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</si>
  <si>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</si>
  <si>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</si>
  <si>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</si>
  <si>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</si>
  <si>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</si>
  <si>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</si>
  <si>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</si>
  <si>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</si>
  <si>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</si>
  <si>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</si>
  <si>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</si>
  <si>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</si>
  <si>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</si>
  <si>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</si>
  <si>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</si>
  <si>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</si>
  <si>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</si>
  <si>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</si>
  <si>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</si>
  <si>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</si>
  <si>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</si>
  <si>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</si>
  <si>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</si>
  <si>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</si>
  <si>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</si>
  <si>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</si>
  <si>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</si>
  <si>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</si>
  <si>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</si>
  <si>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</si>
  <si>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</si>
  <si>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</si>
  <si>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</si>
  <si>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</si>
  <si>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</si>
  <si>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</si>
  <si>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</si>
  <si>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</si>
  <si>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</si>
  <si>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</si>
  <si>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</si>
  <si>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</si>
  <si>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</si>
  <si>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</si>
  <si>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</si>
  <si>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</si>
  <si>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</si>
  <si>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</si>
  <si>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</si>
  <si>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</si>
  <si>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</si>
  <si>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</si>
  <si>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</si>
  <si>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</si>
  <si>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</si>
  <si>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</si>
  <si>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</si>
  <si>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</si>
  <si>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</si>
  <si>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</si>
  <si>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</si>
  <si>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</si>
  <si>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</si>
  <si>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</si>
  <si>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</si>
  <si>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</si>
  <si>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</si>
  <si>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</si>
  <si>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</si>
  <si>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</si>
  <si>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</si>
  <si>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</si>
  <si>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</si>
  <si>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</si>
  <si>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</si>
  <si>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</si>
  <si>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</si>
  <si>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</si>
  <si>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</si>
  <si>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</si>
  <si>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</si>
  <si>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</si>
  <si>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</si>
  <si>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</si>
  <si>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</si>
  <si>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</si>
  <si>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</si>
  <si>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</si>
  <si>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</si>
  <si>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</si>
  <si>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</si>
  <si>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</si>
  <si>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</si>
  <si>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</si>
  <si>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</si>
  <si>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</si>
  <si>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</si>
  <si>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</si>
  <si>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</si>
  <si>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</si>
  <si>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</si>
  <si>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</si>
  <si>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</si>
  <si>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</si>
  <si>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</si>
  <si>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</si>
  <si>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</si>
  <si>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</si>
  <si>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</si>
  <si>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</si>
  <si>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</si>
  <si>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</si>
  <si>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</si>
  <si>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</si>
  <si>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</si>
  <si>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</si>
  <si>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</si>
  <si>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</si>
  <si>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</si>
  <si>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</si>
  <si>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</si>
  <si>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</si>
  <si>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</si>
  <si>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</si>
  <si>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</si>
  <si>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</si>
  <si>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</si>
  <si>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</si>
  <si>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</si>
  <si>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</si>
  <si>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</si>
  <si>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</si>
  <si>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</si>
  <si>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</si>
  <si>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</si>
  <si>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</si>
  <si>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</si>
  <si>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</si>
  <si>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</si>
  <si>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</si>
  <si>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</si>
  <si>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</si>
  <si>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</si>
  <si>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</si>
  <si>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</si>
  <si>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</si>
  <si>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</si>
  <si>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</si>
  <si>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</si>
  <si>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</si>
  <si>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</si>
  <si>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</si>
  <si>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</si>
  <si>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</si>
  <si>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</si>
  <si>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</si>
  <si>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</si>
  <si>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</si>
  <si>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</si>
  <si>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</si>
  <si>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</si>
  <si>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</si>
  <si>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</si>
  <si>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</si>
  <si>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</si>
  <si>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</si>
  <si>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</si>
  <si>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</si>
  <si>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</si>
  <si>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</si>
  <si>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</si>
  <si>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</si>
  <si>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</si>
  <si>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</si>
  <si>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</si>
  <si>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</si>
  <si>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</si>
  <si>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</si>
  <si>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</si>
  <si>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</si>
  <si>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</si>
  <si>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</si>
  <si>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</si>
  <si>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</si>
  <si>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</si>
  <si>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</si>
  <si>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</si>
  <si>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</si>
  <si>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</si>
  <si>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</si>
  <si>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</si>
  <si>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</si>
  <si>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</si>
  <si>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</si>
  <si>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</si>
  <si>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</si>
  <si>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</si>
  <si>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</si>
  <si>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</si>
  <si>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</si>
  <si>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</si>
  <si>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</si>
  <si>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</si>
  <si>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</si>
  <si>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</si>
  <si>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</si>
  <si>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</si>
  <si>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</si>
  <si>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</si>
  <si>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</si>
  <si>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</si>
  <si>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</si>
  <si>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</si>
  <si>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</si>
  <si>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</si>
  <si>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БОЛКАН ЕНД СИЙ ПРОПЪРТИС</t>
  </si>
  <si>
    <t>175161352</t>
  </si>
  <si>
    <t>Людмила Даскалова</t>
  </si>
  <si>
    <t>Изпълнителен директор</t>
  </si>
  <si>
    <t>гр. Варна, ул. Генарал Колев № 14, вх.Б, ет.1, ап.4</t>
  </si>
  <si>
    <t>052/603-830</t>
  </si>
  <si>
    <t>052/603-828</t>
  </si>
  <si>
    <t>info@bsproperties.eu</t>
  </si>
  <si>
    <t>www.bsproperties.eu</t>
  </si>
  <si>
    <t>www.infostock.bg</t>
  </si>
  <si>
    <t>Счетоводител</t>
  </si>
  <si>
    <t>Енчо Дончев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</si>
</sst>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43646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43705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Енчо Дончев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43646</v>
      </c>
    </row>
    <row r="11" spans="1:2" ht="15.75">
      <c r="A11" s="7" t="s">
        <v>950</v>
      </c>
      <c r="B11" s="547">
        <v>43705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0.27140361094933024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0.008113378368967198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0.01166720913347187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0.004785524302453352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1.372501998401279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14.819559228650137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14.819559228650137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0.13085399449035812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0.13085399449035812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0.02876914312523039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0.01763250048779486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0.4057381713588064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0.6954000974998259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0.4101687256744406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1294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0.022529424054599904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0.7909143855562026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29.411634756995582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20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480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319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3595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56087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26936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26936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86618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7781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731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2151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10664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95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95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10759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97377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9200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9200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49347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698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5884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-5186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466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1164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57436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39215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39215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39215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403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322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28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177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107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726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726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97377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64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64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32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209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380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828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43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871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1251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466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1251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466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466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466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1717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268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1449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1717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1717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1717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1717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1585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-108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-40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-1544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-74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-181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713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713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-553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-553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-21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116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95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95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9200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9200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9200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5884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5884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466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6350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6350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-5186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-5186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-5186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-5186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47770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47770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466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9200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57436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57436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532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519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3915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55522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59437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88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532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519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3915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55522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59437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565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565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88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532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519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3915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56087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60002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54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42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160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256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256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14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10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40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64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64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68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52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200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320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320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68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52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200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320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320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20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480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319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3595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56087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59682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0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0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0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0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0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0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0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65" sqref="G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7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>
        <v>20</v>
      </c>
      <c r="D14" s="187">
        <v>34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480</v>
      </c>
      <c r="D15" s="187">
        <v>490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319</v>
      </c>
      <c r="D19" s="187">
        <v>359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3595</v>
      </c>
      <c r="D20" s="567">
        <f>SUM(D12:D19)</f>
        <v>3659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56087</v>
      </c>
      <c r="D21" s="464">
        <v>55522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9200</v>
      </c>
      <c r="H22" s="583">
        <f>SUM(H23:H25)</f>
        <v>9200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9200</v>
      </c>
      <c r="H25" s="187">
        <v>9200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49347</v>
      </c>
      <c r="H26" s="567">
        <f>H20+H21+H22</f>
        <v>49347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698</v>
      </c>
      <c r="H28" s="565">
        <f>SUM(H29:H31)</f>
        <v>-4715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5884</v>
      </c>
      <c r="H29" s="187">
        <v>471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-5186</v>
      </c>
      <c r="H30" s="187">
        <v>-5186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466</v>
      </c>
      <c r="H32" s="187">
        <v>5413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1164</v>
      </c>
      <c r="H34" s="567">
        <f>H28+H32+H33</f>
        <v>698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57436</v>
      </c>
      <c r="H37" s="569">
        <f>H26+H18+H34</f>
        <v>56970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39215</v>
      </c>
      <c r="H45" s="187">
        <v>39215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39215</v>
      </c>
      <c r="H50" s="565">
        <f>SUM(H44:H49)</f>
        <v>39215</v>
      </c>
    </row>
    <row r="51" spans="1:8" ht="15.75">
      <c r="A51" s="84" t="s">
        <v>79</v>
      </c>
      <c r="B51" s="86" t="s">
        <v>155</v>
      </c>
      <c r="C51" s="188">
        <v>26936</v>
      </c>
      <c r="D51" s="187">
        <v>26936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26936</v>
      </c>
      <c r="D52" s="567">
        <f>SUM(D48:D51)</f>
        <v>26936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86618</v>
      </c>
      <c r="D56" s="571">
        <f>D20+D21+D22+D28+D33+D46+D52+D54+D55</f>
        <v>86117</v>
      </c>
      <c r="E56" s="94" t="s">
        <v>825</v>
      </c>
      <c r="F56" s="93" t="s">
        <v>172</v>
      </c>
      <c r="G56" s="568">
        <f>G50+G52+G53+G54+G55</f>
        <v>39215</v>
      </c>
      <c r="H56" s="569">
        <f>H50+H52+H53+H54+H55</f>
        <v>39215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403</v>
      </c>
      <c r="H59" s="187">
        <v>126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322</v>
      </c>
      <c r="H61" s="565">
        <f>SUM(H62:H68)</f>
        <v>1754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</v>
      </c>
      <c r="H62" s="187">
        <v>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28</v>
      </c>
      <c r="H64" s="187">
        <v>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177</v>
      </c>
      <c r="H65" s="187">
        <v>178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107</v>
      </c>
      <c r="H68" s="187">
        <v>1515</v>
      </c>
    </row>
    <row r="69" spans="1:8" ht="15.75">
      <c r="A69" s="84" t="s">
        <v>210</v>
      </c>
      <c r="B69" s="86" t="s">
        <v>211</v>
      </c>
      <c r="C69" s="188">
        <v>7781</v>
      </c>
      <c r="D69" s="187">
        <v>10266</v>
      </c>
      <c r="E69" s="192" t="s">
        <v>79</v>
      </c>
      <c r="F69" s="87" t="s">
        <v>216</v>
      </c>
      <c r="G69" s="188">
        <v>1</v>
      </c>
      <c r="H69" s="187"/>
    </row>
    <row r="70" spans="1:8" ht="15.75">
      <c r="A70" s="84" t="s">
        <v>214</v>
      </c>
      <c r="B70" s="86" t="s">
        <v>215</v>
      </c>
      <c r="C70" s="188">
        <v>731</v>
      </c>
      <c r="D70" s="187">
        <v>1471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726</v>
      </c>
      <c r="H71" s="567">
        <f>H59+H60+H61+H69+H70</f>
        <v>1880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</v>
      </c>
      <c r="D73" s="187">
        <v>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2151</v>
      </c>
      <c r="D75" s="187">
        <v>92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10664</v>
      </c>
      <c r="D76" s="567">
        <f>SUM(D68:D75)</f>
        <v>11832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726</v>
      </c>
      <c r="H79" s="569">
        <f>H71+H73+H75+H77</f>
        <v>1880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95</v>
      </c>
      <c r="D89" s="187">
        <v>116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95</v>
      </c>
      <c r="D92" s="567">
        <f>SUM(D88:D91)</f>
        <v>116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10759</v>
      </c>
      <c r="D94" s="571">
        <f>D65+D76+D85+D92+D93</f>
        <v>11948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97377</v>
      </c>
      <c r="D95" s="573">
        <f>D94+D56</f>
        <v>98065</v>
      </c>
      <c r="E95" s="220" t="s">
        <v>916</v>
      </c>
      <c r="F95" s="476" t="s">
        <v>268</v>
      </c>
      <c r="G95" s="572">
        <f>G37+G40+G56+G79</f>
        <v>97377</v>
      </c>
      <c r="H95" s="573">
        <f>H37+H40+H56+H79</f>
        <v>98065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43705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Енчо Дончев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8" sqref="C2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</v>
      </c>
      <c r="D12" s="308">
        <v>3</v>
      </c>
      <c r="E12" s="185" t="s">
        <v>277</v>
      </c>
      <c r="F12" s="231" t="s">
        <v>278</v>
      </c>
      <c r="G12" s="307"/>
      <c r="H12" s="308">
        <v>379</v>
      </c>
    </row>
    <row r="13" spans="1:8" ht="15.75">
      <c r="A13" s="185" t="s">
        <v>279</v>
      </c>
      <c r="B13" s="181" t="s">
        <v>280</v>
      </c>
      <c r="C13" s="307">
        <v>64</v>
      </c>
      <c r="D13" s="308">
        <v>21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64</v>
      </c>
      <c r="D14" s="308">
        <v>64</v>
      </c>
      <c r="E14" s="236" t="s">
        <v>285</v>
      </c>
      <c r="F14" s="231" t="s">
        <v>286</v>
      </c>
      <c r="G14" s="307">
        <v>268</v>
      </c>
      <c r="H14" s="308">
        <v>111</v>
      </c>
    </row>
    <row r="15" spans="1:8" ht="15.75">
      <c r="A15" s="185" t="s">
        <v>287</v>
      </c>
      <c r="B15" s="181" t="s">
        <v>288</v>
      </c>
      <c r="C15" s="307">
        <v>32</v>
      </c>
      <c r="D15" s="308">
        <v>27</v>
      </c>
      <c r="E15" s="236" t="s">
        <v>79</v>
      </c>
      <c r="F15" s="231" t="s">
        <v>289</v>
      </c>
      <c r="G15" s="307">
        <v>1449</v>
      </c>
      <c r="H15" s="308"/>
    </row>
    <row r="16" spans="1:8" ht="15.75">
      <c r="A16" s="185" t="s">
        <v>290</v>
      </c>
      <c r="B16" s="181" t="s">
        <v>291</v>
      </c>
      <c r="C16" s="307">
        <v>7</v>
      </c>
      <c r="D16" s="308">
        <v>7</v>
      </c>
      <c r="E16" s="227" t="s">
        <v>52</v>
      </c>
      <c r="F16" s="255" t="s">
        <v>292</v>
      </c>
      <c r="G16" s="597">
        <f>SUM(G12:G15)</f>
        <v>1717</v>
      </c>
      <c r="H16" s="598">
        <f>SUM(H12:H15)</f>
        <v>490</v>
      </c>
    </row>
    <row r="17" spans="1:8" ht="31.5">
      <c r="A17" s="185" t="s">
        <v>293</v>
      </c>
      <c r="B17" s="181" t="s">
        <v>294</v>
      </c>
      <c r="C17" s="307"/>
      <c r="D17" s="308">
        <v>558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209</v>
      </c>
      <c r="D19" s="308">
        <v>118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380</v>
      </c>
      <c r="D22" s="598">
        <f>SUM(D12:D18)+D19</f>
        <v>798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828</v>
      </c>
      <c r="D25" s="308">
        <v>832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43</v>
      </c>
      <c r="D28" s="308">
        <v>44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871</v>
      </c>
      <c r="D29" s="598">
        <f>SUM(D25:D28)</f>
        <v>876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1251</v>
      </c>
      <c r="D31" s="604">
        <f>D29+D22</f>
        <v>1674</v>
      </c>
      <c r="E31" s="242" t="s">
        <v>800</v>
      </c>
      <c r="F31" s="257" t="s">
        <v>331</v>
      </c>
      <c r="G31" s="244">
        <f>G16+G18+G27</f>
        <v>1717</v>
      </c>
      <c r="H31" s="245">
        <f>H16+H18+H27</f>
        <v>490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466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1184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1251</v>
      </c>
      <c r="D36" s="606">
        <f>D31-D34+D35</f>
        <v>1674</v>
      </c>
      <c r="E36" s="253" t="s">
        <v>346</v>
      </c>
      <c r="F36" s="247" t="s">
        <v>347</v>
      </c>
      <c r="G36" s="258">
        <f>G35-G34+G31</f>
        <v>1717</v>
      </c>
      <c r="H36" s="259">
        <f>H35-H34+H31</f>
        <v>490</v>
      </c>
    </row>
    <row r="37" spans="1:8" ht="15.75">
      <c r="A37" s="252" t="s">
        <v>348</v>
      </c>
      <c r="B37" s="222" t="s">
        <v>349</v>
      </c>
      <c r="C37" s="603">
        <f>IF((G36-C36)&gt;0,G36-C36,0)</f>
        <v>466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1184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466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1184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466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1184</v>
      </c>
    </row>
    <row r="45" spans="1:8" ht="16.5" thickBot="1">
      <c r="A45" s="261" t="s">
        <v>371</v>
      </c>
      <c r="B45" s="262" t="s">
        <v>372</v>
      </c>
      <c r="C45" s="599">
        <f>C36+C38+C42</f>
        <v>1717</v>
      </c>
      <c r="D45" s="600">
        <f>D36+D38+D42</f>
        <v>1674</v>
      </c>
      <c r="E45" s="261" t="s">
        <v>373</v>
      </c>
      <c r="F45" s="263" t="s">
        <v>374</v>
      </c>
      <c r="G45" s="599">
        <f>G42+G36</f>
        <v>1717</v>
      </c>
      <c r="H45" s="600">
        <f>H42+H36</f>
        <v>1674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43705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Енчо Дончев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5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1585</v>
      </c>
      <c r="D11" s="187">
        <v>501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-108</v>
      </c>
      <c r="D12" s="187">
        <v>-44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-40</v>
      </c>
      <c r="D14" s="187">
        <v>-27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-1544</v>
      </c>
      <c r="D15" s="187">
        <v>-171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-74</v>
      </c>
      <c r="D20" s="187">
        <v>-3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-181</v>
      </c>
      <c r="D21" s="628">
        <f>SUM(D11:D20)</f>
        <v>256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713</v>
      </c>
      <c r="D32" s="187">
        <v>714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713</v>
      </c>
      <c r="D33" s="628">
        <f>SUM(D23:D32)</f>
        <v>714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-335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-553</v>
      </c>
      <c r="D40" s="187">
        <v>-696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-553</v>
      </c>
      <c r="D43" s="630">
        <f>SUM(D35:D42)</f>
        <v>-1031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-21</v>
      </c>
      <c r="D44" s="298">
        <f>D43+D33+D21</f>
        <v>-61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116</v>
      </c>
      <c r="D45" s="300">
        <v>185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95</v>
      </c>
      <c r="D46" s="302">
        <f>D45+D44</f>
        <v>124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95</v>
      </c>
      <c r="D47" s="289">
        <v>124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43705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Енчо Дончев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5884</v>
      </c>
      <c r="J13" s="553">
        <f>'1-Баланс'!H30+'1-Баланс'!H33</f>
        <v>-5186</v>
      </c>
      <c r="K13" s="554"/>
      <c r="L13" s="553">
        <f>SUM(C13:K13)</f>
        <v>47770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5884</v>
      </c>
      <c r="J17" s="622">
        <f t="shared" si="2"/>
        <v>-5186</v>
      </c>
      <c r="K17" s="622">
        <f t="shared" si="2"/>
        <v>0</v>
      </c>
      <c r="L17" s="553">
        <f t="shared" si="1"/>
        <v>47770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466</v>
      </c>
      <c r="J18" s="553">
        <f>+'1-Баланс'!G33</f>
        <v>0</v>
      </c>
      <c r="K18" s="554"/>
      <c r="L18" s="553">
        <f t="shared" si="1"/>
        <v>466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9200</v>
      </c>
      <c r="I30" s="307"/>
      <c r="J30" s="307"/>
      <c r="K30" s="307"/>
      <c r="L30" s="553">
        <f t="shared" si="1"/>
        <v>9200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9200</v>
      </c>
      <c r="I31" s="622">
        <f t="shared" si="6"/>
        <v>6350</v>
      </c>
      <c r="J31" s="622">
        <f t="shared" si="6"/>
        <v>-5186</v>
      </c>
      <c r="K31" s="622">
        <f t="shared" si="6"/>
        <v>0</v>
      </c>
      <c r="L31" s="553">
        <f t="shared" si="1"/>
        <v>57436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9200</v>
      </c>
      <c r="I34" s="556">
        <f t="shared" si="7"/>
        <v>6350</v>
      </c>
      <c r="J34" s="556">
        <f t="shared" si="7"/>
        <v>-5186</v>
      </c>
      <c r="K34" s="556">
        <f t="shared" si="7"/>
        <v>0</v>
      </c>
      <c r="L34" s="620">
        <f t="shared" si="1"/>
        <v>57436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43705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Енчо Дончев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19" sqref="L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/>
      <c r="F13" s="319"/>
      <c r="G13" s="320">
        <f t="shared" si="2"/>
        <v>88</v>
      </c>
      <c r="H13" s="319"/>
      <c r="I13" s="319"/>
      <c r="J13" s="320">
        <f t="shared" si="3"/>
        <v>88</v>
      </c>
      <c r="K13" s="319">
        <v>54</v>
      </c>
      <c r="L13" s="319">
        <v>14</v>
      </c>
      <c r="M13" s="319"/>
      <c r="N13" s="320">
        <f t="shared" si="4"/>
        <v>68</v>
      </c>
      <c r="O13" s="319"/>
      <c r="P13" s="319"/>
      <c r="Q13" s="320">
        <f t="shared" si="0"/>
        <v>68</v>
      </c>
      <c r="R13" s="331">
        <f t="shared" si="1"/>
        <v>20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532</v>
      </c>
      <c r="E14" s="319"/>
      <c r="F14" s="319"/>
      <c r="G14" s="320">
        <f t="shared" si="2"/>
        <v>532</v>
      </c>
      <c r="H14" s="319"/>
      <c r="I14" s="319"/>
      <c r="J14" s="320">
        <f t="shared" si="3"/>
        <v>532</v>
      </c>
      <c r="K14" s="319">
        <v>42</v>
      </c>
      <c r="L14" s="319">
        <v>10</v>
      </c>
      <c r="M14" s="319"/>
      <c r="N14" s="320">
        <f t="shared" si="4"/>
        <v>52</v>
      </c>
      <c r="O14" s="319"/>
      <c r="P14" s="319"/>
      <c r="Q14" s="320">
        <f t="shared" si="0"/>
        <v>52</v>
      </c>
      <c r="R14" s="331">
        <f t="shared" si="1"/>
        <v>480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519</v>
      </c>
      <c r="E18" s="319"/>
      <c r="F18" s="319"/>
      <c r="G18" s="320">
        <f t="shared" si="2"/>
        <v>519</v>
      </c>
      <c r="H18" s="319"/>
      <c r="I18" s="319"/>
      <c r="J18" s="320">
        <f t="shared" si="3"/>
        <v>519</v>
      </c>
      <c r="K18" s="319">
        <v>160</v>
      </c>
      <c r="L18" s="319">
        <v>40</v>
      </c>
      <c r="M18" s="319"/>
      <c r="N18" s="320">
        <f t="shared" si="4"/>
        <v>200</v>
      </c>
      <c r="O18" s="319"/>
      <c r="P18" s="319"/>
      <c r="Q18" s="320">
        <f t="shared" si="0"/>
        <v>200</v>
      </c>
      <c r="R18" s="331">
        <f t="shared" si="1"/>
        <v>319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3915</v>
      </c>
      <c r="E19" s="321">
        <f>SUM(E11:E18)</f>
        <v>0</v>
      </c>
      <c r="F19" s="321">
        <f>SUM(F11:F18)</f>
        <v>0</v>
      </c>
      <c r="G19" s="320">
        <f t="shared" si="2"/>
        <v>3915</v>
      </c>
      <c r="H19" s="321">
        <f>SUM(H11:H18)</f>
        <v>0</v>
      </c>
      <c r="I19" s="321">
        <f>SUM(I11:I18)</f>
        <v>0</v>
      </c>
      <c r="J19" s="320">
        <f t="shared" si="3"/>
        <v>3915</v>
      </c>
      <c r="K19" s="321">
        <f>SUM(K11:K18)</f>
        <v>256</v>
      </c>
      <c r="L19" s="321">
        <f>SUM(L11:L18)</f>
        <v>64</v>
      </c>
      <c r="M19" s="321">
        <f>SUM(M11:M18)</f>
        <v>0</v>
      </c>
      <c r="N19" s="320">
        <f t="shared" si="4"/>
        <v>320</v>
      </c>
      <c r="O19" s="321">
        <f>SUM(O11:O18)</f>
        <v>0</v>
      </c>
      <c r="P19" s="321">
        <f>SUM(P11:P18)</f>
        <v>0</v>
      </c>
      <c r="Q19" s="320">
        <f t="shared" si="0"/>
        <v>320</v>
      </c>
      <c r="R19" s="331">
        <f t="shared" si="1"/>
        <v>3595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55522</v>
      </c>
      <c r="E20" s="319"/>
      <c r="F20" s="319"/>
      <c r="G20" s="320">
        <f t="shared" si="2"/>
        <v>55522</v>
      </c>
      <c r="H20" s="319">
        <v>565</v>
      </c>
      <c r="I20" s="319"/>
      <c r="J20" s="320">
        <f t="shared" si="3"/>
        <v>56087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56087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59437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59437</v>
      </c>
      <c r="H42" s="340">
        <f t="shared" si="11"/>
        <v>565</v>
      </c>
      <c r="I42" s="340">
        <f t="shared" si="11"/>
        <v>0</v>
      </c>
      <c r="J42" s="340">
        <f t="shared" si="11"/>
        <v>60002</v>
      </c>
      <c r="K42" s="340">
        <f t="shared" si="11"/>
        <v>256</v>
      </c>
      <c r="L42" s="340">
        <f t="shared" si="11"/>
        <v>64</v>
      </c>
      <c r="M42" s="340">
        <f t="shared" si="11"/>
        <v>0</v>
      </c>
      <c r="N42" s="340">
        <f t="shared" si="11"/>
        <v>320</v>
      </c>
      <c r="O42" s="340">
        <f t="shared" si="11"/>
        <v>0</v>
      </c>
      <c r="P42" s="340">
        <f t="shared" si="11"/>
        <v>0</v>
      </c>
      <c r="Q42" s="340">
        <f t="shared" si="11"/>
        <v>320</v>
      </c>
      <c r="R42" s="341">
        <f t="shared" si="11"/>
        <v>59682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43705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Енчо Дончев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">
      <selection activeCell="D91" sqref="D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0</v>
      </c>
      <c r="D45" s="429">
        <f>D26+D30+D31+D33+D32+D34+D35+D40</f>
        <v>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0</v>
      </c>
      <c r="D46" s="435">
        <f>D45+D23+D21+D11</f>
        <v>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0</v>
      </c>
      <c r="D87" s="125">
        <f>SUM(D88:D92)+D96</f>
        <v>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0</v>
      </c>
      <c r="D98" s="424">
        <f>D87+D82+D77+D73+D97</f>
        <v>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0</v>
      </c>
      <c r="D99" s="418">
        <f>D98+D70+D68</f>
        <v>0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43705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Енчо Дончев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43705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Енчо Дончев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97377</v>
      </c>
      <c r="D6" s="644">
        <f aca="true" t="shared" si="0" ref="D6:D15">C6-E6</f>
        <v>0</v>
      </c>
      <c r="E6" s="643">
        <f>'1-Баланс'!G95</f>
        <v>97377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57436</v>
      </c>
      <c r="D7" s="644">
        <f t="shared" si="0"/>
        <v>50511</v>
      </c>
      <c r="E7" s="643">
        <f>'1-Баланс'!G18</f>
        <v>6925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466</v>
      </c>
      <c r="D8" s="644">
        <f t="shared" si="0"/>
        <v>0</v>
      </c>
      <c r="E8" s="643">
        <f>ABS('2-Отчет за доходите'!C44)-ABS('2-Отчет за доходите'!G44)</f>
        <v>466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116</v>
      </c>
      <c r="D9" s="644">
        <f t="shared" si="0"/>
        <v>0</v>
      </c>
      <c r="E9" s="643">
        <f>'3-Отчет за паричния поток'!C45</f>
        <v>116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95</v>
      </c>
      <c r="D10" s="644">
        <f t="shared" si="0"/>
        <v>0</v>
      </c>
      <c r="E10" s="643">
        <f>'3-Отчет за паричния поток'!C46</f>
        <v>95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57436</v>
      </c>
      <c r="D11" s="644">
        <f t="shared" si="0"/>
        <v>0</v>
      </c>
      <c r="E11" s="643">
        <f>'4-Отчет за собствения капитал'!L34</f>
        <v>57436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2019-08-27T06:56:46Z</dcterms:modified>
  <cp:category/>
  <cp:version/>
  <cp:contentType/>
  <cp:contentStatus/>
</cp:coreProperties>
</file>