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<sst xmlns="http://schemas.openxmlformats.org/spreadsheetml/2006/main" count="4192" uniqueCount="975">
  <si>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</si>
  <si>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</si>
  <si>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</si>
  <si>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</si>
  <si>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</si>
  <si>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</si>
  <si>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</si>
  <si>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</si>
  <si>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</si>
  <si>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</si>
  <si>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</si>
  <si>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</si>
  <si>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</si>
  <si>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</si>
  <si>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</si>
  <si>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</si>
  <si>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</si>
  <si>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</si>
  <si>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</si>
  <si>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</si>
  <si>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</si>
  <si>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</si>
  <si>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</si>
  <si>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</si>
  <si>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</si>
  <si>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</si>
  <si>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</si>
  <si>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</si>
  <si>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</si>
  <si>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</si>
  <si>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</si>
  <si>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</si>
  <si>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</si>
  <si>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</si>
  <si>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</si>
  <si>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</si>
  <si>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</si>
  <si>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</si>
  <si>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</si>
  <si>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</si>
  <si>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</si>
  <si>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</si>
  <si>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</si>
  <si>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</si>
  <si>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</si>
  <si>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</si>
  <si>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</si>
  <si>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</si>
  <si>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</si>
  <si>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</si>
  <si>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</si>
  <si>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</si>
  <si>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</si>
  <si>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</si>
  <si>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</si>
  <si>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</si>
  <si>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</si>
  <si>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</si>
  <si>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</si>
  <si>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</si>
  <si>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</si>
  <si>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</si>
  <si>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</si>
  <si>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</si>
  <si>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</si>
  <si>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</si>
  <si>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</si>
  <si>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</si>
  <si>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</si>
  <si>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</si>
  <si>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</si>
  <si>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</si>
  <si>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</si>
  <si>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</si>
  <si>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</si>
  <si>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</si>
  <si>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</si>
  <si>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</si>
  <si>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</si>
  <si>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</si>
  <si>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</si>
  <si>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</si>
  <si>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</si>
  <si>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</si>
  <si>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</si>
  <si>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</si>
  <si>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</si>
  <si>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</si>
  <si>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</si>
  <si>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</si>
  <si>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</si>
  <si>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</si>
  <si>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</si>
  <si>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</si>
  <si>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</si>
  <si>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</si>
  <si>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</si>
  <si>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</si>
  <si>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</si>
  <si>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</si>
  <si>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</si>
  <si>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</si>
  <si>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</si>
  <si>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</si>
  <si>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</si>
  <si>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</si>
  <si>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</si>
  <si>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</si>
  <si>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</si>
  <si>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</si>
  <si>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</si>
  <si>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</si>
  <si>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</si>
  <si>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</si>
  <si>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</si>
  <si>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</si>
  <si>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</si>
  <si>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</si>
  <si>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</si>
  <si>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</si>
  <si>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</si>
  <si>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</si>
  <si>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</si>
  <si>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</si>
  <si>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</si>
  <si>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</si>
  <si>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</si>
  <si>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</si>
  <si>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</si>
  <si>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</si>
  <si>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</si>
  <si>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</si>
  <si>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</si>
  <si>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</si>
  <si>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</si>
  <si>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</si>
  <si>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</si>
  <si>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</si>
  <si>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</si>
  <si>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</si>
  <si>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</si>
  <si>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</si>
  <si>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</si>
  <si>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</si>
  <si>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</si>
  <si>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</si>
  <si>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</si>
  <si>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</si>
  <si>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</si>
  <si>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</si>
  <si>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</si>
  <si>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</si>
  <si>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</si>
  <si>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</si>
  <si>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</si>
  <si>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</si>
  <si>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</si>
  <si>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</si>
  <si>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</si>
  <si>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</si>
  <si>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</si>
  <si>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</si>
  <si>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</si>
  <si>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</si>
  <si>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</si>
  <si>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</si>
  <si>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</si>
  <si>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</si>
  <si>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</si>
  <si>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</si>
  <si>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</si>
  <si>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</si>
  <si>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</si>
  <si>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</si>
  <si>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</si>
  <si>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</si>
  <si>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</si>
  <si>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</si>
  <si>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</si>
  <si>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</si>
  <si>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</si>
  <si>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</si>
  <si>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</si>
  <si>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</si>
  <si>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</si>
  <si>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</si>
  <si>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</si>
  <si>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</si>
  <si>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</si>
  <si>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</si>
  <si>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</si>
  <si>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</si>
  <si>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</si>
  <si>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</si>
  <si>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</si>
  <si>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</si>
  <si>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</si>
  <si>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</si>
  <si>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</si>
  <si>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</si>
  <si>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</si>
  <si>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</si>
  <si>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</si>
  <si>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</si>
  <si>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</si>
  <si>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</si>
  <si>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</si>
  <si>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</si>
  <si>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</si>
  <si>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</si>
  <si>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</si>
  <si>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</si>
  <si>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</si>
  <si>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</si>
  <si>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</si>
  <si>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</si>
  <si>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</si>
  <si>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</si>
  <si>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</si>
  <si>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</si>
  <si>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</si>
  <si>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</si>
  <si>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</si>
  <si>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</si>
  <si>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</si>
  <si>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</si>
  <si>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</si>
  <si>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</si>
  <si>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</si>
  <si>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</si>
  <si>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</si>
  <si>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</si>
  <si>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</si>
  <si>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</si>
  <si>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</si>
  <si>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</si>
  <si>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</si>
  <si>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</si>
  <si>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</si>
  <si>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</si>
  <si>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</si>
  <si>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</si>
  <si>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</si>
  <si>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</si>
  <si>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</si>
  <si>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</si>
  <si>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</si>
  <si>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</si>
  <si>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</si>
  <si>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</si>
  <si>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</si>
  <si>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</si>
  <si>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</si>
  <si>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</si>
  <si>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</si>
  <si>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</si>
  <si>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</si>
  <si>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</si>
  <si>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</si>
  <si>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</si>
  <si>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</si>
  <si>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</si>
  <si>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</si>
  <si>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</si>
  <si>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</si>
  <si>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</si>
  <si>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</si>
  <si>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</si>
  <si>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</si>
  <si>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</si>
  <si>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</si>
  <si>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</si>
  <si>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</si>
  <si>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</si>
  <si>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</si>
  <si>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</si>
  <si>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</si>
  <si>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</si>
  <si>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</si>
  <si>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</si>
  <si>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</si>
  <si>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</si>
  <si>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</si>
  <si>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</si>
  <si>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</si>
  <si>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</si>
  <si>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</si>
  <si>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</si>
  <si>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</si>
  <si>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</si>
  <si>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</si>
  <si>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</si>
  <si>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</si>
  <si>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</si>
  <si>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</si>
  <si>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</si>
  <si>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</si>
  <si>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</si>
  <si>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</si>
  <si>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</si>
  <si>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</si>
  <si>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</si>
  <si>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</si>
  <si>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</si>
  <si>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</si>
  <si>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</si>
  <si>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</si>
  <si>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</si>
  <si>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</si>
  <si>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</si>
  <si>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</si>
  <si>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</si>
  <si>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</si>
  <si>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</si>
  <si>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</si>
  <si>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</si>
  <si>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</si>
  <si>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</si>
  <si>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</si>
  <si>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</si>
  <si>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</si>
  <si>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</si>
  <si>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</si>
  <si>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</si>
  <si>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</si>
  <si>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</si>
  <si>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</si>
  <si>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</si>
  <si>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</si>
  <si>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</si>
  <si>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</si>
  <si>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</si>
  <si>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</si>
  <si>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</si>
  <si>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</si>
  <si>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</si>
  <si>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</si>
  <si>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</si>
  <si>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</si>
  <si>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</si>
  <si>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</si>
  <si>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</si>
  <si>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</si>
  <si>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</si>
  <si>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</si>
  <si>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</si>
  <si>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</si>
  <si>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</si>
  <si>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</si>
  <si>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</si>
  <si>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</si>
  <si>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</si>
  <si>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</si>
  <si>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</si>
  <si>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</si>
  <si>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</si>
  <si>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</si>
  <si>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</si>
  <si>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</si>
  <si>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</si>
  <si>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</si>
  <si>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</si>
  <si>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</si>
  <si>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</si>
  <si>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</si>
  <si>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</si>
  <si>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</si>
  <si>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</si>
  <si>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</si>
  <si>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</si>
  <si>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</si>
  <si>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</si>
  <si>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</si>
  <si>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</si>
  <si>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</si>
  <si>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</si>
  <si>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</si>
  <si>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</si>
  <si>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</si>
  <si>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</si>
  <si>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</si>
  <si>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</si>
  <si>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</si>
  <si>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</si>
  <si>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</si>
  <si>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</si>
  <si>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</si>
  <si>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</si>
  <si>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</si>
  <si>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</si>
  <si>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</si>
  <si>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</si>
  <si>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</si>
  <si>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</si>
  <si>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</si>
  <si>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</si>
  <si>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</si>
  <si>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</si>
  <si>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</si>
  <si>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</si>
  <si>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</si>
  <si>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</si>
  <si>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</si>
  <si>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</si>
  <si>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</si>
  <si>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</si>
  <si>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</si>
  <si>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</si>
  <si>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</si>
  <si>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</si>
  <si>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</si>
  <si>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</si>
  <si>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</si>
  <si>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</si>
  <si>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</si>
  <si>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</si>
  <si>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</si>
  <si>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</si>
  <si>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</si>
  <si>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</si>
  <si>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</si>
  <si>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</si>
  <si>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</si>
  <si>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</si>
  <si>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</si>
  <si>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</si>
  <si>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</si>
  <si>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</si>
  <si>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</si>
  <si>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</si>
  <si>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</si>
  <si>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</si>
  <si>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</si>
  <si>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</si>
  <si>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</si>
  <si>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</si>
  <si>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</si>
  <si>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</si>
  <si>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</si>
  <si>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</si>
  <si>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</si>
  <si>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</si>
  <si>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</si>
  <si>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</si>
  <si>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</si>
  <si>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</si>
  <si>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</si>
  <si>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</si>
  <si>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</si>
  <si>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</si>
  <si>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</si>
  <si>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</si>
  <si>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</si>
  <si>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</si>
  <si>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</si>
  <si>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</si>
  <si>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</si>
  <si>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</si>
  <si>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</si>
  <si>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</si>
  <si>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</si>
  <si>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</si>
  <si>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</si>
  <si>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</si>
  <si>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</si>
  <si>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</si>
  <si>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</si>
  <si>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</si>
  <si>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</si>
  <si>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</si>
  <si>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</si>
  <si>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</si>
  <si>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</si>
  <si>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</si>
  <si>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</si>
  <si>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</si>
  <si>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</si>
  <si>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</si>
  <si>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</si>
  <si>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</si>
  <si>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</si>
  <si>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</si>
  <si>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</si>
  <si>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</si>
  <si>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</si>
  <si>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</si>
  <si>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</si>
  <si>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</si>
  <si>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</si>
  <si>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</si>
  <si>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</si>
  <si>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</si>
  <si>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</si>
  <si>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</si>
  <si>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</si>
  <si>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</si>
  <si>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</si>
  <si>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</si>
  <si>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</si>
  <si>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</si>
  <si>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</si>
  <si>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</si>
  <si>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</si>
  <si>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</si>
  <si>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</si>
  <si>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</si>
  <si>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</si>
  <si>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</si>
  <si>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</si>
  <si>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</si>
  <si>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</si>
  <si>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</si>
  <si>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</si>
  <si>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</si>
  <si>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</si>
  <si>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</si>
  <si>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</si>
  <si>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</si>
  <si>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</si>
  <si>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</si>
  <si>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</si>
  <si>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</si>
  <si>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</si>
  <si>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</si>
  <si>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</si>
  <si>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</si>
  <si>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</si>
  <si>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</si>
  <si>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</si>
  <si>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</si>
  <si>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</si>
  <si>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</si>
  <si>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</si>
  <si>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</si>
  <si>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</si>
  <si>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</si>
  <si>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</si>
  <si>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</si>
  <si>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</si>
  <si>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</si>
  <si>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</si>
  <si>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</si>
  <si>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</si>
  <si>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</si>
  <si>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</si>
  <si>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</si>
  <si>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</si>
  <si>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</si>
  <si>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</si>
  <si>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</si>
  <si>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</si>
  <si>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</si>
  <si>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</si>
  <si>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</si>
  <si>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</si>
  <si>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</si>
  <si>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</si>
  <si>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</si>
  <si>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</si>
  <si>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</si>
  <si>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</si>
  <si>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</si>
  <si>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</si>
  <si>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</si>
  <si>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</si>
  <si>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</si>
  <si>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</si>
  <si>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</si>
  <si>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</si>
  <si>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</si>
  <si>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</si>
  <si>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</si>
  <si>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</si>
  <si>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</si>
  <si>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</si>
  <si>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</si>
  <si>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</si>
  <si>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</si>
  <si>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</si>
  <si>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</si>
  <si>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</si>
  <si>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</si>
  <si>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</si>
  <si>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</si>
  <si>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</si>
  <si>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</si>
  <si>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</si>
  <si>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</si>
  <si>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</si>
  <si>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</si>
  <si>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</si>
  <si>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</si>
  <si>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</si>
  <si>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</si>
  <si>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</si>
  <si>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</si>
  <si>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</si>
  <si>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</si>
  <si>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</si>
  <si>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</si>
  <si>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</si>
  <si>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</si>
  <si>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</si>
  <si>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</si>
  <si>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</si>
  <si>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</si>
  <si>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</si>
  <si>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</si>
  <si>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</si>
  <si>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</si>
  <si>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</si>
  <si>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</si>
  <si>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</si>
  <si>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</si>
  <si>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</si>
  <si>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</si>
  <si>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</si>
  <si>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</si>
  <si>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</si>
  <si>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</si>
  <si>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</si>
  <si>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</si>
  <si>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</si>
  <si>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</si>
  <si>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</si>
  <si>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</si>
  <si>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</si>
  <si>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</si>
  <si>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</si>
  <si>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</si>
  <si>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</si>
  <si>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</si>
  <si>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</si>
  <si>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</si>
  <si>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</si>
  <si>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</si>
  <si>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</si>
  <si>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</si>
  <si>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</si>
  <si>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</si>
  <si>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</si>
  <si>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</si>
  <si>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</si>
  <si>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</si>
  <si>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</si>
  <si>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</si>
  <si>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</si>
  <si>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</si>
  <si>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</si>
  <si>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</si>
  <si>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</si>
  <si>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</si>
  <si>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</si>
  <si>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</si>
  <si>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</si>
  <si>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</si>
  <si>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</si>
  <si>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</si>
  <si>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</si>
  <si>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</si>
  <si>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</si>
  <si>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</si>
  <si>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</si>
  <si>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</si>
  <si>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</si>
  <si>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</si>
  <si>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</si>
  <si>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</si>
  <si>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</si>
  <si>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</si>
  <si>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</si>
  <si>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</si>
  <si>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</si>
  <si>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</si>
  <si>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</si>
  <si>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</si>
  <si>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</si>
  <si>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</si>
  <si>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</si>
  <si>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</si>
  <si>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</si>
  <si>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</si>
  <si>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</si>
  <si>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</si>
  <si>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</si>
  <si>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</si>
  <si>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</si>
  <si>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</si>
  <si>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</si>
  <si>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</si>
  <si>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</si>
  <si>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</si>
  <si>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</si>
  <si>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</si>
  <si>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</si>
  <si>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</si>
  <si>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</si>
  <si>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</si>
  <si>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</si>
  <si>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</si>
  <si>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</si>
  <si>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</si>
  <si>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</si>
  <si>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</si>
  <si>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</si>
  <si>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</si>
  <si>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</si>
  <si>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</si>
  <si>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</si>
  <si>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</si>
  <si>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</si>
  <si>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</si>
  <si>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</si>
  <si>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</si>
  <si>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</si>
  <si>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</si>
  <si>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</si>
  <si>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</si>
  <si>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</si>
  <si>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</si>
  <si>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</si>
  <si>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</si>
  <si>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</si>
  <si>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</si>
  <si>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</si>
  <si>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</si>
  <si>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</si>
  <si>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</si>
  <si>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</si>
  <si>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</si>
  <si>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</si>
  <si>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</si>
  <si>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</si>
  <si>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</si>
  <si>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</si>
  <si>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</si>
  <si>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</si>
  <si>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</si>
  <si>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</si>
  <si>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</si>
  <si>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</si>
  <si>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</si>
  <si>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</si>
  <si>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</si>
  <si>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</si>
  <si>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</si>
  <si>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</si>
  <si>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</si>
  <si>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</si>
  <si>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</si>
  <si>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</si>
  <si>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</si>
  <si>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</si>
  <si>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</si>
  <si>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</si>
  <si>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</si>
  <si>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</si>
  <si>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</si>
  <si>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</si>
  <si>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</si>
  <si>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</si>
  <si>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</si>
  <si>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</si>
  <si>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</si>
  <si>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</si>
  <si>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</si>
  <si>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</si>
  <si>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</si>
  <si>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</si>
  <si>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</si>
  <si>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</si>
  <si>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</si>
  <si>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</si>
  <si>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</si>
  <si>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</si>
  <si>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</si>
  <si>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</si>
  <si>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</si>
  <si>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</si>
  <si>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</si>
  <si>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</si>
  <si>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</si>
  <si>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</si>
  <si>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</si>
  <si>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</si>
  <si>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</si>
  <si>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</si>
  <si>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</si>
  <si>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</si>
  <si>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</si>
  <si>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</si>
  <si>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</si>
  <si>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</si>
  <si>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</si>
  <si>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</si>
  <si>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</si>
  <si>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</si>
  <si>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</si>
  <si>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</si>
  <si>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</si>
  <si>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</si>
  <si>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</si>
  <si>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</si>
  <si>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</si>
  <si>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</si>
  <si>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</si>
  <si>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</si>
  <si>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</si>
  <si>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</si>
  <si>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</si>
  <si>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</si>
  <si>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</si>
  <si>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</si>
  <si>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</si>
  <si>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</si>
  <si>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</si>
  <si>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</si>
  <si>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</si>
  <si>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</si>
  <si>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</si>
  <si>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</si>
  <si>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</si>
  <si>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</si>
  <si>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</si>
  <si>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</si>
  <si>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</si>
  <si>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</si>
  <si>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</si>
  <si>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</si>
  <si>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</si>
  <si>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</si>
  <si>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</si>
  <si>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</si>
  <si>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</si>
  <si>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</si>
  <si>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</si>
  <si>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</si>
  <si>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</si>
  <si>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</si>
  <si>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</si>
  <si>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</si>
  <si>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</si>
  <si>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</si>
  <si>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</si>
  <si>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</si>
  <si>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</si>
  <si>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</si>
  <si>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</si>
  <si>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</si>
  <si>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</si>
  <si>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</si>
  <si>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</si>
  <si>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</si>
  <si>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</si>
  <si>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</si>
  <si>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</si>
  <si>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</si>
  <si>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</si>
  <si>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</si>
  <si>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</si>
  <si>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</si>
  <si>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</si>
  <si>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</si>
  <si>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</si>
  <si>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</si>
  <si>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</si>
  <si>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</si>
  <si>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</si>
  <si>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</si>
  <si>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</si>
  <si>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</si>
  <si>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</si>
  <si>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</si>
  <si>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</si>
  <si>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</si>
  <si>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</si>
  <si>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</si>
  <si>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</si>
  <si>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</si>
  <si>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</si>
  <si>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</si>
  <si>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</si>
  <si>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</si>
  <si>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</si>
  <si>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</si>
  <si>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</si>
  <si>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</si>
  <si>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</si>
  <si>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</si>
  <si>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</si>
  <si>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</si>
  <si>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</si>
  <si>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</si>
  <si>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</si>
  <si>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</si>
  <si>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</si>
  <si>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</si>
  <si>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</si>
  <si>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</si>
  <si>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</si>
  <si>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</si>
  <si>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</si>
  <si>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</si>
  <si>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</si>
  <si>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</si>
  <si>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</si>
  <si>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</si>
  <si>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</si>
  <si>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</si>
  <si>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</si>
  <si>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</si>
  <si>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</si>
  <si>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</si>
  <si>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</si>
  <si>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</si>
  <si>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</si>
  <si>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</si>
  <si>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</si>
  <si>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</si>
  <si>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</si>
  <si>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</si>
  <si>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</si>
  <si>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</si>
  <si>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</si>
  <si>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</si>
  <si>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</si>
  <si>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</si>
  <si>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</si>
  <si>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</si>
  <si>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</si>
  <si>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</si>
  <si>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</si>
  <si>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</si>
  <si>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</si>
  <si>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</si>
  <si>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</si>
  <si>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</si>
  <si>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</si>
  <si>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</si>
  <si>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</si>
  <si>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</si>
  <si>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</si>
  <si>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</si>
  <si>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</si>
  <si>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</si>
  <si>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</si>
  <si>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</si>
  <si>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</si>
  <si>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</si>
  <si>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</si>
  <si>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</si>
  <si>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</si>
  <si>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</si>
  <si>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</si>
  <si>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</si>
  <si>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</si>
  <si>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</si>
  <si>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</si>
  <si>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</si>
  <si>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</si>
  <si>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</si>
  <si>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</si>
  <si>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</si>
  <si>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</si>
  <si>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</si>
  <si>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</si>
  <si>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</si>
  <si>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</si>
  <si>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</si>
  <si>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</si>
  <si>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</si>
  <si>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</si>
  <si>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</si>
  <si>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Мария Радушева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</si>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</sst>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43577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Мария Радушева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43577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973</v>
      </c>
    </row>
    <row r="27" spans="1:2" ht="15.75">
      <c r="A27" s="10" t="s">
        <v>944</v>
      </c>
      <c r="B27" s="548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0.41539406031770393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0.09501492013340354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0.13171918724905707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0.0551980829041962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1.7098805930980185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6.35531914893617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6.35531914893617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0.06170212765957447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0.06170212765957447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0.2201889119818861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0.13288125223066333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0.407703903935125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0.7213445673161313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0.41905878753887726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7086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0.1243812532912059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0.5536029468191236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5.696562240088716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34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490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359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3659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55522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26936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26936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86117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10266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1471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92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11832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116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116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11948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98065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9200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9200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49347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-4715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471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5413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698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56970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39215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39215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39215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126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1754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53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178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1515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1880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1880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98065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58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128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56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3969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1067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552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5856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1676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89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1765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7621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5410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7621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5410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5410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5410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13031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815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212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12004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13031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13031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13031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13031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691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-164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-66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-481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-268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-288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2181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2181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17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-477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-1755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161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-2054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-161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277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116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116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9200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9200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9200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471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471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5413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5884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5884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42357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42357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5413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9200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56970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56970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41675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45590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32031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32031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18184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18184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55522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59437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55522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59437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27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21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80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128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128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27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21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80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128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128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54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42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160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256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256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54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42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160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256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256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34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490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359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3659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55522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59181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0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60" sqref="G6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>
        <v>34</v>
      </c>
      <c r="D14" s="187">
        <v>61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490</v>
      </c>
      <c r="D15" s="187">
        <v>511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359</v>
      </c>
      <c r="D19" s="187">
        <v>439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3659</v>
      </c>
      <c r="D20" s="567">
        <f>SUM(D12:D19)</f>
        <v>3787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55522</v>
      </c>
      <c r="D21" s="464">
        <v>41675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9200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9200</v>
      </c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49347</v>
      </c>
      <c r="H26" s="567">
        <f>H20+H21+H22</f>
        <v>40147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-4715</v>
      </c>
      <c r="H28" s="565">
        <f>SUM(H29:H31)</f>
        <v>-5186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471</v>
      </c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5413</v>
      </c>
      <c r="H32" s="187">
        <v>471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698</v>
      </c>
      <c r="H34" s="567">
        <f>H28+H32+H33</f>
        <v>-4715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56970</v>
      </c>
      <c r="H37" s="569">
        <f>H26+H18+H34</f>
        <v>42357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39215</v>
      </c>
      <c r="H45" s="187">
        <v>39685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39215</v>
      </c>
      <c r="H50" s="565">
        <f>SUM(H44:H49)</f>
        <v>39685</v>
      </c>
    </row>
    <row r="51" spans="1:8" ht="15.75">
      <c r="A51" s="84" t="s">
        <v>79</v>
      </c>
      <c r="B51" s="86" t="s">
        <v>155</v>
      </c>
      <c r="C51" s="188">
        <v>26936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26936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86117</v>
      </c>
      <c r="D56" s="571">
        <f>D20+D21+D22+D28+D33+D46+D52+D54+D55</f>
        <v>45462</v>
      </c>
      <c r="E56" s="94" t="s">
        <v>825</v>
      </c>
      <c r="F56" s="93" t="s">
        <v>172</v>
      </c>
      <c r="G56" s="568">
        <f>G50+G52+G53+G54+G55</f>
        <v>39215</v>
      </c>
      <c r="H56" s="569">
        <f>H50+H52+H53+H54+H55</f>
        <v>39685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126</v>
      </c>
      <c r="H59" s="187">
        <v>127</v>
      </c>
    </row>
    <row r="60" spans="1:13" ht="15.75">
      <c r="A60" s="84" t="s">
        <v>178</v>
      </c>
      <c r="B60" s="86" t="s">
        <v>179</v>
      </c>
      <c r="C60" s="188"/>
      <c r="D60" s="187">
        <v>33099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1754</v>
      </c>
      <c r="H61" s="565">
        <f>SUM(H62:H68)</f>
        <v>580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7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53</v>
      </c>
      <c r="H64" s="187">
        <v>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33099</v>
      </c>
      <c r="E65" s="84" t="s">
        <v>201</v>
      </c>
      <c r="F65" s="87" t="s">
        <v>202</v>
      </c>
      <c r="G65" s="188">
        <v>178</v>
      </c>
      <c r="H65" s="187">
        <v>445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1515</v>
      </c>
      <c r="H68" s="187">
        <v>123</v>
      </c>
    </row>
    <row r="69" spans="1:8" ht="15.75">
      <c r="A69" s="84" t="s">
        <v>210</v>
      </c>
      <c r="B69" s="86" t="s">
        <v>211</v>
      </c>
      <c r="C69" s="188">
        <v>10266</v>
      </c>
      <c r="D69" s="187">
        <v>14</v>
      </c>
      <c r="E69" s="192" t="s">
        <v>79</v>
      </c>
      <c r="F69" s="87" t="s">
        <v>216</v>
      </c>
      <c r="G69" s="188"/>
      <c r="H69" s="187">
        <v>4</v>
      </c>
    </row>
    <row r="70" spans="1:8" ht="15.75">
      <c r="A70" s="84" t="s">
        <v>214</v>
      </c>
      <c r="B70" s="86" t="s">
        <v>215</v>
      </c>
      <c r="C70" s="188">
        <v>1471</v>
      </c>
      <c r="D70" s="187">
        <v>3911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1880</v>
      </c>
      <c r="H71" s="567">
        <f>H59+H60+H61+H69+H70</f>
        <v>711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92</v>
      </c>
      <c r="D75" s="187">
        <v>81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11832</v>
      </c>
      <c r="D76" s="567">
        <f>SUM(D68:D75)</f>
        <v>4007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1880</v>
      </c>
      <c r="H79" s="569">
        <f>H71+H73+H75+H77</f>
        <v>711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116</v>
      </c>
      <c r="D89" s="187">
        <v>185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116</v>
      </c>
      <c r="D92" s="567">
        <f>SUM(D88:D91)</f>
        <v>185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11948</v>
      </c>
      <c r="D94" s="571">
        <f>D65+D76+D85+D92+D93</f>
        <v>37291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98065</v>
      </c>
      <c r="D95" s="573">
        <f>D94+D56</f>
        <v>82753</v>
      </c>
      <c r="E95" s="220" t="s">
        <v>916</v>
      </c>
      <c r="F95" s="476" t="s">
        <v>268</v>
      </c>
      <c r="G95" s="572">
        <f>G37+G40+G56+G79</f>
        <v>98065</v>
      </c>
      <c r="H95" s="573">
        <f>H37+H40+H56+H79</f>
        <v>82753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43577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Радушева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39" sqref="H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</v>
      </c>
      <c r="D12" s="308">
        <v>14</v>
      </c>
      <c r="E12" s="185" t="s">
        <v>277</v>
      </c>
      <c r="F12" s="231" t="s">
        <v>278</v>
      </c>
      <c r="G12" s="307"/>
      <c r="H12" s="308">
        <v>439</v>
      </c>
    </row>
    <row r="13" spans="1:8" ht="15.75">
      <c r="A13" s="185" t="s">
        <v>279</v>
      </c>
      <c r="B13" s="181" t="s">
        <v>280</v>
      </c>
      <c r="C13" s="307">
        <v>58</v>
      </c>
      <c r="D13" s="308">
        <v>82</v>
      </c>
      <c r="E13" s="185" t="s">
        <v>281</v>
      </c>
      <c r="F13" s="231" t="s">
        <v>282</v>
      </c>
      <c r="G13" s="307">
        <v>815</v>
      </c>
      <c r="H13" s="308"/>
    </row>
    <row r="14" spans="1:8" ht="15.75">
      <c r="A14" s="185" t="s">
        <v>283</v>
      </c>
      <c r="B14" s="181" t="s">
        <v>284</v>
      </c>
      <c r="C14" s="307">
        <v>128</v>
      </c>
      <c r="D14" s="308">
        <v>128</v>
      </c>
      <c r="E14" s="236" t="s">
        <v>285</v>
      </c>
      <c r="F14" s="231" t="s">
        <v>286</v>
      </c>
      <c r="G14" s="307">
        <v>212</v>
      </c>
      <c r="H14" s="308">
        <v>250</v>
      </c>
    </row>
    <row r="15" spans="1:8" ht="15.75">
      <c r="A15" s="185" t="s">
        <v>287</v>
      </c>
      <c r="B15" s="181" t="s">
        <v>288</v>
      </c>
      <c r="C15" s="307">
        <v>56</v>
      </c>
      <c r="D15" s="308">
        <v>55</v>
      </c>
      <c r="E15" s="236" t="s">
        <v>79</v>
      </c>
      <c r="F15" s="231" t="s">
        <v>289</v>
      </c>
      <c r="G15" s="307">
        <v>12004</v>
      </c>
      <c r="H15" s="308"/>
    </row>
    <row r="16" spans="1:8" ht="15.75">
      <c r="A16" s="185" t="s">
        <v>290</v>
      </c>
      <c r="B16" s="181" t="s">
        <v>291</v>
      </c>
      <c r="C16" s="307">
        <v>14</v>
      </c>
      <c r="D16" s="308">
        <v>12</v>
      </c>
      <c r="E16" s="227" t="s">
        <v>52</v>
      </c>
      <c r="F16" s="255" t="s">
        <v>292</v>
      </c>
      <c r="G16" s="597">
        <f>SUM(G12:G15)</f>
        <v>13031</v>
      </c>
      <c r="H16" s="598">
        <f>SUM(H12:H15)</f>
        <v>689</v>
      </c>
    </row>
    <row r="17" spans="1:8" ht="31.5">
      <c r="A17" s="185" t="s">
        <v>293</v>
      </c>
      <c r="B17" s="181" t="s">
        <v>294</v>
      </c>
      <c r="C17" s="307">
        <v>3969</v>
      </c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1067</v>
      </c>
      <c r="D18" s="308">
        <v>671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552</v>
      </c>
      <c r="D19" s="308">
        <v>215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5856</v>
      </c>
      <c r="D22" s="598">
        <f>SUM(D12:D18)+D19</f>
        <v>1177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2988</v>
      </c>
    </row>
    <row r="25" spans="1:8" ht="31.5">
      <c r="A25" s="185" t="s">
        <v>316</v>
      </c>
      <c r="B25" s="228" t="s">
        <v>317</v>
      </c>
      <c r="C25" s="307">
        <v>1676</v>
      </c>
      <c r="D25" s="308">
        <v>1898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2988</v>
      </c>
    </row>
    <row r="28" spans="1:8" ht="15.75">
      <c r="A28" s="185" t="s">
        <v>79</v>
      </c>
      <c r="B28" s="228" t="s">
        <v>327</v>
      </c>
      <c r="C28" s="307">
        <v>89</v>
      </c>
      <c r="D28" s="308">
        <v>131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1765</v>
      </c>
      <c r="D29" s="598">
        <f>SUM(D25:D28)</f>
        <v>2029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7621</v>
      </c>
      <c r="D31" s="604">
        <f>D29+D22</f>
        <v>3206</v>
      </c>
      <c r="E31" s="242" t="s">
        <v>800</v>
      </c>
      <c r="F31" s="257" t="s">
        <v>331</v>
      </c>
      <c r="G31" s="244">
        <f>G16+G18+G27</f>
        <v>13031</v>
      </c>
      <c r="H31" s="245">
        <f>H16+H18+H27</f>
        <v>3677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5410</v>
      </c>
      <c r="D33" s="235">
        <f>IF((H31-D31)&gt;0,H31-D31,0)</f>
        <v>471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7621</v>
      </c>
      <c r="D36" s="606">
        <f>D31-D34+D35</f>
        <v>3206</v>
      </c>
      <c r="E36" s="253" t="s">
        <v>346</v>
      </c>
      <c r="F36" s="247" t="s">
        <v>347</v>
      </c>
      <c r="G36" s="258">
        <f>G35-G34+G31</f>
        <v>13031</v>
      </c>
      <c r="H36" s="259">
        <f>H35-H34+H31</f>
        <v>3677</v>
      </c>
    </row>
    <row r="37" spans="1:8" ht="15.75">
      <c r="A37" s="252" t="s">
        <v>348</v>
      </c>
      <c r="B37" s="222" t="s">
        <v>349</v>
      </c>
      <c r="C37" s="603">
        <f>IF((G36-C36)&gt;0,G36-C36,0)</f>
        <v>5410</v>
      </c>
      <c r="D37" s="604">
        <f>IF((H36-D36)&gt;0,H36-D36,0)</f>
        <v>471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5410</v>
      </c>
      <c r="D42" s="235">
        <f>+IF((H36-D36-D38)&gt;0,H36-D36-D38,0)</f>
        <v>471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5410</v>
      </c>
      <c r="D44" s="259">
        <f>IF(H42=0,IF(D42-D43&gt;0,D42-D43+H43,0),IF(H42-H43&lt;0,H43-H42+D42,0))</f>
        <v>471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13031</v>
      </c>
      <c r="D45" s="600">
        <f>D36+D38+D42</f>
        <v>3677</v>
      </c>
      <c r="E45" s="261" t="s">
        <v>373</v>
      </c>
      <c r="F45" s="263" t="s">
        <v>374</v>
      </c>
      <c r="G45" s="599">
        <f>G42+G36</f>
        <v>13031</v>
      </c>
      <c r="H45" s="600">
        <f>H42+H36</f>
        <v>3677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43577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Радушева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691</v>
      </c>
      <c r="D11" s="187">
        <v>615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-164</v>
      </c>
      <c r="D12" s="187">
        <v>-206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-66</v>
      </c>
      <c r="D14" s="187">
        <v>-62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-481</v>
      </c>
      <c r="D15" s="187">
        <v>-222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-268</v>
      </c>
      <c r="D20" s="187">
        <v>-14742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-288</v>
      </c>
      <c r="D21" s="628">
        <f>SUM(D11:D20)</f>
        <v>-14617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2181</v>
      </c>
      <c r="D32" s="187">
        <v>-3911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2181</v>
      </c>
      <c r="D33" s="628">
        <f>SUM(D23:D32)</f>
        <v>-3911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21498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17</v>
      </c>
      <c r="D37" s="187">
        <v>1230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-477</v>
      </c>
      <c r="D38" s="187">
        <v>-1881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-1755</v>
      </c>
      <c r="D40" s="187">
        <v>-3671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161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-25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-2054</v>
      </c>
      <c r="D43" s="630">
        <f>SUM(D35:D42)</f>
        <v>17151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-161</v>
      </c>
      <c r="D44" s="298">
        <f>D43+D33+D21</f>
        <v>-1377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277</v>
      </c>
      <c r="D45" s="300">
        <v>1562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116</v>
      </c>
      <c r="D46" s="302">
        <f>D45+D44</f>
        <v>185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116</v>
      </c>
      <c r="D47" s="289">
        <v>185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43577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Радушева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31" sqref="H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471</v>
      </c>
      <c r="J13" s="553">
        <f>'1-Баланс'!H30+'1-Баланс'!H33</f>
        <v>-5186</v>
      </c>
      <c r="K13" s="554"/>
      <c r="L13" s="553">
        <f>SUM(C13:K13)</f>
        <v>42357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471</v>
      </c>
      <c r="J17" s="622">
        <f t="shared" si="2"/>
        <v>-5186</v>
      </c>
      <c r="K17" s="622">
        <f t="shared" si="2"/>
        <v>0</v>
      </c>
      <c r="L17" s="553">
        <f t="shared" si="1"/>
        <v>42357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5413</v>
      </c>
      <c r="J18" s="553">
        <f>+'1-Баланс'!G33</f>
        <v>0</v>
      </c>
      <c r="K18" s="554"/>
      <c r="L18" s="553">
        <f t="shared" si="1"/>
        <v>5413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9200</v>
      </c>
      <c r="I30" s="307"/>
      <c r="J30" s="307"/>
      <c r="K30" s="307"/>
      <c r="L30" s="553">
        <f t="shared" si="1"/>
        <v>9200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9200</v>
      </c>
      <c r="I31" s="622">
        <f t="shared" si="6"/>
        <v>5884</v>
      </c>
      <c r="J31" s="622">
        <f t="shared" si="6"/>
        <v>-5186</v>
      </c>
      <c r="K31" s="622">
        <f t="shared" si="6"/>
        <v>0</v>
      </c>
      <c r="L31" s="553">
        <f t="shared" si="1"/>
        <v>56970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9200</v>
      </c>
      <c r="I34" s="556">
        <f t="shared" si="7"/>
        <v>5884</v>
      </c>
      <c r="J34" s="556">
        <f t="shared" si="7"/>
        <v>-5186</v>
      </c>
      <c r="K34" s="556">
        <f t="shared" si="7"/>
        <v>0</v>
      </c>
      <c r="L34" s="620">
        <f t="shared" si="1"/>
        <v>56970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43577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Радушева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A13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27</v>
      </c>
      <c r="L13" s="319">
        <v>27</v>
      </c>
      <c r="M13" s="319"/>
      <c r="N13" s="320">
        <f t="shared" si="4"/>
        <v>54</v>
      </c>
      <c r="O13" s="319"/>
      <c r="P13" s="319"/>
      <c r="Q13" s="320">
        <f t="shared" si="0"/>
        <v>54</v>
      </c>
      <c r="R13" s="331">
        <f t="shared" si="1"/>
        <v>34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21</v>
      </c>
      <c r="L14" s="319">
        <v>21</v>
      </c>
      <c r="M14" s="319"/>
      <c r="N14" s="320">
        <f t="shared" si="4"/>
        <v>42</v>
      </c>
      <c r="O14" s="319"/>
      <c r="P14" s="319"/>
      <c r="Q14" s="320">
        <f t="shared" si="0"/>
        <v>42</v>
      </c>
      <c r="R14" s="331">
        <f t="shared" si="1"/>
        <v>490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80</v>
      </c>
      <c r="L18" s="319">
        <v>80</v>
      </c>
      <c r="M18" s="319"/>
      <c r="N18" s="320">
        <f t="shared" si="4"/>
        <v>160</v>
      </c>
      <c r="O18" s="319"/>
      <c r="P18" s="319"/>
      <c r="Q18" s="320">
        <f t="shared" si="0"/>
        <v>160</v>
      </c>
      <c r="R18" s="331">
        <f t="shared" si="1"/>
        <v>359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128</v>
      </c>
      <c r="L19" s="321">
        <f>SUM(L11:L18)</f>
        <v>128</v>
      </c>
      <c r="M19" s="321">
        <f>SUM(M11:M18)</f>
        <v>0</v>
      </c>
      <c r="N19" s="320">
        <f t="shared" si="4"/>
        <v>256</v>
      </c>
      <c r="O19" s="321">
        <f>SUM(O11:O18)</f>
        <v>0</v>
      </c>
      <c r="P19" s="321">
        <f>SUM(P11:P18)</f>
        <v>0</v>
      </c>
      <c r="Q19" s="320">
        <f t="shared" si="0"/>
        <v>256</v>
      </c>
      <c r="R19" s="331">
        <f t="shared" si="1"/>
        <v>3659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41675</v>
      </c>
      <c r="E20" s="319">
        <v>32031</v>
      </c>
      <c r="F20" s="319">
        <v>18184</v>
      </c>
      <c r="G20" s="320">
        <f t="shared" si="2"/>
        <v>55522</v>
      </c>
      <c r="H20" s="319"/>
      <c r="I20" s="319"/>
      <c r="J20" s="320">
        <f t="shared" si="3"/>
        <v>55522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55522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45590</v>
      </c>
      <c r="E42" s="340">
        <f>E19+E20+E21+E27+E40+E41</f>
        <v>32031</v>
      </c>
      <c r="F42" s="340">
        <f aca="true" t="shared" si="11" ref="F42:R42">F19+F20+F21+F27+F40+F41</f>
        <v>18184</v>
      </c>
      <c r="G42" s="340">
        <f t="shared" si="11"/>
        <v>59437</v>
      </c>
      <c r="H42" s="340">
        <f t="shared" si="11"/>
        <v>0</v>
      </c>
      <c r="I42" s="340">
        <f t="shared" si="11"/>
        <v>0</v>
      </c>
      <c r="J42" s="340">
        <f t="shared" si="11"/>
        <v>59437</v>
      </c>
      <c r="K42" s="340">
        <f t="shared" si="11"/>
        <v>128</v>
      </c>
      <c r="L42" s="340">
        <f t="shared" si="11"/>
        <v>128</v>
      </c>
      <c r="M42" s="340">
        <f t="shared" si="11"/>
        <v>0</v>
      </c>
      <c r="N42" s="340">
        <f t="shared" si="11"/>
        <v>256</v>
      </c>
      <c r="O42" s="340">
        <f t="shared" si="11"/>
        <v>0</v>
      </c>
      <c r="P42" s="340">
        <f t="shared" si="11"/>
        <v>0</v>
      </c>
      <c r="Q42" s="340">
        <f t="shared" si="11"/>
        <v>256</v>
      </c>
      <c r="R42" s="341">
        <f t="shared" si="11"/>
        <v>59181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43577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Радушева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0</v>
      </c>
      <c r="D98" s="424">
        <f>D87+D82+D77+D73+D97</f>
        <v>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0</v>
      </c>
      <c r="D99" s="418">
        <f>D98+D70+D68</f>
        <v>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43577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Радушева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43577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Радушева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98065</v>
      </c>
      <c r="D6" s="644">
        <f aca="true" t="shared" si="0" ref="D6:D15">C6-E6</f>
        <v>0</v>
      </c>
      <c r="E6" s="643">
        <f>'1-Баланс'!G95</f>
        <v>98065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56970</v>
      </c>
      <c r="D7" s="644">
        <f t="shared" si="0"/>
        <v>50045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5413</v>
      </c>
      <c r="D8" s="644">
        <f t="shared" si="0"/>
        <v>3</v>
      </c>
      <c r="E8" s="643">
        <f>ABS('2-Отчет за доходите'!C44)-ABS('2-Отчет за доходите'!G44)</f>
        <v>5410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185</v>
      </c>
      <c r="D9" s="644">
        <f t="shared" si="0"/>
        <v>-92</v>
      </c>
      <c r="E9" s="643">
        <f>'3-Отчет за паричния поток'!C45</f>
        <v>277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116</v>
      </c>
      <c r="D10" s="644">
        <f t="shared" si="0"/>
        <v>0</v>
      </c>
      <c r="E10" s="643">
        <f>'3-Отчет за паричния поток'!C46</f>
        <v>116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56970</v>
      </c>
      <c r="D11" s="644">
        <f t="shared" si="0"/>
        <v>0</v>
      </c>
      <c r="E11" s="643">
        <f>'4-Отчет за собствения капитал'!L34</f>
        <v>56970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2019-06-11T08:30:37Z</dcterms:modified>
  <cp:category/>
  <cp:version/>
  <cp:contentType/>
  <cp:contentStatus/>
</cp:coreProperties>
</file>