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279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C69" i="4"/>
  <c r="C38" i="6" l="1"/>
  <c r="C13"/>
  <c r="H15" i="5" l="1"/>
  <c r="D38" i="6"/>
  <c r="D20"/>
  <c r="D13"/>
  <c r="H64" i="4" l="1"/>
  <c r="H59"/>
  <c r="D69"/>
  <c r="F13" i="10" l="1"/>
  <c r="C13"/>
  <c r="C17" l="1"/>
  <c r="H183" i="2"/>
  <c r="H118"/>
  <c r="C22" i="5"/>
  <c r="G27"/>
  <c r="H169" i="2" s="1"/>
  <c r="H135"/>
  <c r="E76" i="9"/>
  <c r="H1113" i="2" s="1"/>
  <c r="H111"/>
  <c r="C92" i="9"/>
  <c r="C87" s="1"/>
  <c r="E84"/>
  <c r="H590" i="2"/>
  <c r="H206"/>
  <c r="H190"/>
  <c r="H185"/>
  <c r="H160"/>
  <c r="AA3" i="1"/>
  <c r="B153" i="11"/>
  <c r="AA2" i="1"/>
  <c r="B151" i="11" s="1"/>
  <c r="AA1" i="1"/>
  <c r="H8" i="2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57"/>
  <c r="H925"/>
  <c r="H956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4"/>
  <c r="H186"/>
  <c r="H187"/>
  <c r="H188"/>
  <c r="H189"/>
  <c r="H192"/>
  <c r="H193"/>
  <c r="H194"/>
  <c r="H195"/>
  <c r="H196"/>
  <c r="H197"/>
  <c r="H198"/>
  <c r="H199"/>
  <c r="H200"/>
  <c r="H201"/>
  <c r="H203"/>
  <c r="H204"/>
  <c r="H205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59"/>
  <c r="H158"/>
  <c r="H157"/>
  <c r="H127"/>
  <c r="H128"/>
  <c r="H129"/>
  <c r="H130"/>
  <c r="H131"/>
  <c r="H132"/>
  <c r="H133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2"/>
  <c r="H113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/>
  <c r="C131" i="11"/>
  <c r="F130"/>
  <c r="F129"/>
  <c r="F128"/>
  <c r="F127"/>
  <c r="F126"/>
  <c r="F125"/>
  <c r="F124"/>
  <c r="F123"/>
  <c r="F122"/>
  <c r="F121"/>
  <c r="F120"/>
  <c r="F119"/>
  <c r="F118"/>
  <c r="F117"/>
  <c r="F131"/>
  <c r="H1333" i="2" s="1"/>
  <c r="F116" i="11"/>
  <c r="E114"/>
  <c r="H1322" i="2"/>
  <c r="C114" i="11"/>
  <c r="H1302" i="2"/>
  <c r="F113" i="11"/>
  <c r="F112"/>
  <c r="F111"/>
  <c r="F110"/>
  <c r="F109"/>
  <c r="F108"/>
  <c r="F107"/>
  <c r="F106"/>
  <c r="F105"/>
  <c r="F104"/>
  <c r="F103"/>
  <c r="F102"/>
  <c r="F101"/>
  <c r="F114"/>
  <c r="H1332" i="2" s="1"/>
  <c r="F100" i="11"/>
  <c r="F99"/>
  <c r="E97"/>
  <c r="H1321" i="2" s="1"/>
  <c r="C97" i="11"/>
  <c r="H1301" i="2"/>
  <c r="F96" i="11"/>
  <c r="F95"/>
  <c r="F94"/>
  <c r="F93"/>
  <c r="F92"/>
  <c r="F91"/>
  <c r="F90"/>
  <c r="F89"/>
  <c r="F88"/>
  <c r="F87"/>
  <c r="F86"/>
  <c r="F85"/>
  <c r="F84"/>
  <c r="F97" s="1"/>
  <c r="F83"/>
  <c r="F82"/>
  <c r="E78"/>
  <c r="H1319" i="2"/>
  <c r="C78" i="11"/>
  <c r="F77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H1327" i="2" s="1"/>
  <c r="E27" i="11"/>
  <c r="H1316" i="2" s="1"/>
  <c r="C27" i="11"/>
  <c r="F26"/>
  <c r="F25"/>
  <c r="F24"/>
  <c r="F23"/>
  <c r="F22"/>
  <c r="F21"/>
  <c r="F20"/>
  <c r="F19"/>
  <c r="F18"/>
  <c r="F17"/>
  <c r="F16"/>
  <c r="F15"/>
  <c r="F27" s="1"/>
  <c r="H1326" i="2" s="1"/>
  <c r="F14" i="11"/>
  <c r="F13"/>
  <c r="F12"/>
  <c r="H27" i="10"/>
  <c r="H1280" i="2" s="1"/>
  <c r="G27" i="10"/>
  <c r="H1266" i="2" s="1"/>
  <c r="F27" i="10"/>
  <c r="H1252" i="2" s="1"/>
  <c r="E27" i="10"/>
  <c r="H1238" i="2"/>
  <c r="D27" i="10"/>
  <c r="H1224" i="2"/>
  <c r="C27" i="10"/>
  <c r="H1210" i="2" s="1"/>
  <c r="I26" i="10"/>
  <c r="H1293" i="2" s="1"/>
  <c r="I25" i="10"/>
  <c r="H1292" i="2"/>
  <c r="I24" i="10"/>
  <c r="H1291" i="2"/>
  <c r="I23" i="10"/>
  <c r="H1290" i="2"/>
  <c r="I22" i="10"/>
  <c r="H1289" i="2"/>
  <c r="I21" i="10"/>
  <c r="H1288" i="2"/>
  <c r="I20" i="10"/>
  <c r="H1287" i="2" s="1"/>
  <c r="H18" i="10"/>
  <c r="H1272" i="2"/>
  <c r="G18" i="10"/>
  <c r="H1258" i="2" s="1"/>
  <c r="F18" i="10"/>
  <c r="H1244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E94"/>
  <c r="E93"/>
  <c r="F92"/>
  <c r="D92"/>
  <c r="H1086" i="2" s="1"/>
  <c r="E91" i="9"/>
  <c r="H1128" i="2" s="1"/>
  <c r="E90" i="9"/>
  <c r="H1127" i="2" s="1"/>
  <c r="E89" i="9"/>
  <c r="H1126" i="2" s="1"/>
  <c r="E88" i="9"/>
  <c r="H1125" i="2" s="1"/>
  <c r="E86" i="9"/>
  <c r="H1123" i="2"/>
  <c r="E85" i="9"/>
  <c r="H1122" i="2" s="1"/>
  <c r="E83" i="9"/>
  <c r="H1120" i="2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D77" i="9"/>
  <c r="H1071" i="2" s="1"/>
  <c r="C77" i="9"/>
  <c r="H1028" i="2" s="1"/>
  <c r="E75" i="9"/>
  <c r="H1112" i="2" s="1"/>
  <c r="E74" i="9"/>
  <c r="H1111" i="2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/>
  <c r="D58" i="9"/>
  <c r="H1055" i="2"/>
  <c r="C58" i="9"/>
  <c r="C68" s="1"/>
  <c r="E57"/>
  <c r="H1097" i="2"/>
  <c r="E56" i="9"/>
  <c r="H1096" i="2"/>
  <c r="E55" i="9"/>
  <c r="H1095" i="2"/>
  <c r="F54" i="9"/>
  <c r="H1137" i="2"/>
  <c r="F68" i="9"/>
  <c r="H1151" i="2"/>
  <c r="D54" i="9"/>
  <c r="H1051" i="2"/>
  <c r="D68" i="9"/>
  <c r="H1065" i="2"/>
  <c r="C54" i="9"/>
  <c r="E44"/>
  <c r="H1005" i="2" s="1"/>
  <c r="E43" i="9"/>
  <c r="H1004" i="2" s="1"/>
  <c r="E42" i="9"/>
  <c r="H1003" i="2"/>
  <c r="E41" i="9"/>
  <c r="D40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8" i="9"/>
  <c r="H989" i="2"/>
  <c r="D26" i="9"/>
  <c r="D45" s="1"/>
  <c r="E23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H978" i="2" s="1"/>
  <c r="E13" i="9"/>
  <c r="D13"/>
  <c r="C13"/>
  <c r="H913" i="2"/>
  <c r="E11" i="9"/>
  <c r="H976" i="2"/>
  <c r="N42" i="8"/>
  <c r="H789" i="2"/>
  <c r="G42" i="8"/>
  <c r="J42"/>
  <c r="N40"/>
  <c r="H787" i="2" s="1"/>
  <c r="Q40" i="8"/>
  <c r="H877" i="2" s="1"/>
  <c r="G40" i="8"/>
  <c r="N39"/>
  <c r="H786" i="2" s="1"/>
  <c r="G39" i="8"/>
  <c r="H576" i="2"/>
  <c r="N38" i="8"/>
  <c r="G38"/>
  <c r="J38"/>
  <c r="H575" i="2"/>
  <c r="N37" i="8"/>
  <c r="Q37" s="1"/>
  <c r="H874" i="2" s="1"/>
  <c r="G37" i="8"/>
  <c r="J37" s="1"/>
  <c r="N36"/>
  <c r="Q36" s="1"/>
  <c r="H873" i="2" s="1"/>
  <c r="H783"/>
  <c r="G36" i="8"/>
  <c r="J36" s="1"/>
  <c r="H573" i="2"/>
  <c r="P35" i="8"/>
  <c r="H842" i="2"/>
  <c r="O35" i="8"/>
  <c r="H812" i="2"/>
  <c r="M35" i="8"/>
  <c r="H752" i="2"/>
  <c r="L35" i="8"/>
  <c r="H722" i="2"/>
  <c r="K35" i="8"/>
  <c r="H692" i="2"/>
  <c r="I35" i="8"/>
  <c r="H632" i="2"/>
  <c r="H35" i="8"/>
  <c r="H602" i="2"/>
  <c r="F35" i="8"/>
  <c r="H542" i="2"/>
  <c r="E35" i="8"/>
  <c r="D35"/>
  <c r="H482" i="2" s="1"/>
  <c r="N34" i="8"/>
  <c r="Q34"/>
  <c r="G34"/>
  <c r="J34" s="1"/>
  <c r="N33"/>
  <c r="H780" i="2"/>
  <c r="Q33" i="8"/>
  <c r="H870" i="2" s="1"/>
  <c r="G33" i="8"/>
  <c r="N32"/>
  <c r="Q32" s="1"/>
  <c r="H869" i="2" s="1"/>
  <c r="H779"/>
  <c r="G32" i="8"/>
  <c r="N31"/>
  <c r="H778" i="2" s="1"/>
  <c r="G31" i="8"/>
  <c r="H568" i="2" s="1"/>
  <c r="P30" i="8"/>
  <c r="H837" i="2"/>
  <c r="O30" i="8"/>
  <c r="H807" i="2" s="1"/>
  <c r="M30" i="8"/>
  <c r="M41"/>
  <c r="L30"/>
  <c r="L41" s="1"/>
  <c r="K30"/>
  <c r="H687" i="2" s="1"/>
  <c r="I30" i="8"/>
  <c r="I41"/>
  <c r="H30"/>
  <c r="H41" s="1"/>
  <c r="F30"/>
  <c r="G30" s="1"/>
  <c r="H567" i="2" s="1"/>
  <c r="E30" i="8"/>
  <c r="D30"/>
  <c r="H477" i="2"/>
  <c r="P28" i="8"/>
  <c r="H836" i="2"/>
  <c r="O28" i="8"/>
  <c r="H806" i="2"/>
  <c r="M28" i="8"/>
  <c r="H746" i="2"/>
  <c r="L28" i="8"/>
  <c r="K28"/>
  <c r="H686" i="2"/>
  <c r="I28" i="8"/>
  <c r="H626" i="2" s="1"/>
  <c r="H28" i="8"/>
  <c r="H596" i="2"/>
  <c r="F28" i="8"/>
  <c r="H536" i="2" s="1"/>
  <c r="E28" i="8"/>
  <c r="H506" i="2"/>
  <c r="D28" i="8"/>
  <c r="H476" i="2" s="1"/>
  <c r="N27" i="8"/>
  <c r="H775" i="2"/>
  <c r="G27" i="8"/>
  <c r="J27" s="1"/>
  <c r="N26"/>
  <c r="Q26"/>
  <c r="H864" i="2"/>
  <c r="G26" i="8"/>
  <c r="H564" i="2"/>
  <c r="N25" i="8"/>
  <c r="G25"/>
  <c r="J25" s="1"/>
  <c r="N24"/>
  <c r="Q24"/>
  <c r="G24"/>
  <c r="J24"/>
  <c r="N23"/>
  <c r="Q23"/>
  <c r="R23" s="1"/>
  <c r="G23"/>
  <c r="J23"/>
  <c r="N22"/>
  <c r="G22"/>
  <c r="J22"/>
  <c r="H651" i="2"/>
  <c r="N20" i="8"/>
  <c r="G20"/>
  <c r="H560" i="2" s="1"/>
  <c r="P19" i="8"/>
  <c r="O19"/>
  <c r="H799" i="2" s="1"/>
  <c r="M19" i="8"/>
  <c r="H739" i="2"/>
  <c r="L19" i="8"/>
  <c r="H709" i="2" s="1"/>
  <c r="K19" i="8"/>
  <c r="H679" i="2" s="1"/>
  <c r="I19" i="8"/>
  <c r="H619" i="2" s="1"/>
  <c r="H19" i="8"/>
  <c r="F19"/>
  <c r="E19"/>
  <c r="H499" i="2" s="1"/>
  <c r="D19" i="8"/>
  <c r="H469" i="2"/>
  <c r="N18" i="8"/>
  <c r="Q18" s="1"/>
  <c r="G18"/>
  <c r="H558" i="2" s="1"/>
  <c r="N17" i="8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J14" s="1"/>
  <c r="N13"/>
  <c r="H763" i="2" s="1"/>
  <c r="G13" i="8"/>
  <c r="H553" i="2" s="1"/>
  <c r="N12" i="8"/>
  <c r="H762" i="2"/>
  <c r="Q12" i="8"/>
  <c r="H852" i="2" s="1"/>
  <c r="G12" i="8"/>
  <c r="N11"/>
  <c r="H761" i="2" s="1"/>
  <c r="Q11" i="8"/>
  <c r="H851" i="2" s="1"/>
  <c r="G11" i="8"/>
  <c r="J11" s="1"/>
  <c r="H551" i="2"/>
  <c r="L33" i="7"/>
  <c r="H436" i="2"/>
  <c r="L32" i="7"/>
  <c r="H435" i="2"/>
  <c r="L30" i="7"/>
  <c r="H433" i="2"/>
  <c r="L29" i="7"/>
  <c r="H432" i="2" s="1"/>
  <c r="L28" i="7"/>
  <c r="H431" i="2" s="1"/>
  <c r="L27" i="7"/>
  <c r="H430" i="2" s="1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L26" s="1"/>
  <c r="H429" i="2" s="1"/>
  <c r="D26" i="7"/>
  <c r="H253" i="2"/>
  <c r="C26" i="7"/>
  <c r="L25"/>
  <c r="H428" i="2"/>
  <c r="L24" i="7"/>
  <c r="H427" i="2" s="1"/>
  <c r="M23" i="7"/>
  <c r="H448" i="2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/>
  <c r="K19" i="7"/>
  <c r="H400" i="2" s="1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H224" i="2" s="1"/>
  <c r="J18" i="7"/>
  <c r="H377" i="2" s="1"/>
  <c r="I18" i="7"/>
  <c r="H355" i="2" s="1"/>
  <c r="L16" i="7"/>
  <c r="H419" i="2"/>
  <c r="L15" i="7"/>
  <c r="H418" i="2"/>
  <c r="M14" i="7"/>
  <c r="H439" i="2"/>
  <c r="K14" i="7"/>
  <c r="K17" s="1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/>
  <c r="H219" i="2"/>
  <c r="M13" i="7"/>
  <c r="J13"/>
  <c r="H372" i="2" s="1"/>
  <c r="I13" i="7"/>
  <c r="H350" i="2" s="1"/>
  <c r="G13" i="7"/>
  <c r="H306" i="2"/>
  <c r="F13" i="7"/>
  <c r="H284" i="2"/>
  <c r="E13" i="7"/>
  <c r="H262" i="2" s="1"/>
  <c r="D13" i="7"/>
  <c r="D43" i="6"/>
  <c r="D33"/>
  <c r="C33"/>
  <c r="H202" i="2" s="1"/>
  <c r="D21" i="6"/>
  <c r="D38" i="5"/>
  <c r="C38"/>
  <c r="H149" i="2" s="1"/>
  <c r="D29" i="5"/>
  <c r="C29"/>
  <c r="H142" i="2" s="1"/>
  <c r="H27" i="5"/>
  <c r="D22"/>
  <c r="H16"/>
  <c r="D92" i="4"/>
  <c r="C9" i="14" s="1"/>
  <c r="D9" s="1"/>
  <c r="C92" i="4"/>
  <c r="H69" i="2" s="1"/>
  <c r="D79" i="4"/>
  <c r="D85"/>
  <c r="C79"/>
  <c r="H58" i="2"/>
  <c r="D76" i="4"/>
  <c r="C76"/>
  <c r="H57" i="2" s="1"/>
  <c r="D65" i="4"/>
  <c r="C65"/>
  <c r="H61"/>
  <c r="H71" s="1"/>
  <c r="H79" s="1"/>
  <c r="D52"/>
  <c r="C52"/>
  <c r="H38" i="2"/>
  <c r="H50" i="4"/>
  <c r="H56" s="1"/>
  <c r="G50"/>
  <c r="H102" i="2" s="1"/>
  <c r="D40" i="4"/>
  <c r="C40"/>
  <c r="H27" i="2"/>
  <c r="D35" i="4"/>
  <c r="D46" s="1"/>
  <c r="C35"/>
  <c r="C46" s="1"/>
  <c r="H33" i="2" s="1"/>
  <c r="D33" i="4"/>
  <c r="C33"/>
  <c r="H21" i="2"/>
  <c r="H28" i="4"/>
  <c r="H34" s="1"/>
  <c r="G28"/>
  <c r="H87" i="2" s="1"/>
  <c r="D28" i="4"/>
  <c r="C28"/>
  <c r="H18" i="2"/>
  <c r="H22" i="4"/>
  <c r="H26"/>
  <c r="G22"/>
  <c r="G26"/>
  <c r="D20"/>
  <c r="C20"/>
  <c r="H11" i="2" s="1"/>
  <c r="H18" i="4"/>
  <c r="G18"/>
  <c r="H79" i="2" s="1"/>
  <c r="E7" i="14"/>
  <c r="F148" i="11"/>
  <c r="N30" i="8"/>
  <c r="H777" i="2"/>
  <c r="G35" i="8"/>
  <c r="J35" s="1"/>
  <c r="K41"/>
  <c r="H698" i="2"/>
  <c r="C85" i="4"/>
  <c r="H17" i="7"/>
  <c r="H332" i="2"/>
  <c r="H31" i="7"/>
  <c r="H34"/>
  <c r="H349" i="2" s="1"/>
  <c r="H638"/>
  <c r="I43" i="8"/>
  <c r="H640" i="2"/>
  <c r="H758"/>
  <c r="M43" i="8"/>
  <c r="H760" i="2"/>
  <c r="H529"/>
  <c r="H562"/>
  <c r="H945"/>
  <c r="D21" i="9"/>
  <c r="H953" i="2"/>
  <c r="H1192"/>
  <c r="H627"/>
  <c r="J26" i="8"/>
  <c r="H654" i="2"/>
  <c r="H1172"/>
  <c r="F87" i="9"/>
  <c r="H1167" i="2"/>
  <c r="H1303"/>
  <c r="E149" i="11"/>
  <c r="H1325" i="2"/>
  <c r="H589"/>
  <c r="H829"/>
  <c r="H771"/>
  <c r="Q22" i="8"/>
  <c r="R22"/>
  <c r="H891" i="2"/>
  <c r="H773"/>
  <c r="Q25" i="8"/>
  <c r="H563" i="2"/>
  <c r="H747"/>
  <c r="H979"/>
  <c r="H950"/>
  <c r="H1131"/>
  <c r="H1133"/>
  <c r="Q30" i="8"/>
  <c r="H867" i="2"/>
  <c r="N35" i="8"/>
  <c r="O41"/>
  <c r="O43" s="1"/>
  <c r="H820" i="2" s="1"/>
  <c r="E35" i="9"/>
  <c r="H996" i="2"/>
  <c r="E79" i="11"/>
  <c r="H1320" i="2"/>
  <c r="H561"/>
  <c r="H565"/>
  <c r="H818"/>
  <c r="H782"/>
  <c r="Q35" i="8"/>
  <c r="H872" i="2" s="1"/>
  <c r="H863"/>
  <c r="F98" i="9"/>
  <c r="F99"/>
  <c r="H1179" i="2" s="1"/>
  <c r="D41" i="8"/>
  <c r="H488" i="2"/>
  <c r="C13" i="7"/>
  <c r="L13" s="1"/>
  <c r="H416" i="2" s="1"/>
  <c r="C149" i="11"/>
  <c r="H1305" i="2"/>
  <c r="H1299"/>
  <c r="E15" i="14"/>
  <c r="D15" s="1"/>
  <c r="H1296" i="2"/>
  <c r="H977"/>
  <c r="E21" i="9"/>
  <c r="H985" i="2"/>
  <c r="C21" i="9"/>
  <c r="H921" i="2"/>
  <c r="H918"/>
  <c r="H1130"/>
  <c r="G17" i="7"/>
  <c r="H310" i="2" s="1"/>
  <c r="E17" i="7"/>
  <c r="H266" i="2"/>
  <c r="J17" i="7"/>
  <c r="H376" i="2" s="1"/>
  <c r="C103"/>
  <c r="C136"/>
  <c r="C168"/>
  <c r="C52"/>
  <c r="C20"/>
  <c r="C1325"/>
  <c r="C1292"/>
  <c r="C1260"/>
  <c r="C1244"/>
  <c r="C1228"/>
  <c r="C1212"/>
  <c r="C1195"/>
  <c r="C1179"/>
  <c r="C1163"/>
  <c r="C1147"/>
  <c r="C1131"/>
  <c r="C1115"/>
  <c r="C1099"/>
  <c r="C1083"/>
  <c r="C1067"/>
  <c r="C1051"/>
  <c r="C1035"/>
  <c r="C1019"/>
  <c r="C1003"/>
  <c r="C987"/>
  <c r="C971"/>
  <c r="C955"/>
  <c r="C939"/>
  <c r="C923"/>
  <c r="C906"/>
  <c r="C890"/>
  <c r="C874"/>
  <c r="C858"/>
  <c r="C842"/>
  <c r="C826"/>
  <c r="C812"/>
  <c r="C798"/>
  <c r="C787"/>
  <c r="C775"/>
  <c r="C765"/>
  <c r="C754"/>
  <c r="C743"/>
  <c r="C723"/>
  <c r="C692"/>
  <c r="C662"/>
  <c r="C635"/>
  <c r="C604"/>
  <c r="C574"/>
  <c r="C547"/>
  <c r="C518"/>
  <c r="C488"/>
  <c r="C459"/>
  <c r="C429"/>
  <c r="C398"/>
  <c r="C374"/>
  <c r="C351"/>
  <c r="C328"/>
  <c r="C307"/>
  <c r="C284"/>
  <c r="C262"/>
  <c r="C242"/>
  <c r="C218"/>
  <c r="C193"/>
  <c r="C736"/>
  <c r="C719"/>
  <c r="C703"/>
  <c r="C691"/>
  <c r="C678"/>
  <c r="C666"/>
  <c r="C653"/>
  <c r="C641"/>
  <c r="C628"/>
  <c r="C616"/>
  <c r="C603"/>
  <c r="C591"/>
  <c r="C578"/>
  <c r="C565"/>
  <c r="C552"/>
  <c r="C539"/>
  <c r="C527"/>
  <c r="C514"/>
  <c r="C502"/>
  <c r="C489"/>
  <c r="C477"/>
  <c r="C464"/>
  <c r="C451"/>
  <c r="C438"/>
  <c r="C425"/>
  <c r="C413"/>
  <c r="C400"/>
  <c r="C388"/>
  <c r="C373"/>
  <c r="C358"/>
  <c r="C342"/>
  <c r="C327"/>
  <c r="C311"/>
  <c r="C296"/>
  <c r="C281"/>
  <c r="C265"/>
  <c r="C249"/>
  <c r="C234"/>
  <c r="C219"/>
  <c r="C203"/>
  <c r="C188"/>
  <c r="H1334"/>
  <c r="H82"/>
  <c r="L18" i="7"/>
  <c r="H421" i="2" s="1"/>
  <c r="F17" i="7"/>
  <c r="H288" i="2" s="1"/>
  <c r="I17" i="7"/>
  <c r="H354" i="2" s="1"/>
  <c r="C17" i="7"/>
  <c r="H222" i="2"/>
  <c r="F31" i="7"/>
  <c r="H302" i="2"/>
  <c r="F34" i="7"/>
  <c r="H305" i="2" s="1"/>
  <c r="H862"/>
  <c r="J31" i="7"/>
  <c r="J34" s="1"/>
  <c r="H393" i="2" s="1"/>
  <c r="H218"/>
  <c r="H1178"/>
  <c r="H772"/>
  <c r="H48"/>
  <c r="H1193"/>
  <c r="F107" i="9"/>
  <c r="H1195" i="2"/>
  <c r="E12" i="14"/>
  <c r="D12" s="1"/>
  <c r="C79" i="11"/>
  <c r="H1300" i="2" s="1"/>
  <c r="H438"/>
  <c r="M17" i="7"/>
  <c r="H442" i="2"/>
  <c r="G31" i="7"/>
  <c r="H228" i="2"/>
  <c r="L23" i="7"/>
  <c r="H426" i="2"/>
  <c r="H404"/>
  <c r="H1002"/>
  <c r="E40" i="9"/>
  <c r="H1001" i="2" s="1"/>
  <c r="H231"/>
  <c r="H552"/>
  <c r="J12" i="8"/>
  <c r="H642" i="2" s="1"/>
  <c r="C31" i="7"/>
  <c r="C34" s="1"/>
  <c r="H346" i="2"/>
  <c r="L19" i="7"/>
  <c r="H422" i="2"/>
  <c r="H240"/>
  <c r="D17" i="7"/>
  <c r="H244" i="2" s="1"/>
  <c r="L14" i="7"/>
  <c r="H417" i="2" s="1"/>
  <c r="H241"/>
  <c r="H570"/>
  <c r="J33" i="8"/>
  <c r="H660" i="2" s="1"/>
  <c r="H861"/>
  <c r="J18" i="8"/>
  <c r="H648" i="2" s="1"/>
  <c r="H774"/>
  <c r="E41" i="8"/>
  <c r="H518" i="2" s="1"/>
  <c r="H512"/>
  <c r="H785"/>
  <c r="Q38" i="8"/>
  <c r="H875" i="2" s="1"/>
  <c r="N28" i="8"/>
  <c r="H776" i="2"/>
  <c r="H716"/>
  <c r="H557"/>
  <c r="J17" i="8"/>
  <c r="P41"/>
  <c r="H569" i="2"/>
  <c r="J32" i="8"/>
  <c r="R32" s="1"/>
  <c r="H899" i="2" s="1"/>
  <c r="H764"/>
  <c r="Q14" i="8"/>
  <c r="H854" i="2"/>
  <c r="E13" i="14"/>
  <c r="D13" s="1"/>
  <c r="H1297" i="2"/>
  <c r="E14" i="14"/>
  <c r="D14"/>
  <c r="H577" i="2"/>
  <c r="J40" i="8"/>
  <c r="R40" s="1"/>
  <c r="H907" i="2" s="1"/>
  <c r="B52" i="5"/>
  <c r="P43" i="8"/>
  <c r="H850" i="2" s="1"/>
  <c r="H848"/>
  <c r="Q28" i="8"/>
  <c r="H866" i="2"/>
  <c r="M31" i="7"/>
  <c r="H456" i="2" s="1"/>
  <c r="D31" i="7"/>
  <c r="D34" s="1"/>
  <c r="H261" i="2" s="1"/>
  <c r="H647"/>
  <c r="G34" i="7"/>
  <c r="H327" i="2" s="1"/>
  <c r="H324"/>
  <c r="M34" i="7"/>
  <c r="H459" i="2" s="1"/>
  <c r="H871"/>
  <c r="H669"/>
  <c r="H652"/>
  <c r="R24" i="8"/>
  <c r="H892" i="2"/>
  <c r="H665"/>
  <c r="H781"/>
  <c r="R16" i="8"/>
  <c r="H886" i="2" s="1"/>
  <c r="Q27" i="8"/>
  <c r="H865" i="2" s="1"/>
  <c r="Q39" i="8"/>
  <c r="H876" i="2" s="1"/>
  <c r="Q42" i="8"/>
  <c r="H879" i="2" s="1"/>
  <c r="H579"/>
  <c r="R26" i="8"/>
  <c r="H894" i="2"/>
  <c r="J39" i="8"/>
  <c r="J13"/>
  <c r="H666" i="2"/>
  <c r="R39" i="8"/>
  <c r="H906" i="2" s="1"/>
  <c r="H643"/>
  <c r="H768"/>
  <c r="H770"/>
  <c r="Q20" i="8"/>
  <c r="G28"/>
  <c r="H566" i="2" s="1"/>
  <c r="J31" i="8"/>
  <c r="H571" i="2"/>
  <c r="G19" i="8"/>
  <c r="J19" s="1"/>
  <c r="D44" i="6"/>
  <c r="D46" s="1"/>
  <c r="H31" i="5"/>
  <c r="H36" s="1"/>
  <c r="D94" i="4"/>
  <c r="B56" i="6"/>
  <c r="B40" i="7"/>
  <c r="B113" i="9"/>
  <c r="B33" i="10"/>
  <c r="C48" i="8"/>
  <c r="B100" i="4"/>
  <c r="H860" i="2"/>
  <c r="H1043"/>
  <c r="E95" i="9"/>
  <c r="E92" s="1"/>
  <c r="H1046" i="2"/>
  <c r="H1121"/>
  <c r="H1008"/>
  <c r="E54" i="9"/>
  <c r="H1094" i="2" s="1"/>
  <c r="J20" i="8"/>
  <c r="R20" s="1"/>
  <c r="H890" i="2" s="1"/>
  <c r="N19" i="8"/>
  <c r="H769" i="2" s="1"/>
  <c r="C43" i="6"/>
  <c r="H211" i="2" s="1"/>
  <c r="G16" i="5"/>
  <c r="G31" s="1"/>
  <c r="H1027" i="2"/>
  <c r="H924"/>
  <c r="E27" i="9"/>
  <c r="H988" i="2" s="1"/>
  <c r="C26" i="9"/>
  <c r="H923" i="2" s="1"/>
  <c r="E29" i="9"/>
  <c r="H990" i="2" s="1"/>
  <c r="H926"/>
  <c r="G61" i="4"/>
  <c r="H110" i="2" s="1"/>
  <c r="D87" i="9"/>
  <c r="H86" i="2"/>
  <c r="E31" i="7"/>
  <c r="H280" i="2" s="1"/>
  <c r="H258"/>
  <c r="H597"/>
  <c r="E73" i="9"/>
  <c r="H1110" i="2" s="1"/>
  <c r="H507"/>
  <c r="D43" i="8"/>
  <c r="H490" i="2"/>
  <c r="C21" i="6"/>
  <c r="G56" i="4"/>
  <c r="H107" i="2" s="1"/>
  <c r="G34" i="4"/>
  <c r="H93" i="2" s="1"/>
  <c r="H134"/>
  <c r="E43" i="8"/>
  <c r="H520" i="2" s="1"/>
  <c r="H22"/>
  <c r="E58" i="9" l="1"/>
  <c r="H1098" i="2" s="1"/>
  <c r="H1012"/>
  <c r="H559"/>
  <c r="K43" i="8"/>
  <c r="H700" i="2" s="1"/>
  <c r="H37" i="4"/>
  <c r="H95" s="1"/>
  <c r="D56"/>
  <c r="D95" s="1"/>
  <c r="C10" i="14"/>
  <c r="C74" i="2"/>
  <c r="C78"/>
  <c r="C82"/>
  <c r="C86"/>
  <c r="C90"/>
  <c r="C94"/>
  <c r="C98"/>
  <c r="C102"/>
  <c r="C106"/>
  <c r="C110"/>
  <c r="C114"/>
  <c r="C118"/>
  <c r="C122"/>
  <c r="C127"/>
  <c r="C131"/>
  <c r="C135"/>
  <c r="C139"/>
  <c r="C143"/>
  <c r="C147"/>
  <c r="C151"/>
  <c r="C155"/>
  <c r="C159"/>
  <c r="C163"/>
  <c r="C167"/>
  <c r="C171"/>
  <c r="C175"/>
  <c r="C179"/>
  <c r="C69"/>
  <c r="C65"/>
  <c r="C61"/>
  <c r="C57"/>
  <c r="C53"/>
  <c r="C49"/>
  <c r="C45"/>
  <c r="C41"/>
  <c r="C37"/>
  <c r="C33"/>
  <c r="C29"/>
  <c r="C25"/>
  <c r="C21"/>
  <c r="C17"/>
  <c r="C13"/>
  <c r="C9"/>
  <c r="C5"/>
  <c r="A5" i="10"/>
  <c r="C1334" i="2"/>
  <c r="C1330"/>
  <c r="C1326"/>
  <c r="C1322"/>
  <c r="C1318"/>
  <c r="C1314"/>
  <c r="C1310"/>
  <c r="C1306"/>
  <c r="C1302"/>
  <c r="C1298"/>
  <c r="C1293"/>
  <c r="C1289"/>
  <c r="C1285"/>
  <c r="C1281"/>
  <c r="C1277"/>
  <c r="C1273"/>
  <c r="C1269"/>
  <c r="C1265"/>
  <c r="C1261"/>
  <c r="C1257"/>
  <c r="C1253"/>
  <c r="C1249"/>
  <c r="C1245"/>
  <c r="C1241"/>
  <c r="C1237"/>
  <c r="C1233"/>
  <c r="C1229"/>
  <c r="C1225"/>
  <c r="C1221"/>
  <c r="C1217"/>
  <c r="C1213"/>
  <c r="C1209"/>
  <c r="C1205"/>
  <c r="C1201"/>
  <c r="C1197"/>
  <c r="C1192"/>
  <c r="C1188"/>
  <c r="C1184"/>
  <c r="C1180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C748"/>
  <c r="C744"/>
  <c r="C740"/>
  <c r="C732"/>
  <c r="C720"/>
  <c r="C709"/>
  <c r="C698"/>
  <c r="C687"/>
  <c r="C676"/>
  <c r="C665"/>
  <c r="C654"/>
  <c r="C643"/>
  <c r="C632"/>
  <c r="C621"/>
  <c r="C610"/>
  <c r="C599"/>
  <c r="C588"/>
  <c r="C577"/>
  <c r="C566"/>
  <c r="C555"/>
  <c r="C545"/>
  <c r="C534"/>
  <c r="C523"/>
  <c r="C512"/>
  <c r="C501"/>
  <c r="C490"/>
  <c r="C479"/>
  <c r="C468"/>
  <c r="C456"/>
  <c r="C445"/>
  <c r="C435"/>
  <c r="C423"/>
  <c r="C412"/>
  <c r="C401"/>
  <c r="C389"/>
  <c r="C380"/>
  <c r="C372"/>
  <c r="C364"/>
  <c r="C355"/>
  <c r="C347"/>
  <c r="C339"/>
  <c r="C330"/>
  <c r="C322"/>
  <c r="C314"/>
  <c r="C305"/>
  <c r="C297"/>
  <c r="C289"/>
  <c r="C280"/>
  <c r="C272"/>
  <c r="C264"/>
  <c r="C256"/>
  <c r="C248"/>
  <c r="C239"/>
  <c r="C231"/>
  <c r="C222"/>
  <c r="C213"/>
  <c r="C204"/>
  <c r="C195"/>
  <c r="C187"/>
  <c r="A6" i="6"/>
  <c r="C735" i="2"/>
  <c r="C728"/>
  <c r="C722"/>
  <c r="C716"/>
  <c r="C710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1173"/>
  <c r="C1169"/>
  <c r="C1165"/>
  <c r="C1161"/>
  <c r="C1157"/>
  <c r="C1153"/>
  <c r="C1149"/>
  <c r="C1145"/>
  <c r="C1141"/>
  <c r="C1137"/>
  <c r="C1133"/>
  <c r="C1129"/>
  <c r="C1125"/>
  <c r="C1121"/>
  <c r="C1117"/>
  <c r="C1113"/>
  <c r="C1109"/>
  <c r="C1105"/>
  <c r="C1101"/>
  <c r="C1097"/>
  <c r="C1093"/>
  <c r="C1089"/>
  <c r="C1085"/>
  <c r="C1081"/>
  <c r="C1077"/>
  <c r="C1073"/>
  <c r="C1069"/>
  <c r="C1065"/>
  <c r="C1061"/>
  <c r="C1057"/>
  <c r="C1053"/>
  <c r="C1049"/>
  <c r="C1045"/>
  <c r="C1041"/>
  <c r="C1037"/>
  <c r="C1033"/>
  <c r="C1029"/>
  <c r="C1025"/>
  <c r="C1021"/>
  <c r="C1017"/>
  <c r="C1013"/>
  <c r="C1009"/>
  <c r="C1005"/>
  <c r="C1001"/>
  <c r="C997"/>
  <c r="C993"/>
  <c r="C989"/>
  <c r="C985"/>
  <c r="C981"/>
  <c r="C977"/>
  <c r="C973"/>
  <c r="C969"/>
  <c r="C965"/>
  <c r="C961"/>
  <c r="C957"/>
  <c r="C953"/>
  <c r="C949"/>
  <c r="C945"/>
  <c r="C941"/>
  <c r="C937"/>
  <c r="C933"/>
  <c r="C929"/>
  <c r="C925"/>
  <c r="C921"/>
  <c r="C917"/>
  <c r="C913"/>
  <c r="C908"/>
  <c r="C904"/>
  <c r="C900"/>
  <c r="C896"/>
  <c r="C892"/>
  <c r="C888"/>
  <c r="C884"/>
  <c r="C880"/>
  <c r="C876"/>
  <c r="C872"/>
  <c r="C868"/>
  <c r="C864"/>
  <c r="C860"/>
  <c r="C856"/>
  <c r="C852"/>
  <c r="C848"/>
  <c r="C844"/>
  <c r="C840"/>
  <c r="C836"/>
  <c r="C832"/>
  <c r="C828"/>
  <c r="C824"/>
  <c r="A6" i="5"/>
  <c r="C818" i="2"/>
  <c r="C814"/>
  <c r="C810"/>
  <c r="C806"/>
  <c r="C802"/>
  <c r="C76"/>
  <c r="C84"/>
  <c r="C92"/>
  <c r="C100"/>
  <c r="C108"/>
  <c r="C116"/>
  <c r="C124"/>
  <c r="C133"/>
  <c r="C141"/>
  <c r="C149"/>
  <c r="C157"/>
  <c r="C165"/>
  <c r="C173"/>
  <c r="C71"/>
  <c r="C63"/>
  <c r="C55"/>
  <c r="C47"/>
  <c r="C39"/>
  <c r="C31"/>
  <c r="C23"/>
  <c r="C15"/>
  <c r="C7"/>
  <c r="A5" i="8"/>
  <c r="C1328" i="2"/>
  <c r="C1320"/>
  <c r="C1312"/>
  <c r="C1304"/>
  <c r="C1296"/>
  <c r="C1287"/>
  <c r="C1279"/>
  <c r="C1271"/>
  <c r="C1263"/>
  <c r="C1255"/>
  <c r="C1247"/>
  <c r="C1239"/>
  <c r="C1231"/>
  <c r="C1223"/>
  <c r="C1215"/>
  <c r="C1207"/>
  <c r="C1199"/>
  <c r="C1190"/>
  <c r="C1182"/>
  <c r="C1174"/>
  <c r="C1166"/>
  <c r="C1158"/>
  <c r="C1150"/>
  <c r="C1142"/>
  <c r="C1134"/>
  <c r="C1126"/>
  <c r="C1118"/>
  <c r="C1110"/>
  <c r="C1102"/>
  <c r="C1094"/>
  <c r="C1086"/>
  <c r="C1078"/>
  <c r="C1070"/>
  <c r="C1062"/>
  <c r="C1054"/>
  <c r="C1046"/>
  <c r="C1038"/>
  <c r="C1030"/>
  <c r="C1022"/>
  <c r="C1014"/>
  <c r="C1006"/>
  <c r="C998"/>
  <c r="C990"/>
  <c r="C982"/>
  <c r="C974"/>
  <c r="C966"/>
  <c r="C958"/>
  <c r="C950"/>
  <c r="C942"/>
  <c r="C934"/>
  <c r="C926"/>
  <c r="C918"/>
  <c r="C909"/>
  <c r="C901"/>
  <c r="C893"/>
  <c r="C885"/>
  <c r="C877"/>
  <c r="C869"/>
  <c r="C861"/>
  <c r="C853"/>
  <c r="C845"/>
  <c r="C837"/>
  <c r="C829"/>
  <c r="C821"/>
  <c r="C815"/>
  <c r="C807"/>
  <c r="C799"/>
  <c r="C794"/>
  <c r="C788"/>
  <c r="C783"/>
  <c r="C777"/>
  <c r="C771"/>
  <c r="C766"/>
  <c r="C761"/>
  <c r="C755"/>
  <c r="C750"/>
  <c r="C745"/>
  <c r="C738"/>
  <c r="C726"/>
  <c r="C712"/>
  <c r="C695"/>
  <c r="C681"/>
  <c r="C668"/>
  <c r="C651"/>
  <c r="C638"/>
  <c r="C623"/>
  <c r="C607"/>
  <c r="C593"/>
  <c r="C579"/>
  <c r="C563"/>
  <c r="C550"/>
  <c r="C537"/>
  <c r="C520"/>
  <c r="C507"/>
  <c r="C493"/>
  <c r="C476"/>
  <c r="C463"/>
  <c r="C448"/>
  <c r="C432"/>
  <c r="C417"/>
  <c r="C403"/>
  <c r="C387"/>
  <c r="C376"/>
  <c r="C366"/>
  <c r="C353"/>
  <c r="C343"/>
  <c r="C332"/>
  <c r="C320"/>
  <c r="C309"/>
  <c r="C299"/>
  <c r="C287"/>
  <c r="C276"/>
  <c r="C266"/>
  <c r="C254"/>
  <c r="C244"/>
  <c r="C233"/>
  <c r="C220"/>
  <c r="C208"/>
  <c r="C198"/>
  <c r="C185"/>
  <c r="C739"/>
  <c r="C730"/>
  <c r="C721"/>
  <c r="C713"/>
  <c r="C705"/>
  <c r="C699"/>
  <c r="C693"/>
  <c r="C686"/>
  <c r="C680"/>
  <c r="C674"/>
  <c r="C667"/>
  <c r="C661"/>
  <c r="C655"/>
  <c r="C649"/>
  <c r="C642"/>
  <c r="C636"/>
  <c r="C630"/>
  <c r="C624"/>
  <c r="C617"/>
  <c r="C611"/>
  <c r="C605"/>
  <c r="C598"/>
  <c r="C592"/>
  <c r="C586"/>
  <c r="C580"/>
  <c r="C573"/>
  <c r="C567"/>
  <c r="C560"/>
  <c r="C554"/>
  <c r="C548"/>
  <c r="C541"/>
  <c r="C535"/>
  <c r="C528"/>
  <c r="C522"/>
  <c r="C516"/>
  <c r="C509"/>
  <c r="C503"/>
  <c r="C497"/>
  <c r="C491"/>
  <c r="C484"/>
  <c r="C478"/>
  <c r="C472"/>
  <c r="C466"/>
  <c r="C458"/>
  <c r="C452"/>
  <c r="C446"/>
  <c r="C439"/>
  <c r="C433"/>
  <c r="C427"/>
  <c r="C421"/>
  <c r="C415"/>
  <c r="C408"/>
  <c r="C402"/>
  <c r="C396"/>
  <c r="C390"/>
  <c r="C383"/>
  <c r="C375"/>
  <c r="C367"/>
  <c r="C359"/>
  <c r="C352"/>
  <c r="C344"/>
  <c r="C337"/>
  <c r="C329"/>
  <c r="C321"/>
  <c r="C313"/>
  <c r="C306"/>
  <c r="C298"/>
  <c r="C290"/>
  <c r="C283"/>
  <c r="C275"/>
  <c r="C267"/>
  <c r="C259"/>
  <c r="C251"/>
  <c r="C243"/>
  <c r="C236"/>
  <c r="C228"/>
  <c r="C221"/>
  <c r="C212"/>
  <c r="C205"/>
  <c r="C197"/>
  <c r="C190"/>
  <c r="C182"/>
  <c r="A3" i="14"/>
  <c r="C75" i="2"/>
  <c r="C83"/>
  <c r="C91"/>
  <c r="C99"/>
  <c r="C107"/>
  <c r="C115"/>
  <c r="C123"/>
  <c r="C132"/>
  <c r="C140"/>
  <c r="C148"/>
  <c r="C156"/>
  <c r="C164"/>
  <c r="C172"/>
  <c r="C72"/>
  <c r="C64"/>
  <c r="C56"/>
  <c r="C48"/>
  <c r="C40"/>
  <c r="C32"/>
  <c r="C24"/>
  <c r="C16"/>
  <c r="C8"/>
  <c r="A5" i="9"/>
  <c r="C1329" i="2"/>
  <c r="C1321"/>
  <c r="C1313"/>
  <c r="C1305"/>
  <c r="C1297"/>
  <c r="C1288"/>
  <c r="C1280"/>
  <c r="C1272"/>
  <c r="C1264"/>
  <c r="C1256"/>
  <c r="C1248"/>
  <c r="C1240"/>
  <c r="C1232"/>
  <c r="C1224"/>
  <c r="C1216"/>
  <c r="C1208"/>
  <c r="C1200"/>
  <c r="C1191"/>
  <c r="C1183"/>
  <c r="C1175"/>
  <c r="C1167"/>
  <c r="C1159"/>
  <c r="C1151"/>
  <c r="C1143"/>
  <c r="C1135"/>
  <c r="C1127"/>
  <c r="C1119"/>
  <c r="C1111"/>
  <c r="C1103"/>
  <c r="C1095"/>
  <c r="C1087"/>
  <c r="C1079"/>
  <c r="C1071"/>
  <c r="C1063"/>
  <c r="C1055"/>
  <c r="C1047"/>
  <c r="C1039"/>
  <c r="C1031"/>
  <c r="C1023"/>
  <c r="C1015"/>
  <c r="C1007"/>
  <c r="C999"/>
  <c r="C991"/>
  <c r="C983"/>
  <c r="C975"/>
  <c r="C967"/>
  <c r="C959"/>
  <c r="C951"/>
  <c r="C943"/>
  <c r="C935"/>
  <c r="C927"/>
  <c r="C919"/>
  <c r="C910"/>
  <c r="C902"/>
  <c r="C894"/>
  <c r="C886"/>
  <c r="C878"/>
  <c r="C870"/>
  <c r="C862"/>
  <c r="C854"/>
  <c r="C846"/>
  <c r="C838"/>
  <c r="C830"/>
  <c r="C822"/>
  <c r="C816"/>
  <c r="C808"/>
  <c r="C800"/>
  <c r="C795"/>
  <c r="C790"/>
  <c r="C784"/>
  <c r="C778"/>
  <c r="C773"/>
  <c r="C767"/>
  <c r="C762"/>
  <c r="C757"/>
  <c r="C751"/>
  <c r="C746"/>
  <c r="C741"/>
  <c r="C729"/>
  <c r="C715"/>
  <c r="C701"/>
  <c r="C684"/>
  <c r="C670"/>
  <c r="C657"/>
  <c r="C640"/>
  <c r="C626"/>
  <c r="C613"/>
  <c r="C596"/>
  <c r="C582"/>
  <c r="C569"/>
  <c r="C553"/>
  <c r="C540"/>
  <c r="C526"/>
  <c r="C510"/>
  <c r="C496"/>
  <c r="C482"/>
  <c r="C465"/>
  <c r="C450"/>
  <c r="C437"/>
  <c r="C420"/>
  <c r="C406"/>
  <c r="C392"/>
  <c r="C378"/>
  <c r="C368"/>
  <c r="C357"/>
  <c r="C345"/>
  <c r="C334"/>
  <c r="C324"/>
  <c r="C312"/>
  <c r="C301"/>
  <c r="C291"/>
  <c r="C278"/>
  <c r="C269"/>
  <c r="C258"/>
  <c r="C246"/>
  <c r="C235"/>
  <c r="C225"/>
  <c r="C211"/>
  <c r="C200"/>
  <c r="C189"/>
  <c r="C781"/>
  <c r="C731"/>
  <c r="C724"/>
  <c r="C714"/>
  <c r="C706"/>
  <c r="C700"/>
  <c r="C694"/>
  <c r="C688"/>
  <c r="C682"/>
  <c r="C675"/>
  <c r="C669"/>
  <c r="C663"/>
  <c r="C656"/>
  <c r="C650"/>
  <c r="C644"/>
  <c r="C637"/>
  <c r="C631"/>
  <c r="C625"/>
  <c r="C619"/>
  <c r="C612"/>
  <c r="C606"/>
  <c r="C600"/>
  <c r="C594"/>
  <c r="C587"/>
  <c r="C581"/>
  <c r="C575"/>
  <c r="C568"/>
  <c r="C562"/>
  <c r="C556"/>
  <c r="C549"/>
  <c r="C542"/>
  <c r="C536"/>
  <c r="C530"/>
  <c r="C524"/>
  <c r="C517"/>
  <c r="C511"/>
  <c r="C505"/>
  <c r="C498"/>
  <c r="C492"/>
  <c r="C486"/>
  <c r="C480"/>
  <c r="C474"/>
  <c r="C467"/>
  <c r="C461"/>
  <c r="C454"/>
  <c r="C447"/>
  <c r="C441"/>
  <c r="C434"/>
  <c r="C428"/>
  <c r="C422"/>
  <c r="C416"/>
  <c r="C410"/>
  <c r="C404"/>
  <c r="C397"/>
  <c r="C391"/>
  <c r="C385"/>
  <c r="C377"/>
  <c r="C369"/>
  <c r="C361"/>
  <c r="C354"/>
  <c r="C346"/>
  <c r="C338"/>
  <c r="C331"/>
  <c r="C323"/>
  <c r="C315"/>
  <c r="C308"/>
  <c r="C300"/>
  <c r="C292"/>
  <c r="C285"/>
  <c r="C277"/>
  <c r="C268"/>
  <c r="C261"/>
  <c r="C253"/>
  <c r="C245"/>
  <c r="C238"/>
  <c r="C230"/>
  <c r="C223"/>
  <c r="C214"/>
  <c r="C207"/>
  <c r="C199"/>
  <c r="C192"/>
  <c r="C184"/>
  <c r="C80"/>
  <c r="C88"/>
  <c r="C96"/>
  <c r="C104"/>
  <c r="C112"/>
  <c r="C120"/>
  <c r="C129"/>
  <c r="C137"/>
  <c r="C145"/>
  <c r="C153"/>
  <c r="C161"/>
  <c r="C169"/>
  <c r="C177"/>
  <c r="C67"/>
  <c r="C59"/>
  <c r="C51"/>
  <c r="C43"/>
  <c r="C35"/>
  <c r="C27"/>
  <c r="C19"/>
  <c r="C11"/>
  <c r="C3"/>
  <c r="C1332"/>
  <c r="C1324"/>
  <c r="C1316"/>
  <c r="C1308"/>
  <c r="C1300"/>
  <c r="C1291"/>
  <c r="C1283"/>
  <c r="C1275"/>
  <c r="C1267"/>
  <c r="C201"/>
  <c r="C232"/>
  <c r="C263"/>
  <c r="C294"/>
  <c r="C325"/>
  <c r="C356"/>
  <c r="C386"/>
  <c r="C411"/>
  <c r="C436"/>
  <c r="C462"/>
  <c r="C487"/>
  <c r="C513"/>
  <c r="C538"/>
  <c r="C564"/>
  <c r="C589"/>
  <c r="C614"/>
  <c r="C639"/>
  <c r="C664"/>
  <c r="C689"/>
  <c r="C717"/>
  <c r="C191"/>
  <c r="C237"/>
  <c r="C282"/>
  <c r="C326"/>
  <c r="C370"/>
  <c r="C395"/>
  <c r="C453"/>
  <c r="C515"/>
  <c r="C572"/>
  <c r="C629"/>
  <c r="C690"/>
  <c r="C742"/>
  <c r="C763"/>
  <c r="C786"/>
  <c r="C825"/>
  <c r="C857"/>
  <c r="C889"/>
  <c r="C922"/>
  <c r="C954"/>
  <c r="C986"/>
  <c r="C1018"/>
  <c r="C1050"/>
  <c r="C1082"/>
  <c r="C1114"/>
  <c r="C1146"/>
  <c r="C1178"/>
  <c r="C1211"/>
  <c r="C1243"/>
  <c r="C1284"/>
  <c r="C12"/>
  <c r="C176"/>
  <c r="C111"/>
  <c r="A6" i="7"/>
  <c r="C196" i="2"/>
  <c r="C210"/>
  <c r="C226"/>
  <c r="C241"/>
  <c r="C257"/>
  <c r="C273"/>
  <c r="C288"/>
  <c r="C304"/>
  <c r="C319"/>
  <c r="C335"/>
  <c r="C350"/>
  <c r="C365"/>
  <c r="C381"/>
  <c r="C394"/>
  <c r="C407"/>
  <c r="C419"/>
  <c r="C431"/>
  <c r="C444"/>
  <c r="C457"/>
  <c r="C471"/>
  <c r="C483"/>
  <c r="C495"/>
  <c r="C508"/>
  <c r="C521"/>
  <c r="C533"/>
  <c r="C546"/>
  <c r="C559"/>
  <c r="C571"/>
  <c r="C584"/>
  <c r="C597"/>
  <c r="C609"/>
  <c r="C622"/>
  <c r="C634"/>
  <c r="C647"/>
  <c r="C660"/>
  <c r="C672"/>
  <c r="C685"/>
  <c r="C697"/>
  <c r="C711"/>
  <c r="C727"/>
  <c r="C183"/>
  <c r="C206"/>
  <c r="C229"/>
  <c r="C252"/>
  <c r="C274"/>
  <c r="C295"/>
  <c r="C318"/>
  <c r="C341"/>
  <c r="C362"/>
  <c r="C384"/>
  <c r="C414"/>
  <c r="C442"/>
  <c r="C473"/>
  <c r="C504"/>
  <c r="C531"/>
  <c r="C561"/>
  <c r="C590"/>
  <c r="C618"/>
  <c r="C648"/>
  <c r="C679"/>
  <c r="C707"/>
  <c r="C737"/>
  <c r="C749"/>
  <c r="C759"/>
  <c r="C770"/>
  <c r="C782"/>
  <c r="C792"/>
  <c r="C804"/>
  <c r="C820"/>
  <c r="C834"/>
  <c r="C850"/>
  <c r="C866"/>
  <c r="C882"/>
  <c r="C898"/>
  <c r="C915"/>
  <c r="C931"/>
  <c r="C947"/>
  <c r="C963"/>
  <c r="C979"/>
  <c r="C995"/>
  <c r="C1011"/>
  <c r="C1027"/>
  <c r="C1043"/>
  <c r="C1059"/>
  <c r="C1075"/>
  <c r="C1091"/>
  <c r="C1107"/>
  <c r="C1123"/>
  <c r="C1139"/>
  <c r="C1155"/>
  <c r="C1171"/>
  <c r="C1187"/>
  <c r="C1204"/>
  <c r="C1220"/>
  <c r="C1236"/>
  <c r="C1252"/>
  <c r="C1276"/>
  <c r="C1309"/>
  <c r="C4"/>
  <c r="C36"/>
  <c r="C68"/>
  <c r="C152"/>
  <c r="C119"/>
  <c r="C87"/>
  <c r="C186"/>
  <c r="C216"/>
  <c r="C247"/>
  <c r="C279"/>
  <c r="C310"/>
  <c r="C340"/>
  <c r="C371"/>
  <c r="C399"/>
  <c r="C424"/>
  <c r="C449"/>
  <c r="C475"/>
  <c r="C500"/>
  <c r="C525"/>
  <c r="C551"/>
  <c r="C576"/>
  <c r="C602"/>
  <c r="C627"/>
  <c r="C652"/>
  <c r="C677"/>
  <c r="C702"/>
  <c r="C733"/>
  <c r="C215"/>
  <c r="C260"/>
  <c r="C303"/>
  <c r="C349"/>
  <c r="C426"/>
  <c r="C485"/>
  <c r="C543"/>
  <c r="C601"/>
  <c r="C659"/>
  <c r="C718"/>
  <c r="C753"/>
  <c r="C774"/>
  <c r="C796"/>
  <c r="C811"/>
  <c r="C841"/>
  <c r="C873"/>
  <c r="C905"/>
  <c r="C938"/>
  <c r="C970"/>
  <c r="C1002"/>
  <c r="C1034"/>
  <c r="C1066"/>
  <c r="C1098"/>
  <c r="C1130"/>
  <c r="C1162"/>
  <c r="C1194"/>
  <c r="C1227"/>
  <c r="C1259"/>
  <c r="C1317"/>
  <c r="C44"/>
  <c r="C144"/>
  <c r="C79"/>
  <c r="C194"/>
  <c r="C209"/>
  <c r="C224"/>
  <c r="C240"/>
  <c r="C255"/>
  <c r="C271"/>
  <c r="C286"/>
  <c r="C302"/>
  <c r="C317"/>
  <c r="C333"/>
  <c r="C348"/>
  <c r="C363"/>
  <c r="C379"/>
  <c r="C393"/>
  <c r="C405"/>
  <c r="C418"/>
  <c r="C430"/>
  <c r="C443"/>
  <c r="C455"/>
  <c r="C469"/>
  <c r="C481"/>
  <c r="C494"/>
  <c r="C506"/>
  <c r="C519"/>
  <c r="C532"/>
  <c r="C544"/>
  <c r="C557"/>
  <c r="C570"/>
  <c r="C583"/>
  <c r="C595"/>
  <c r="C608"/>
  <c r="C620"/>
  <c r="C633"/>
  <c r="C646"/>
  <c r="C658"/>
  <c r="C671"/>
  <c r="C683"/>
  <c r="C696"/>
  <c r="C708"/>
  <c r="C725"/>
  <c r="C181"/>
  <c r="C202"/>
  <c r="C227"/>
  <c r="C250"/>
  <c r="C270"/>
  <c r="C293"/>
  <c r="C316"/>
  <c r="C336"/>
  <c r="C360"/>
  <c r="C382"/>
  <c r="C409"/>
  <c r="C440"/>
  <c r="C470"/>
  <c r="C499"/>
  <c r="C529"/>
  <c r="C558"/>
  <c r="C585"/>
  <c r="C615"/>
  <c r="C645"/>
  <c r="C673"/>
  <c r="C704"/>
  <c r="C734"/>
  <c r="C747"/>
  <c r="C758"/>
  <c r="C769"/>
  <c r="C779"/>
  <c r="C791"/>
  <c r="C803"/>
  <c r="C819"/>
  <c r="C833"/>
  <c r="C849"/>
  <c r="C865"/>
  <c r="C881"/>
  <c r="C897"/>
  <c r="C914"/>
  <c r="C930"/>
  <c r="C946"/>
  <c r="C962"/>
  <c r="C978"/>
  <c r="C994"/>
  <c r="C1010"/>
  <c r="C1026"/>
  <c r="C1042"/>
  <c r="C1058"/>
  <c r="C1074"/>
  <c r="C1090"/>
  <c r="C1106"/>
  <c r="C1122"/>
  <c r="C1138"/>
  <c r="C1154"/>
  <c r="C1170"/>
  <c r="C1186"/>
  <c r="C1203"/>
  <c r="C1219"/>
  <c r="C1235"/>
  <c r="C1251"/>
  <c r="C1268"/>
  <c r="C1301"/>
  <c r="C1333"/>
  <c r="C28"/>
  <c r="C60"/>
  <c r="C160"/>
  <c r="C128"/>
  <c r="C95"/>
  <c r="C45" i="9"/>
  <c r="C46" s="1"/>
  <c r="H943" i="2" s="1"/>
  <c r="H650"/>
  <c r="F78" i="11"/>
  <c r="F79" s="1"/>
  <c r="H1330" i="2" s="1"/>
  <c r="H275"/>
  <c r="E34" i="7"/>
  <c r="H283" i="2" s="1"/>
  <c r="D31" i="5"/>
  <c r="D36" s="1"/>
  <c r="D42" s="1"/>
  <c r="B111" i="9"/>
  <c r="I18" i="10"/>
  <c r="H1286" i="2" s="1"/>
  <c r="E82" i="9"/>
  <c r="H1119" i="2" s="1"/>
  <c r="F41" i="8"/>
  <c r="H537" i="2"/>
  <c r="Q19" i="8"/>
  <c r="H859" i="2" s="1"/>
  <c r="C94" i="4"/>
  <c r="H71" i="2" s="1"/>
  <c r="D15" i="12"/>
  <c r="C56" i="4"/>
  <c r="H41" i="2" s="1"/>
  <c r="D3" i="12"/>
  <c r="H161" i="2"/>
  <c r="D33" i="5"/>
  <c r="I27" i="10"/>
  <c r="H1294" i="2" s="1"/>
  <c r="D98" i="9"/>
  <c r="D99" s="1"/>
  <c r="H1093" i="2" s="1"/>
  <c r="H1129"/>
  <c r="E87" i="9"/>
  <c r="H1124" i="2" s="1"/>
  <c r="H1132"/>
  <c r="H1081"/>
  <c r="E77" i="9"/>
  <c r="H1114" i="2" s="1"/>
  <c r="H1022"/>
  <c r="E68" i="9"/>
  <c r="H1108" i="2" s="1"/>
  <c r="D46" i="9"/>
  <c r="H975" i="2" s="1"/>
  <c r="H974"/>
  <c r="H955"/>
  <c r="C44" i="6"/>
  <c r="C46" s="1"/>
  <c r="H214" i="2" s="1"/>
  <c r="H191"/>
  <c r="G71" i="4"/>
  <c r="G79" s="1"/>
  <c r="D13" i="12" s="1"/>
  <c r="H64" i="2"/>
  <c r="C31" i="5"/>
  <c r="C36" s="1"/>
  <c r="H170" i="2"/>
  <c r="G36" i="5"/>
  <c r="H174" i="2" s="1"/>
  <c r="H137"/>
  <c r="C46" i="8"/>
  <c r="B38" i="7"/>
  <c r="B31" i="10"/>
  <c r="B54" i="6"/>
  <c r="B50" i="5"/>
  <c r="B98" i="4"/>
  <c r="H858" i="2"/>
  <c r="R18" i="8"/>
  <c r="H888" i="2" s="1"/>
  <c r="R25" i="8"/>
  <c r="H893" i="2" s="1"/>
  <c r="H653"/>
  <c r="R36" i="8"/>
  <c r="H903" i="2" s="1"/>
  <c r="H663"/>
  <c r="K31" i="7"/>
  <c r="H398" i="2"/>
  <c r="R27" i="8"/>
  <c r="H895" i="2" s="1"/>
  <c r="H655"/>
  <c r="H43" i="8"/>
  <c r="H610" i="2" s="1"/>
  <c r="H608"/>
  <c r="L43" i="8"/>
  <c r="H730" i="2" s="1"/>
  <c r="N41" i="8"/>
  <c r="H728" i="2"/>
  <c r="H664"/>
  <c r="R37" i="8"/>
  <c r="H904" i="2" s="1"/>
  <c r="R35" i="8"/>
  <c r="H902" i="2" s="1"/>
  <c r="H662"/>
  <c r="H644"/>
  <c r="R14" i="8"/>
  <c r="H884" i="2" s="1"/>
  <c r="H661"/>
  <c r="R34" i="8"/>
  <c r="H901" i="2" s="1"/>
  <c r="R11" i="8"/>
  <c r="H881" i="2" s="1"/>
  <c r="H641"/>
  <c r="H1331"/>
  <c r="F149" i="11"/>
  <c r="H1335" i="2" s="1"/>
  <c r="H1038"/>
  <c r="C98" i="9"/>
  <c r="J30" i="8"/>
  <c r="H390" i="2"/>
  <c r="H649"/>
  <c r="L17" i="7"/>
  <c r="H420" i="2" s="1"/>
  <c r="H658"/>
  <c r="R42" i="8"/>
  <c r="H909" i="2" s="1"/>
  <c r="R12" i="8"/>
  <c r="H882" i="2" s="1"/>
  <c r="H667"/>
  <c r="H659"/>
  <c r="R33" i="8"/>
  <c r="H900" i="2" s="1"/>
  <c r="H572"/>
  <c r="Q13" i="8"/>
  <c r="Q17"/>
  <c r="Q31"/>
  <c r="H868" i="2" s="1"/>
  <c r="H574"/>
  <c r="H554"/>
  <c r="H717"/>
  <c r="H784"/>
  <c r="G37" i="4"/>
  <c r="D18" i="12" s="1"/>
  <c r="J28" i="8"/>
  <c r="E26" i="9"/>
  <c r="R38" i="8"/>
  <c r="H905" i="2" s="1"/>
  <c r="H239"/>
  <c r="H236"/>
  <c r="I31" i="7"/>
  <c r="H37" i="5" l="1"/>
  <c r="H42" s="1"/>
  <c r="D37"/>
  <c r="H942" i="2"/>
  <c r="H1329"/>
  <c r="H33" i="5"/>
  <c r="H548" i="2"/>
  <c r="F43" i="8"/>
  <c r="H550" i="2" s="1"/>
  <c r="G41" i="8"/>
  <c r="R19"/>
  <c r="H889" i="2" s="1"/>
  <c r="C95" i="4"/>
  <c r="D6" i="12" s="1"/>
  <c r="D45" i="5"/>
  <c r="H1092" i="2"/>
  <c r="E98" i="9"/>
  <c r="E99" s="1"/>
  <c r="H1136" i="2" s="1"/>
  <c r="E10" i="14"/>
  <c r="D10" s="1"/>
  <c r="H212" i="2"/>
  <c r="D5" i="12"/>
  <c r="D11"/>
  <c r="D10"/>
  <c r="D12"/>
  <c r="H120" i="2"/>
  <c r="H124"/>
  <c r="H143"/>
  <c r="C33" i="5"/>
  <c r="H144" i="2" s="1"/>
  <c r="G33" i="5"/>
  <c r="H171" i="2" s="1"/>
  <c r="G37" i="5"/>
  <c r="H147" i="2"/>
  <c r="D8" i="12"/>
  <c r="C42" i="5"/>
  <c r="H153" i="2" s="1"/>
  <c r="C37" i="5"/>
  <c r="G43" i="8"/>
  <c r="H580" i="2" s="1"/>
  <c r="J41" i="8"/>
  <c r="H578" i="2"/>
  <c r="H857"/>
  <c r="R17" i="8"/>
  <c r="H887" i="2" s="1"/>
  <c r="N43" i="8"/>
  <c r="H790" i="2" s="1"/>
  <c r="H788"/>
  <c r="Q41" i="8"/>
  <c r="H987" i="2"/>
  <c r="E45" i="9"/>
  <c r="H656" i="2"/>
  <c r="R28" i="8"/>
  <c r="H853" i="2"/>
  <c r="R13" i="8"/>
  <c r="H883" i="2" s="1"/>
  <c r="H1049"/>
  <c r="C99" i="9"/>
  <c r="H1050" i="2" s="1"/>
  <c r="H657"/>
  <c r="R30" i="8"/>
  <c r="H897" i="2" s="1"/>
  <c r="H94"/>
  <c r="D4" i="12"/>
  <c r="C7" i="14"/>
  <c r="D7" s="1"/>
  <c r="G95" i="4"/>
  <c r="C11" i="14"/>
  <c r="K34" i="7"/>
  <c r="H415" i="2" s="1"/>
  <c r="H412"/>
  <c r="R31" i="8"/>
  <c r="H898" i="2" s="1"/>
  <c r="I34" i="7"/>
  <c r="H368" i="2"/>
  <c r="L31" i="7"/>
  <c r="H434" i="2" s="1"/>
  <c r="D44" i="5" l="1"/>
  <c r="H44"/>
  <c r="G42"/>
  <c r="C44" s="1"/>
  <c r="C6" i="14"/>
  <c r="H72" i="2"/>
  <c r="D16" i="12"/>
  <c r="D20"/>
  <c r="H1135" i="2"/>
  <c r="D19" i="12"/>
  <c r="H175" i="2"/>
  <c r="C45" i="5"/>
  <c r="H156" i="2" s="1"/>
  <c r="H45" i="5"/>
  <c r="D21" i="12"/>
  <c r="H148" i="2"/>
  <c r="H1006"/>
  <c r="E46" i="9"/>
  <c r="H1007" i="2" s="1"/>
  <c r="R41" i="8"/>
  <c r="H908" i="2" s="1"/>
  <c r="H668"/>
  <c r="E6" i="14"/>
  <c r="H125" i="2"/>
  <c r="H896"/>
  <c r="H878"/>
  <c r="Q43" i="8"/>
  <c r="H880" i="2" s="1"/>
  <c r="J43" i="8"/>
  <c r="H670" i="2" s="1"/>
  <c r="H371"/>
  <c r="L34" i="7"/>
  <c r="H176" i="2" l="1"/>
  <c r="G44" i="5"/>
  <c r="H178" i="2" s="1"/>
  <c r="G45" i="5"/>
  <c r="H179" i="2" s="1"/>
  <c r="R43" i="8"/>
  <c r="H910" i="2" s="1"/>
  <c r="D6" i="14"/>
  <c r="D24" i="12"/>
  <c r="D22"/>
  <c r="D23"/>
  <c r="H155" i="2"/>
  <c r="E11" i="14"/>
  <c r="D11" s="1"/>
  <c r="H437" i="2"/>
  <c r="E8" i="14" l="1"/>
  <c r="D8" s="1"/>
</calcChain>
</file>

<file path=xl/sharedStrings.xml><?xml version="1.0" encoding="utf-8"?>
<sst xmlns="http://schemas.openxmlformats.org/spreadsheetml/2006/main" count="4330" uniqueCount="1011">
  <si>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</si>
  <si>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</si>
  <si>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</si>
  <si>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</si>
  <si>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</si>
  <si>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</si>
  <si>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</si>
  <si>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</si>
  <si>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</si>
  <si>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</si>
  <si>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</si>
  <si>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</si>
  <si>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</si>
  <si>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</si>
  <si>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</si>
  <si>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</si>
  <si>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</si>
  <si>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</si>
  <si>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</si>
  <si>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</si>
  <si>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</si>
  <si>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</si>
  <si>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</si>
  <si>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</si>
  <si>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</si>
  <si>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</si>
  <si>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</si>
  <si>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</si>
  <si>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</si>
  <si>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</si>
  <si>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</si>
  <si>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</si>
  <si>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</si>
  <si>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</si>
  <si>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</si>
  <si>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</si>
  <si>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</si>
  <si>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</si>
  <si>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</si>
  <si>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</si>
  <si>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</si>
  <si>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</si>
  <si>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</si>
  <si>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</si>
  <si>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</si>
  <si>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</si>
  <si>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</si>
  <si>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</si>
  <si>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</si>
  <si>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</si>
  <si>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</si>
  <si>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</si>
  <si>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</si>
  <si>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</si>
  <si>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</si>
  <si>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</si>
  <si>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</si>
  <si>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</si>
  <si>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</si>
  <si>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</si>
  <si>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</si>
  <si>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</si>
  <si>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</si>
  <si>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</si>
  <si>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</si>
  <si>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</si>
  <si>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</si>
  <si>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</si>
  <si>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</si>
  <si>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</si>
  <si>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</si>
  <si>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</si>
  <si>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</si>
  <si>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</si>
  <si>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</si>
  <si>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</si>
  <si>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</si>
  <si>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</si>
  <si>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</si>
  <si>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</si>
  <si>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</si>
  <si>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</si>
  <si>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</si>
  <si>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</si>
  <si>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</si>
  <si>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</si>
  <si>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</si>
  <si>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</si>
  <si>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</si>
  <si>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</si>
  <si>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</si>
  <si>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</si>
  <si>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</si>
  <si>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</si>
  <si>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</si>
  <si>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</si>
  <si>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</si>
  <si>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</si>
  <si>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</si>
  <si>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</si>
  <si>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</si>
  <si>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</si>
  <si>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</si>
  <si>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</si>
  <si>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</si>
  <si>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</si>
  <si>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</si>
  <si>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</si>
  <si>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</si>
  <si>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</si>
  <si>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</si>
  <si>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</si>
  <si>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</si>
  <si>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</si>
  <si>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</si>
  <si>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</si>
  <si>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</si>
  <si>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</si>
  <si>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</si>
  <si>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</si>
  <si>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</si>
  <si>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</si>
  <si>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</si>
  <si>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</si>
  <si>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</si>
  <si>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</si>
  <si>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</si>
  <si>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</si>
  <si>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</si>
  <si>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</si>
  <si>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</si>
  <si>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</si>
  <si>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</si>
  <si>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</si>
  <si>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</si>
  <si>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</si>
  <si>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</si>
  <si>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</si>
  <si>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</si>
  <si>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</si>
  <si>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</si>
  <si>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</si>
  <si>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</si>
  <si>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</si>
  <si>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</si>
  <si>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</si>
  <si>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</si>
  <si>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</si>
  <si>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</si>
  <si>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</si>
  <si>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</si>
  <si>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</si>
  <si>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</si>
  <si>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</si>
  <si>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</si>
  <si>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</si>
  <si>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</si>
  <si>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</si>
  <si>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</si>
  <si>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</si>
  <si>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</si>
  <si>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</si>
  <si>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</si>
  <si>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</si>
  <si>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</si>
  <si>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</si>
  <si>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</si>
  <si>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</si>
  <si>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</si>
  <si>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</si>
  <si>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</si>
  <si>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</si>
  <si>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</si>
  <si>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</si>
  <si>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</si>
  <si>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</si>
  <si>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</si>
  <si>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</si>
  <si>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</si>
  <si>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</si>
  <si>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</si>
  <si>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</si>
  <si>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</si>
  <si>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</si>
  <si>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</si>
  <si>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</si>
  <si>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</si>
  <si>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</si>
  <si>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</si>
  <si>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</si>
  <si>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</si>
  <si>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</si>
  <si>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</si>
  <si>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</si>
  <si>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</si>
  <si>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</si>
  <si>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</si>
  <si>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</si>
  <si>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</si>
  <si>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</si>
  <si>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</si>
  <si>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</si>
  <si>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</si>
  <si>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</si>
  <si>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</si>
  <si>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</si>
  <si>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</si>
  <si>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</si>
  <si>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</si>
  <si>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</si>
  <si>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</si>
  <si>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</si>
  <si>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</si>
  <si>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</si>
  <si>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</si>
  <si>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</si>
  <si>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</si>
  <si>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</si>
  <si>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</si>
  <si>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</si>
  <si>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</si>
  <si>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</si>
  <si>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</si>
  <si>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</si>
  <si>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</si>
  <si>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</si>
  <si>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</si>
  <si>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</si>
  <si>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</si>
  <si>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</si>
  <si>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</si>
  <si>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</si>
  <si>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</si>
  <si>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</si>
  <si>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</si>
  <si>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</si>
  <si>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</si>
  <si>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</si>
  <si>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</si>
  <si>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</si>
  <si>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</si>
  <si>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</si>
  <si>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</si>
  <si>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</si>
  <si>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</si>
  <si>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</si>
  <si>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</si>
  <si>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</si>
  <si>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</si>
  <si>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</si>
  <si>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</si>
  <si>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</si>
  <si>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</si>
  <si>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</si>
  <si>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</si>
  <si>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</si>
  <si>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</si>
  <si>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</si>
  <si>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</si>
  <si>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</si>
  <si>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</si>
  <si>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</si>
  <si>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</si>
  <si>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</si>
  <si>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</si>
  <si>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</si>
  <si>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</si>
  <si>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</si>
  <si>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</si>
  <si>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</si>
  <si>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</si>
  <si>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</si>
  <si>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</si>
  <si>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</si>
  <si>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</si>
  <si>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</si>
  <si>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</si>
  <si>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</si>
  <si>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</si>
  <si>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</si>
  <si>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</si>
  <si>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</si>
  <si>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</si>
  <si>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</si>
  <si>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</si>
  <si>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</si>
  <si>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</si>
  <si>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</si>
  <si>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</si>
  <si>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</si>
  <si>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</si>
  <si>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</si>
  <si>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</si>
  <si>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</si>
  <si>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</si>
  <si>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</si>
  <si>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</si>
  <si>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</si>
  <si>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</si>
  <si>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</si>
  <si>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</si>
  <si>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</si>
  <si>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</si>
  <si>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</si>
  <si>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</si>
  <si>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</si>
  <si>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</si>
  <si>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</si>
  <si>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</si>
  <si>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</si>
  <si>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</si>
  <si>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</si>
  <si>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</si>
  <si>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</si>
  <si>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</si>
  <si>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</si>
  <si>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</si>
  <si>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</si>
  <si>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</si>
  <si>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</si>
  <si>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</si>
  <si>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</si>
  <si>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</si>
  <si>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</si>
  <si>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</si>
  <si>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</si>
  <si>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</si>
  <si>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</si>
  <si>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</si>
  <si>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</si>
  <si>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</si>
  <si>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</si>
  <si>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</si>
  <si>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</si>
  <si>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</si>
  <si>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</si>
  <si>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</si>
  <si>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</si>
  <si>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</si>
  <si>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</si>
  <si>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</si>
  <si>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</si>
  <si>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</si>
  <si>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</si>
  <si>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</si>
  <si>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</si>
  <si>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</si>
  <si>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</si>
  <si>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</si>
  <si>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</si>
  <si>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</si>
  <si>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</si>
  <si>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</si>
  <si>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</si>
  <si>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</si>
  <si>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</si>
  <si>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</si>
  <si>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</si>
  <si>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</si>
  <si>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</si>
  <si>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</si>
  <si>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</si>
  <si>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</si>
  <si>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</si>
  <si>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</si>
  <si>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</si>
  <si>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</si>
  <si>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</si>
  <si>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</si>
  <si>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</si>
  <si>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</si>
  <si>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</si>
  <si>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</si>
  <si>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</si>
  <si>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</si>
  <si>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</si>
  <si>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</si>
  <si>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</si>
  <si>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</si>
  <si>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</si>
  <si>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</si>
  <si>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</si>
  <si>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</si>
  <si>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</si>
  <si>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</si>
  <si>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</si>
  <si>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</si>
  <si>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</si>
  <si>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</si>
  <si>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</si>
  <si>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</si>
  <si>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</si>
  <si>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</si>
  <si>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</si>
  <si>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</si>
  <si>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</si>
  <si>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</si>
  <si>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</si>
  <si>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</si>
  <si>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</si>
  <si>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</si>
  <si>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</si>
  <si>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</si>
  <si>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</si>
  <si>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</si>
  <si>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</si>
  <si>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</si>
  <si>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</si>
  <si>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</si>
  <si>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</si>
  <si>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</si>
  <si>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</si>
  <si>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</si>
  <si>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</si>
  <si>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</si>
  <si>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</si>
  <si>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</si>
  <si>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</si>
  <si>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</si>
  <si>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</si>
  <si>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</si>
  <si>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</si>
  <si>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</si>
  <si>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</si>
  <si>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</si>
  <si>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</si>
  <si>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</si>
  <si>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</si>
  <si>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</si>
  <si>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</si>
  <si>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</si>
  <si>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</si>
  <si>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</si>
  <si>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</si>
  <si>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</si>
  <si>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</si>
  <si>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</si>
  <si>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</si>
  <si>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</si>
  <si>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</si>
  <si>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</si>
  <si>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</si>
  <si>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</si>
  <si>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</si>
  <si>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</si>
  <si>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</si>
  <si>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</si>
  <si>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</si>
  <si>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</si>
  <si>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</si>
  <si>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</si>
  <si>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</si>
  <si>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</si>
  <si>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</si>
  <si>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</si>
  <si>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</si>
  <si>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</si>
  <si>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</si>
  <si>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</si>
  <si>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</si>
  <si>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</si>
  <si>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</si>
  <si>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</si>
  <si>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</si>
  <si>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</si>
  <si>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</si>
  <si>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</si>
  <si>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</si>
  <si>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</si>
  <si>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</si>
  <si>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</si>
  <si>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</si>
  <si>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</si>
  <si>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</si>
  <si>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</si>
  <si>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</si>
  <si>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</si>
  <si>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</si>
  <si>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</si>
  <si>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</si>
  <si>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</si>
  <si>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</si>
  <si>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</si>
  <si>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</si>
  <si>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</si>
  <si>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</si>
  <si>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</si>
  <si>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</si>
  <si>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</si>
  <si>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</si>
  <si>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</si>
  <si>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</si>
  <si>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</si>
  <si>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</si>
  <si>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</si>
  <si>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</si>
  <si>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</si>
  <si>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</si>
  <si>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</si>
  <si>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</si>
  <si>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</si>
  <si>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</si>
  <si>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</si>
  <si>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</si>
  <si>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</si>
  <si>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</si>
  <si>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</si>
  <si>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</si>
  <si>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</si>
  <si>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</si>
  <si>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</si>
  <si>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</si>
  <si>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</si>
  <si>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</si>
  <si>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</si>
  <si>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</si>
  <si>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</si>
  <si>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</si>
  <si>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</si>
  <si>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</si>
  <si>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</si>
  <si>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</si>
  <si>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</si>
  <si>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</si>
  <si>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</si>
  <si>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</si>
  <si>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</si>
  <si>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</si>
  <si>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</si>
  <si>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</si>
  <si>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</si>
  <si>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</si>
  <si>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</si>
  <si>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</si>
  <si>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</si>
  <si>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</si>
  <si>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</si>
  <si>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</si>
  <si>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</si>
  <si>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</si>
  <si>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</si>
  <si>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</si>
  <si>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</si>
  <si>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</si>
  <si>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</si>
  <si>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</si>
  <si>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</si>
  <si>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</si>
  <si>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</si>
  <si>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</si>
  <si>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</si>
  <si>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</si>
  <si>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</si>
  <si>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</si>
  <si>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</si>
  <si>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</si>
  <si>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</si>
  <si>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</si>
  <si>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</si>
  <si>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</si>
  <si>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</si>
  <si>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</si>
  <si>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</si>
  <si>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</si>
  <si>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</si>
  <si>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</si>
  <si>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</si>
  <si>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</si>
  <si>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</si>
  <si>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</si>
  <si>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</si>
  <si>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</si>
  <si>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</si>
  <si>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</si>
  <si>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</si>
  <si>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</si>
  <si>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</si>
  <si>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</si>
  <si>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</si>
  <si>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</si>
  <si>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</si>
  <si>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</si>
  <si>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</si>
  <si>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</si>
  <si>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</si>
  <si>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</si>
  <si>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</si>
  <si>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</si>
  <si>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</si>
  <si>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</si>
  <si>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</si>
  <si>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</si>
  <si>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</si>
  <si>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</si>
  <si>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</si>
  <si>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</si>
  <si>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</si>
  <si>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</si>
  <si>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</si>
  <si>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</si>
  <si>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</si>
  <si>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</si>
  <si>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</si>
  <si>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</si>
  <si>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</si>
  <si>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</si>
  <si>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</si>
  <si>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</si>
  <si>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</si>
  <si>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</si>
  <si>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</si>
  <si>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</si>
  <si>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</si>
  <si>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</si>
  <si>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</si>
  <si>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</si>
  <si>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</si>
  <si>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</si>
  <si>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</si>
  <si>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</si>
  <si>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</si>
  <si>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</si>
  <si>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</si>
  <si>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</si>
  <si>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</si>
  <si>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</si>
  <si>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</si>
  <si>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</si>
  <si>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</si>
  <si>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</si>
  <si>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</si>
  <si>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</si>
  <si>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</si>
  <si>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</si>
  <si>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</si>
  <si>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</si>
  <si>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</si>
  <si>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</si>
  <si>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</si>
  <si>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</si>
  <si>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</si>
  <si>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</si>
  <si>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</si>
  <si>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</si>
  <si>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</si>
  <si>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</si>
  <si>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</si>
  <si>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</si>
  <si>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</si>
  <si>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</si>
  <si>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</si>
  <si>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</si>
  <si>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</si>
  <si>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</si>
  <si>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</si>
  <si>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</si>
  <si>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</si>
  <si>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</si>
  <si>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</si>
  <si>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</si>
  <si>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</si>
  <si>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</si>
  <si>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</si>
  <si>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</si>
  <si>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</si>
  <si>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</si>
  <si>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</si>
  <si>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</si>
  <si>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</si>
  <si>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</si>
  <si>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</si>
  <si>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</si>
  <si>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</si>
  <si>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</si>
  <si>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</si>
  <si>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</si>
  <si>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</si>
  <si>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</si>
  <si>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</si>
  <si>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</si>
  <si>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</si>
  <si>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</si>
  <si>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</si>
  <si>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</si>
  <si>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</si>
  <si>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</si>
  <si>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</si>
  <si>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</si>
  <si>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</si>
  <si>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</si>
  <si>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</si>
  <si>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</si>
  <si>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</si>
  <si>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</si>
  <si>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</si>
  <si>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</si>
  <si>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</si>
  <si>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</si>
  <si>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</si>
  <si>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</si>
  <si>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</si>
  <si>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</si>
  <si>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</si>
  <si>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</si>
  <si>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</si>
  <si>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</si>
  <si>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</si>
  <si>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</si>
  <si>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</si>
  <si>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</si>
  <si>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</si>
  <si>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</si>
  <si>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</si>
  <si>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</si>
  <si>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</si>
  <si>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</si>
  <si>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</si>
  <si>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</si>
  <si>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</si>
  <si>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</si>
  <si>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</si>
  <si>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</si>
  <si>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</si>
  <si>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</si>
  <si>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</si>
  <si>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</si>
  <si>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</si>
  <si>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</si>
  <si>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</si>
  <si>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</si>
  <si>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</si>
  <si>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</si>
  <si>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</si>
  <si>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</si>
  <si>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</si>
  <si>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</si>
  <si>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</si>
  <si>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</si>
  <si>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</si>
  <si>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</si>
  <si>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</si>
  <si>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</si>
  <si>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</si>
  <si>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</si>
  <si>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</si>
  <si>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</si>
  <si>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</si>
  <si>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</si>
  <si>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</si>
  <si>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</si>
  <si>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</si>
  <si>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</si>
  <si>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</si>
  <si>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</si>
  <si>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</si>
  <si>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</si>
  <si>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</si>
  <si>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</si>
  <si>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</si>
  <si>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</si>
  <si>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</si>
  <si>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</si>
  <si>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</si>
  <si>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</si>
  <si>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</si>
  <si>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</si>
  <si>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</si>
  <si>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</si>
  <si>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</si>
  <si>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</si>
  <si>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</si>
  <si>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</si>
  <si>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</si>
  <si>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</si>
  <si>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</si>
  <si>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</si>
  <si>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</si>
  <si>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</si>
  <si>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</si>
  <si>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</si>
  <si>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</si>
  <si>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</si>
  <si>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</si>
  <si>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</si>
  <si>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</si>
  <si>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</si>
  <si>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</si>
  <si>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</si>
  <si>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</si>
  <si>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</si>
  <si>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</si>
  <si>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</si>
  <si>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</si>
  <si>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</si>
  <si>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</si>
  <si>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</si>
  <si>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</si>
  <si>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</si>
  <si>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</si>
  <si>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</si>
  <si>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</si>
  <si>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</si>
  <si>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</si>
  <si>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</si>
  <si>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</si>
  <si>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</si>
  <si>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</si>
  <si>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</si>
  <si>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</si>
  <si>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</si>
  <si>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</si>
  <si>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</si>
  <si>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</si>
  <si>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</si>
  <si>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</si>
  <si>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</si>
  <si>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</si>
  <si>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</si>
  <si>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</si>
  <si>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</si>
  <si>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</si>
  <si>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</si>
  <si>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</si>
  <si>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</si>
  <si>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</si>
  <si>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</si>
  <si>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</si>
  <si>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</si>
  <si>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</si>
  <si>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</si>
  <si>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</si>
  <si>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</si>
  <si>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</si>
  <si>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</si>
  <si>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</si>
  <si>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</si>
  <si>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</si>
  <si>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</si>
  <si>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</si>
  <si>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</si>
  <si>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</si>
  <si>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</si>
  <si>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</si>
  <si>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</si>
  <si>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</si>
  <si>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</si>
  <si>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</si>
  <si>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</si>
  <si>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</si>
  <si>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</si>
  <si>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</si>
  <si>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</si>
  <si>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</si>
  <si>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</si>
  <si>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</si>
  <si>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</si>
  <si>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</si>
  <si>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</si>
  <si>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</si>
  <si>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</si>
  <si>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</si>
  <si>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</si>
  <si>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</si>
  <si>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</si>
  <si>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</si>
  <si>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</si>
  <si>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</si>
  <si>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</si>
  <si>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</si>
  <si>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</si>
  <si>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</si>
  <si>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</si>
  <si>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</si>
  <si>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</si>
  <si>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</si>
  <si>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</si>
  <si>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</si>
  <si>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</si>
  <si>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</si>
  <si>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</si>
  <si>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</si>
  <si>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</si>
  <si>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</si>
  <si>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</si>
  <si>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</si>
  <si>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</si>
  <si>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</si>
  <si>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</si>
  <si>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</si>
  <si>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</si>
  <si>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</si>
  <si>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</si>
  <si>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</si>
  <si>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</si>
  <si>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</si>
  <si>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</si>
  <si>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</si>
  <si>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</si>
  <si>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</si>
  <si>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</si>
  <si>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</si>
  <si>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</si>
  <si>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</si>
  <si>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</si>
  <si>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</si>
  <si>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</si>
  <si>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</si>
  <si>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</si>
  <si>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</si>
  <si>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</si>
  <si>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</si>
  <si>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</si>
  <si>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</si>
  <si>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</si>
  <si>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</si>
  <si>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</si>
  <si>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</si>
  <si>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</si>
  <si>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</si>
  <si>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</si>
  <si>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</si>
  <si>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</si>
  <si>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</si>
  <si>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</si>
  <si>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</si>
  <si>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</si>
  <si>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</si>
  <si>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</si>
  <si>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</si>
  <si>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</si>
  <si>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</si>
  <si>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</si>
  <si>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</si>
  <si>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</si>
  <si>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</si>
  <si>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</si>
  <si>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</si>
  <si>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</si>
  <si>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</si>
  <si>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</si>
  <si>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</si>
  <si>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</si>
  <si>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</si>
  <si>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</si>
  <si>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</si>
  <si>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</si>
  <si>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</si>
  <si>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</si>
  <si>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</si>
  <si>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</si>
  <si>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</si>
  <si>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</si>
  <si>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</si>
  <si>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</si>
  <si>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</si>
  <si>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</si>
  <si>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</si>
  <si>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</si>
  <si>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</si>
  <si>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</si>
  <si>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</si>
  <si>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</si>
  <si>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</si>
  <si>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</si>
  <si>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</si>
  <si>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</si>
  <si>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</si>
  <si>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</si>
  <si>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</si>
  <si>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</si>
  <si>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</si>
  <si>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</si>
  <si>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</si>
  <si>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</si>
  <si>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</si>
  <si>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</si>
  <si>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</si>
  <si>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</si>
  <si>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</si>
  <si>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</si>
  <si>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</si>
  <si>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</si>
  <si>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</si>
  <si>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</si>
  <si>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</si>
  <si>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</si>
  <si>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</si>
  <si>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</si>
  <si>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</si>
  <si>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ХОЛДИНГ НОВ ВЕК АД</t>
  </si>
  <si>
    <t>121643011</t>
  </si>
  <si>
    <t>МИХАИЛ МИХАЙЛОВ</t>
  </si>
  <si>
    <t>Изп. Директор</t>
  </si>
  <si>
    <t>гр. София; Район р-н Лозенец; бул. "Джейм Баучер"  51; Ет. 4; Ап. 407</t>
  </si>
  <si>
    <r>
      <t>гр. София</t>
    </r>
    <r>
      <rPr>
        <sz val="9"/>
        <color indexed="63"/>
        <rFont val="Verdana"/>
        <family val="2"/>
        <charset val="204"/>
      </rPr>
      <t>; Район </t>
    </r>
    <r>
      <rPr>
        <sz val="11"/>
        <color theme="1"/>
        <rFont val="Calibri"/>
        <family val="2"/>
        <scheme val="minor"/>
      </rPr>
      <t>р-н Лозенец</t>
    </r>
    <r>
      <rPr>
        <sz val="9"/>
        <color indexed="63"/>
        <rFont val="Verdana"/>
        <family val="2"/>
        <charset val="204"/>
      </rPr>
      <t>; </t>
    </r>
    <r>
      <rPr>
        <sz val="11"/>
        <color theme="1"/>
        <rFont val="Calibri"/>
        <family val="2"/>
        <scheme val="minor"/>
      </rPr>
      <t>ул. "Кораб Планина"</t>
    </r>
    <r>
      <rPr>
        <sz val="9"/>
        <color indexed="63"/>
        <rFont val="Verdana"/>
        <family val="2"/>
        <charset val="204"/>
      </rPr>
      <t>  13</t>
    </r>
  </si>
  <si>
    <t>029234716</t>
  </si>
  <si>
    <t>dvi@holdingnovvek.com</t>
  </si>
  <si>
    <t>http://www.holdingnovvek.com/</t>
  </si>
  <si>
    <t>http://www.infostock.bg/</t>
  </si>
  <si>
    <t>Васил Парашкевов Деков</t>
  </si>
  <si>
    <t>счетоводител</t>
  </si>
  <si>
    <t>1. БУЛИЪН ЕАД</t>
  </si>
  <si>
    <t>1. АВС ФИНАНС АД</t>
  </si>
  <si>
    <t>2. ПОЛИХАРТ АД</t>
  </si>
  <si>
    <t>3. ХОЛДИНГ НОВ ВЕК АД</t>
  </si>
  <si>
    <t>2. ЛОВИКО СУХИНДОЛ ЕАД</t>
  </si>
  <si>
    <t>3. БЪЛГЕРИАН ГРЕЙН ЕООД</t>
  </si>
  <si>
    <t>4. ЛОВИКО ЛОЗАРИ</t>
  </si>
  <si>
    <t>5. АГРО ЛОВИКО ЕООД</t>
  </si>
  <si>
    <t>6. НЕДВИЖИМИ ИМОТИ ЕЛЕНА ЕООД</t>
  </si>
  <si>
    <t>4.ЗД СЪГЛАСИЕ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</si>
</sst>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9"/>
      <color indexed="63"/>
      <name val="Verdan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49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3" applyFont="1" applyProtection="1"/>
    <xf numFmtId="0" fontId="5" fillId="0" borderId="0" xfId="3" applyFont="1" applyFill="1" applyProtection="1"/>
    <xf numFmtId="0" fontId="3" fillId="0" borderId="0" xfId="3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14" fillId="0" borderId="0" xfId="10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1" fontId="3" fillId="4" borderId="5" xfId="4" applyNumberFormat="1" applyFont="1" applyFill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0" applyFont="1" applyBorder="1" applyAlignment="1" applyProtection="1">
      <alignment horizontal="right" vertical="top"/>
    </xf>
    <xf numFmtId="0" fontId="3" fillId="0" borderId="0" xfId="10" applyFont="1" applyBorder="1" applyAlignment="1" applyProtection="1">
      <alignment vertical="top"/>
    </xf>
    <xf numFmtId="0" fontId="3" fillId="0" borderId="0" xfId="10" applyFont="1" applyBorder="1" applyAlignment="1" applyProtection="1">
      <alignment horizontal="left" vertical="top"/>
    </xf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right" vertical="center" wrapText="1"/>
    </xf>
    <xf numFmtId="49" fontId="2" fillId="0" borderId="0" xfId="6" applyNumberFormat="1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5" applyFont="1" applyAlignment="1" applyProtection="1">
      <alignment horizontal="left" vertical="center" wrapText="1"/>
    </xf>
    <xf numFmtId="49" fontId="2" fillId="0" borderId="12" xfId="5" applyNumberFormat="1" applyFont="1" applyBorder="1" applyAlignment="1" applyProtection="1">
      <alignment horizontal="center" vertical="center" wrapText="1"/>
    </xf>
    <xf numFmtId="0" fontId="2" fillId="0" borderId="0" xfId="5" applyFont="1" applyBorder="1" applyProtection="1"/>
    <xf numFmtId="0" fontId="2" fillId="0" borderId="0" xfId="9" applyFont="1" applyProtection="1"/>
    <xf numFmtId="49" fontId="2" fillId="0" borderId="11" xfId="5" applyNumberFormat="1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left" vertical="center" wrapText="1"/>
    </xf>
    <xf numFmtId="0" fontId="2" fillId="0" borderId="5" xfId="5" applyFont="1" applyBorder="1" applyAlignment="1" applyProtection="1">
      <alignment horizontal="center" vertical="center" wrapText="1"/>
    </xf>
    <xf numFmtId="49" fontId="10" fillId="0" borderId="5" xfId="5" applyNumberFormat="1" applyFont="1" applyBorder="1" applyAlignment="1" applyProtection="1">
      <alignment horizontal="center" vertical="center" wrapText="1"/>
    </xf>
    <xf numFmtId="0" fontId="3" fillId="0" borderId="0" xfId="5" applyFont="1" applyBorder="1" applyProtection="1"/>
    <xf numFmtId="1" fontId="3" fillId="0" borderId="5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1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5" xfId="5" applyFont="1" applyFill="1" applyBorder="1" applyAlignment="1" applyProtection="1">
      <alignment horizontal="right" vertical="center" wrapText="1"/>
    </xf>
    <xf numFmtId="0" fontId="3" fillId="0" borderId="5" xfId="5" applyFont="1" applyBorder="1" applyAlignment="1" applyProtection="1">
      <alignment horizontal="right" vertical="center" wrapText="1"/>
    </xf>
    <xf numFmtId="0" fontId="2" fillId="0" borderId="0" xfId="5" applyFont="1" applyBorder="1" applyAlignment="1" applyProtection="1">
      <alignment horizontal="left" vertical="center" wrapText="1"/>
    </xf>
    <xf numFmtId="49" fontId="2" fillId="0" borderId="0" xfId="5" applyNumberFormat="1" applyFont="1" applyBorder="1" applyAlignment="1" applyProtection="1">
      <alignment horizontal="left" vertical="center" wrapText="1"/>
    </xf>
    <xf numFmtId="0" fontId="3" fillId="0" borderId="0" xfId="5" applyFont="1" applyBorder="1" applyAlignment="1" applyProtection="1">
      <alignment horizontal="right" vertical="center" wrapText="1"/>
    </xf>
    <xf numFmtId="0" fontId="3" fillId="0" borderId="0" xfId="5" applyFont="1" applyBorder="1" applyAlignment="1" applyProtection="1">
      <alignment horizontal="left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3" fillId="0" borderId="0" xfId="5" applyNumberFormat="1" applyFont="1" applyBorder="1" applyAlignment="1" applyProtection="1">
      <alignment horizontal="center" vertical="center" wrapText="1"/>
    </xf>
    <xf numFmtId="1" fontId="3" fillId="0" borderId="0" xfId="5" applyNumberFormat="1" applyFont="1" applyBorder="1" applyAlignment="1" applyProtection="1">
      <alignment horizontal="left" vertical="center" wrapText="1"/>
    </xf>
    <xf numFmtId="1" fontId="3" fillId="0" borderId="0" xfId="5" applyNumberFormat="1" applyFont="1" applyBorder="1" applyProtection="1"/>
    <xf numFmtId="49" fontId="2" fillId="0" borderId="0" xfId="5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5" applyFont="1" applyBorder="1" applyAlignment="1" applyProtection="1">
      <alignment horizontal="left" vertical="center" wrapText="1"/>
    </xf>
    <xf numFmtId="49" fontId="10" fillId="0" borderId="0" xfId="5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2" xfId="8" applyNumberFormat="1" applyFont="1" applyBorder="1" applyAlignment="1" applyProtection="1">
      <alignment horizontal="center" vertical="center" wrapText="1"/>
    </xf>
    <xf numFmtId="49" fontId="3" fillId="4" borderId="10" xfId="8" applyNumberFormat="1" applyFont="1" applyFill="1" applyBorder="1" applyAlignment="1" applyProtection="1">
      <alignment horizontal="center" vertical="center" wrapText="1"/>
    </xf>
    <xf numFmtId="49" fontId="3" fillId="0" borderId="11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4" borderId="5" xfId="4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 wrapText="1"/>
    </xf>
    <xf numFmtId="0" fontId="9" fillId="2" borderId="9" xfId="4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/>
    </xf>
    <xf numFmtId="49" fontId="2" fillId="0" borderId="12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2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4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4" borderId="7" xfId="10" applyNumberFormat="1" applyFont="1" applyFill="1" applyBorder="1" applyAlignment="1" applyProtection="1">
      <alignment horizontal="right" vertical="top" wrapText="1"/>
    </xf>
    <xf numFmtId="49" fontId="2" fillId="0" borderId="12" xfId="10" applyNumberFormat="1" applyFont="1" applyBorder="1" applyAlignment="1" applyProtection="1">
      <alignment horizontal="right" vertical="top" wrapText="1"/>
    </xf>
    <xf numFmtId="1" fontId="9" fillId="2" borderId="14" xfId="4" applyNumberFormat="1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2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2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2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2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2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  <xf numFmtId="49" fontId="2" fillId="0" borderId="12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1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2" xfId="11" applyNumberFormat="1" applyFont="1" applyBorder="1" applyAlignment="1" applyProtection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1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0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2" xfId="8" applyFont="1" applyBorder="1" applyAlignment="1" applyProtection="1">
      <alignment horizontal="right" vertical="center" wrapText="1"/>
    </xf>
    <xf numFmtId="0" fontId="3" fillId="0" borderId="12" xfId="8" applyFont="1" applyFill="1" applyBorder="1" applyAlignment="1" applyProtection="1">
      <alignment horizontal="right" vertical="center" wrapText="1"/>
    </xf>
    <xf numFmtId="1" fontId="3" fillId="4" borderId="27" xfId="8" applyNumberFormat="1" applyFont="1" applyFill="1" applyBorder="1" applyAlignment="1" applyProtection="1">
      <alignment horizontal="right" vertical="center" wrapText="1"/>
    </xf>
    <xf numFmtId="0" fontId="3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4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horizontal="centerContinuous"/>
    </xf>
    <xf numFmtId="0" fontId="2" fillId="0" borderId="12" xfId="8" applyFont="1" applyBorder="1" applyAlignment="1" applyProtection="1">
      <alignment horizontal="center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4" borderId="7" xfId="8" applyNumberFormat="1" applyFont="1" applyFill="1" applyBorder="1" applyAlignment="1" applyProtection="1">
      <alignment vertical="center" wrapText="1"/>
    </xf>
    <xf numFmtId="0" fontId="3" fillId="4" borderId="7" xfId="8" applyFont="1" applyFill="1" applyBorder="1" applyAlignment="1" applyProtection="1">
      <alignment horizontal="right" vertical="center" wrapText="1"/>
    </xf>
    <xf numFmtId="0" fontId="3" fillId="4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5" applyNumberFormat="1" applyFont="1" applyFill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Continuous" vertical="center" wrapText="1"/>
    </xf>
    <xf numFmtId="0" fontId="2" fillId="0" borderId="8" xfId="5" applyFont="1" applyBorder="1" applyAlignment="1" applyProtection="1">
      <alignment horizontal="centerContinuous" vertical="center" wrapText="1"/>
    </xf>
    <xf numFmtId="0" fontId="2" fillId="0" borderId="13" xfId="5" applyFont="1" applyBorder="1" applyAlignment="1" applyProtection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Fill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horizontal="left" vertical="center" wrapText="1"/>
    </xf>
    <xf numFmtId="49" fontId="2" fillId="0" borderId="19" xfId="5" applyNumberFormat="1" applyFont="1" applyBorder="1" applyAlignment="1" applyProtection="1">
      <alignment horizontal="center" vertical="center" wrapText="1"/>
    </xf>
    <xf numFmtId="3" fontId="3" fillId="0" borderId="19" xfId="5" applyNumberFormat="1" applyFont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left" vertical="center" wrapText="1"/>
    </xf>
    <xf numFmtId="3" fontId="3" fillId="0" borderId="8" xfId="5" applyNumberFormat="1" applyFont="1" applyFill="1" applyBorder="1" applyAlignment="1" applyProtection="1">
      <alignment horizontal="right" vertical="center" wrapText="1"/>
    </xf>
    <xf numFmtId="0" fontId="2" fillId="0" borderId="29" xfId="5" applyFont="1" applyBorder="1" applyAlignment="1" applyProtection="1">
      <alignment horizontal="left" vertical="center" wrapText="1"/>
    </xf>
    <xf numFmtId="49" fontId="10" fillId="0" borderId="30" xfId="5" applyNumberFormat="1" applyFont="1" applyBorder="1" applyAlignment="1" applyProtection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Fill="1" applyBorder="1" applyAlignment="1" applyProtection="1">
      <alignment horizontal="right" vertical="center" wrapText="1"/>
    </xf>
    <xf numFmtId="0" fontId="2" fillId="0" borderId="21" xfId="5" applyFont="1" applyBorder="1" applyAlignment="1" applyProtection="1">
      <alignment horizontal="left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3" fontId="3" fillId="0" borderId="22" xfId="5" applyNumberFormat="1" applyFont="1" applyFill="1" applyBorder="1" applyAlignment="1" applyProtection="1">
      <alignment horizontal="right" vertical="center" wrapText="1"/>
    </xf>
    <xf numFmtId="3" fontId="3" fillId="0" borderId="7" xfId="5" applyNumberFormat="1" applyFont="1" applyBorder="1" applyAlignment="1" applyProtection="1">
      <alignment horizontal="right" vertical="center" wrapText="1"/>
    </xf>
    <xf numFmtId="0" fontId="10" fillId="0" borderId="18" xfId="5" applyFont="1" applyBorder="1" applyAlignment="1" applyProtection="1">
      <alignment horizontal="right" vertical="center" wrapText="1"/>
    </xf>
    <xf numFmtId="49" fontId="10" fillId="0" borderId="19" xfId="5" applyNumberFormat="1" applyFont="1" applyBorder="1" applyAlignment="1" applyProtection="1">
      <alignment horizontal="center" vertical="center" wrapText="1"/>
    </xf>
    <xf numFmtId="49" fontId="2" fillId="0" borderId="11" xfId="5" applyNumberFormat="1" applyFont="1" applyBorder="1" applyAlignment="1" applyProtection="1">
      <alignment horizontal="lef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0" fontId="3" fillId="0" borderId="18" xfId="5" applyFont="1" applyBorder="1" applyAlignment="1" applyProtection="1">
      <alignment horizontal="left" vertical="center" wrapText="1"/>
    </xf>
    <xf numFmtId="3" fontId="3" fillId="0" borderId="19" xfId="5" applyNumberFormat="1" applyFont="1" applyFill="1" applyBorder="1" applyAlignment="1" applyProtection="1">
      <alignment horizontal="right" vertical="center" wrapText="1"/>
    </xf>
    <xf numFmtId="3" fontId="3" fillId="0" borderId="20" xfId="5" applyNumberFormat="1" applyFont="1" applyFill="1" applyBorder="1" applyAlignment="1" applyProtection="1">
      <alignment horizontal="right" vertical="center" wrapText="1"/>
    </xf>
    <xf numFmtId="0" fontId="10" fillId="0" borderId="14" xfId="5" applyFont="1" applyBorder="1" applyAlignment="1" applyProtection="1">
      <alignment horizontal="right" vertical="center" wrapText="1"/>
    </xf>
    <xf numFmtId="49" fontId="10" fillId="0" borderId="12" xfId="5" applyNumberFormat="1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left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1" fontId="3" fillId="0" borderId="13" xfId="5" applyNumberFormat="1" applyFont="1" applyBorder="1" applyAlignment="1" applyProtection="1">
      <alignment horizontal="right" vertical="center" wrapText="1"/>
    </xf>
    <xf numFmtId="0" fontId="3" fillId="0" borderId="13" xfId="5" applyFont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vertical="center" wrapText="1"/>
    </xf>
    <xf numFmtId="0" fontId="3" fillId="0" borderId="13" xfId="5" applyFont="1" applyFill="1" applyBorder="1" applyAlignment="1" applyProtection="1">
      <alignment horizontal="right" vertical="center" wrapText="1"/>
    </xf>
    <xf numFmtId="0" fontId="3" fillId="0" borderId="9" xfId="5" quotePrefix="1" applyFont="1" applyBorder="1" applyAlignment="1" applyProtection="1">
      <alignment horizontal="left" vertical="center" wrapText="1"/>
    </xf>
    <xf numFmtId="1" fontId="3" fillId="0" borderId="11" xfId="5" applyNumberFormat="1" applyFont="1" applyBorder="1" applyAlignment="1" applyProtection="1">
      <alignment horizontal="right" vertical="center" wrapText="1"/>
    </xf>
    <xf numFmtId="1" fontId="3" fillId="0" borderId="11" xfId="5" applyNumberFormat="1" applyFont="1" applyFill="1" applyBorder="1" applyAlignment="1" applyProtection="1">
      <alignment horizontal="right" vertical="center" wrapText="1"/>
    </xf>
    <xf numFmtId="1" fontId="3" fillId="0" borderId="22" xfId="5" applyNumberFormat="1" applyFont="1" applyBorder="1" applyAlignment="1" applyProtection="1">
      <alignment horizontal="right"/>
    </xf>
    <xf numFmtId="49" fontId="2" fillId="0" borderId="7" xfId="5" applyNumberFormat="1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right" vertical="center" wrapText="1"/>
    </xf>
    <xf numFmtId="0" fontId="3" fillId="0" borderId="8" xfId="5" applyFont="1" applyBorder="1" applyAlignment="1" applyProtection="1">
      <alignment horizontal="right"/>
    </xf>
    <xf numFmtId="0" fontId="2" fillId="0" borderId="14" xfId="5" applyFont="1" applyBorder="1" applyAlignment="1" applyProtection="1">
      <alignment horizontal="left" vertical="center" wrapText="1"/>
    </xf>
    <xf numFmtId="1" fontId="3" fillId="0" borderId="12" xfId="5" applyNumberFormat="1" applyFont="1" applyBorder="1" applyAlignment="1" applyProtection="1">
      <alignment horizontal="right" vertical="center" wrapText="1"/>
    </xf>
    <xf numFmtId="1" fontId="3" fillId="0" borderId="12" xfId="5" applyNumberFormat="1" applyFont="1" applyFill="1" applyBorder="1" applyAlignment="1" applyProtection="1">
      <alignment horizontal="right" vertical="center" wrapText="1"/>
    </xf>
    <xf numFmtId="1" fontId="3" fillId="0" borderId="15" xfId="5" applyNumberFormat="1" applyFont="1" applyBorder="1" applyAlignment="1" applyProtection="1">
      <alignment horizontal="right"/>
    </xf>
    <xf numFmtId="0" fontId="2" fillId="0" borderId="32" xfId="5" applyFont="1" applyBorder="1" applyAlignment="1" applyProtection="1">
      <alignment horizontal="left" vertical="center" wrapText="1"/>
    </xf>
    <xf numFmtId="49" fontId="2" fillId="0" borderId="33" xfId="5" applyNumberFormat="1" applyFont="1" applyBorder="1" applyAlignment="1" applyProtection="1">
      <alignment horizontal="center" vertical="center" wrapText="1"/>
    </xf>
    <xf numFmtId="1" fontId="3" fillId="0" borderId="7" xfId="5" applyNumberFormat="1" applyFont="1" applyBorder="1" applyAlignment="1" applyProtection="1">
      <alignment horizontal="right" vertical="center" wrapText="1"/>
    </xf>
    <xf numFmtId="1" fontId="3" fillId="0" borderId="7" xfId="5" applyNumberFormat="1" applyFont="1" applyFill="1" applyBorder="1" applyAlignment="1" applyProtection="1">
      <alignment horizontal="right" vertical="center" wrapText="1"/>
    </xf>
    <xf numFmtId="1" fontId="3" fillId="0" borderId="8" xfId="5" applyNumberFormat="1" applyFont="1" applyBorder="1" applyAlignment="1" applyProtection="1">
      <alignment horizontal="right"/>
    </xf>
    <xf numFmtId="1" fontId="3" fillId="0" borderId="13" xfId="5" applyNumberFormat="1" applyFont="1" applyFill="1" applyBorder="1" applyAlignment="1" applyProtection="1">
      <alignment horizontal="right"/>
    </xf>
    <xf numFmtId="0" fontId="10" fillId="0" borderId="32" xfId="5" applyFont="1" applyBorder="1" applyAlignment="1" applyProtection="1">
      <alignment horizontal="left" vertical="center" wrapText="1"/>
    </xf>
    <xf numFmtId="0" fontId="3" fillId="0" borderId="6" xfId="5" applyFont="1" applyBorder="1" applyAlignment="1" applyProtection="1">
      <alignment horizontal="left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1" fontId="3" fillId="0" borderId="8" xfId="5" applyNumberFormat="1" applyFont="1" applyFill="1" applyBorder="1" applyAlignment="1" applyProtection="1">
      <alignment horizontal="right"/>
    </xf>
    <xf numFmtId="49" fontId="3" fillId="0" borderId="19" xfId="5" applyNumberFormat="1" applyFont="1" applyBorder="1" applyAlignment="1" applyProtection="1">
      <alignment horizontal="center" vertical="center" wrapText="1"/>
    </xf>
    <xf numFmtId="1" fontId="3" fillId="0" borderId="20" xfId="5" applyNumberFormat="1" applyFont="1" applyFill="1" applyBorder="1" applyAlignment="1" applyProtection="1">
      <alignment horizontal="right"/>
    </xf>
    <xf numFmtId="49" fontId="10" fillId="0" borderId="33" xfId="5" applyNumberFormat="1" applyFont="1" applyBorder="1" applyAlignment="1" applyProtection="1">
      <alignment horizontal="center" vertical="center" wrapText="1"/>
    </xf>
    <xf numFmtId="0" fontId="10" fillId="0" borderId="33" xfId="5" applyFont="1" applyBorder="1" applyAlignment="1" applyProtection="1">
      <alignment horizontal="right" vertical="center" wrapText="1"/>
    </xf>
    <xf numFmtId="0" fontId="10" fillId="0" borderId="34" xfId="5" applyFont="1" applyBorder="1" applyAlignment="1" applyProtection="1">
      <alignment horizontal="right" vertical="center" wrapText="1"/>
    </xf>
    <xf numFmtId="1" fontId="2" fillId="0" borderId="33" xfId="5" applyNumberFormat="1" applyFont="1" applyBorder="1" applyAlignment="1" applyProtection="1">
      <alignment horizontal="right" vertical="center" wrapText="1"/>
    </xf>
    <xf numFmtId="1" fontId="2" fillId="0" borderId="34" xfId="5" applyNumberFormat="1" applyFont="1" applyBorder="1" applyAlignment="1" applyProtection="1">
      <alignment horizontal="right" vertical="center" wrapText="1"/>
    </xf>
    <xf numFmtId="0" fontId="3" fillId="0" borderId="14" xfId="5" applyFont="1" applyBorder="1" applyAlignment="1" applyProtection="1">
      <alignment horizontal="center" vertical="center" wrapText="1"/>
    </xf>
    <xf numFmtId="49" fontId="3" fillId="0" borderId="12" xfId="5" applyNumberFormat="1" applyFont="1" applyBorder="1" applyAlignment="1" applyProtection="1">
      <alignment horizontal="center" vertical="center" wrapText="1"/>
    </xf>
    <xf numFmtId="0" fontId="3" fillId="0" borderId="12" xfId="5" applyFont="1" applyBorder="1" applyAlignment="1" applyProtection="1">
      <alignment horizontal="center" vertical="center" wrapText="1"/>
    </xf>
    <xf numFmtId="0" fontId="3" fillId="0" borderId="15" xfId="5" applyFont="1" applyBorder="1" applyAlignment="1" applyProtection="1">
      <alignment horizontal="center"/>
    </xf>
    <xf numFmtId="1" fontId="10" fillId="0" borderId="19" xfId="5" applyNumberFormat="1" applyFont="1" applyBorder="1" applyAlignment="1" applyProtection="1">
      <alignment horizontal="right" vertical="center" wrapText="1"/>
    </xf>
    <xf numFmtId="1" fontId="10" fillId="0" borderId="20" xfId="5" applyNumberFormat="1" applyFont="1" applyBorder="1" applyAlignment="1" applyProtection="1">
      <alignment horizontal="right" vertical="center" wrapText="1"/>
    </xf>
    <xf numFmtId="0" fontId="10" fillId="0" borderId="19" xfId="5" applyFont="1" applyBorder="1" applyAlignment="1" applyProtection="1">
      <alignment horizontal="right" vertical="center" wrapText="1"/>
    </xf>
    <xf numFmtId="1" fontId="10" fillId="0" borderId="19" xfId="5" applyNumberFormat="1" applyFont="1" applyFill="1" applyBorder="1" applyAlignment="1" applyProtection="1">
      <alignment horizontal="right" vertical="center" wrapText="1"/>
    </xf>
    <xf numFmtId="0" fontId="10" fillId="0" borderId="20" xfId="5" applyFont="1" applyBorder="1" applyAlignment="1" applyProtection="1">
      <alignment horizontal="right" vertical="center" wrapText="1"/>
    </xf>
    <xf numFmtId="3" fontId="10" fillId="0" borderId="12" xfId="5" applyNumberFormat="1" applyFont="1" applyBorder="1" applyAlignment="1" applyProtection="1">
      <alignment horizontal="right" vertical="center" wrapText="1"/>
    </xf>
    <xf numFmtId="3" fontId="10" fillId="0" borderId="15" xfId="5" applyNumberFormat="1" applyFont="1" applyBorder="1" applyAlignment="1" applyProtection="1">
      <alignment horizontal="right" vertical="center" wrapText="1"/>
    </xf>
    <xf numFmtId="3" fontId="10" fillId="0" borderId="19" xfId="5" applyNumberFormat="1" applyFont="1" applyBorder="1" applyAlignment="1" applyProtection="1">
      <alignment horizontal="right" vertical="center" wrapText="1"/>
    </xf>
    <xf numFmtId="3" fontId="10" fillId="0" borderId="20" xfId="5" applyNumberFormat="1" applyFont="1" applyBorder="1" applyAlignment="1" applyProtection="1">
      <alignment horizontal="right" vertical="center" wrapText="1"/>
    </xf>
    <xf numFmtId="3" fontId="10" fillId="0" borderId="13" xfId="5" applyNumberFormat="1" applyFont="1" applyFill="1" applyBorder="1" applyAlignment="1" applyProtection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 applyProtection="1">
      <alignment horizontal="right" vertical="center" wrapText="1"/>
    </xf>
    <xf numFmtId="3" fontId="2" fillId="0" borderId="25" xfId="5" applyNumberFormat="1" applyFont="1" applyBorder="1" applyAlignment="1" applyProtection="1">
      <alignment horizontal="right" vertical="center" wrapText="1"/>
    </xf>
    <xf numFmtId="0" fontId="3" fillId="0" borderId="12" xfId="5" applyFont="1" applyBorder="1" applyAlignment="1" applyProtection="1">
      <alignment horizontal="center"/>
    </xf>
    <xf numFmtId="0" fontId="3" fillId="0" borderId="15" xfId="5" applyFont="1" applyBorder="1" applyAlignment="1" applyProtection="1">
      <alignment horizontal="center" vertical="center" wrapText="1"/>
    </xf>
    <xf numFmtId="0" fontId="3" fillId="0" borderId="9" xfId="6" applyFont="1" applyBorder="1" applyAlignment="1" applyProtection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 applyProtection="1">
      <alignment horizontal="right" vertical="center"/>
    </xf>
    <xf numFmtId="0" fontId="3" fillId="0" borderId="9" xfId="6" applyFont="1" applyFill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3" fontId="10" fillId="0" borderId="19" xfId="6" applyNumberFormat="1" applyFont="1" applyBorder="1" applyAlignment="1" applyProtection="1">
      <alignment horizontal="right" vertical="center"/>
    </xf>
    <xf numFmtId="3" fontId="10" fillId="0" borderId="20" xfId="6" applyNumberFormat="1" applyFont="1" applyBorder="1" applyAlignment="1" applyProtection="1">
      <alignment horizontal="right" vertical="center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Border="1" applyAlignment="1" applyProtection="1">
      <alignment horizontal="right" vertical="center"/>
    </xf>
    <xf numFmtId="3" fontId="2" fillId="0" borderId="22" xfId="6" applyNumberFormat="1" applyFont="1" applyBorder="1" applyAlignment="1" applyProtection="1">
      <alignment horizontal="right" vertical="center"/>
    </xf>
    <xf numFmtId="0" fontId="2" fillId="0" borderId="6" xfId="6" applyFont="1" applyBorder="1" applyAlignment="1" applyProtection="1">
      <alignment horizontal="left" vertical="center" wrapText="1"/>
    </xf>
    <xf numFmtId="49" fontId="2" fillId="0" borderId="7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Border="1" applyAlignment="1" applyProtection="1">
      <alignment horizontal="right" vertical="center"/>
    </xf>
    <xf numFmtId="3" fontId="3" fillId="0" borderId="8" xfId="6" applyNumberFormat="1" applyFont="1" applyBorder="1" applyAlignment="1" applyProtection="1">
      <alignment horizontal="right" vertical="center"/>
    </xf>
    <xf numFmtId="3" fontId="3" fillId="0" borderId="5" xfId="7" applyNumberFormat="1" applyFont="1" applyFill="1" applyBorder="1" applyAlignment="1" applyProtection="1">
      <alignment horizontal="right" vertical="center" wrapText="1"/>
    </xf>
    <xf numFmtId="3" fontId="3" fillId="0" borderId="5" xfId="7" applyNumberFormat="1" applyFont="1" applyBorder="1" applyAlignment="1" applyProtection="1">
      <alignment horizontal="right" vertical="center" wrapText="1"/>
    </xf>
    <xf numFmtId="3" fontId="2" fillId="0" borderId="5" xfId="7" applyNumberFormat="1" applyFont="1" applyBorder="1" applyAlignment="1" applyProtection="1">
      <alignment horizontal="right" vertical="center" wrapText="1"/>
    </xf>
    <xf numFmtId="3" fontId="10" fillId="0" borderId="5" xfId="7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0" fontId="14" fillId="0" borderId="0" xfId="10" applyFont="1" applyBorder="1" applyAlignment="1" applyProtection="1">
      <alignment vertical="center"/>
      <protection hidden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7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left" vertical="center" wrapText="1"/>
    </xf>
    <xf numFmtId="49" fontId="2" fillId="0" borderId="5" xfId="7" applyNumberFormat="1" applyFont="1" applyBorder="1" applyAlignment="1" applyProtection="1">
      <alignment horizontal="left" vertical="center" wrapText="1"/>
    </xf>
    <xf numFmtId="0" fontId="2" fillId="0" borderId="5" xfId="7" applyFont="1" applyBorder="1" applyAlignment="1" applyProtection="1">
      <alignment horizontal="left" vertical="center"/>
    </xf>
    <xf numFmtId="0" fontId="10" fillId="0" borderId="5" xfId="7" applyFont="1" applyBorder="1" applyAlignment="1" applyProtection="1">
      <alignment horizontal="right" vertical="center" wrapText="1"/>
    </xf>
    <xf numFmtId="49" fontId="10" fillId="0" borderId="5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/>
    </xf>
    <xf numFmtId="3" fontId="2" fillId="0" borderId="5" xfId="7" applyNumberFormat="1" applyFont="1" applyBorder="1" applyAlignment="1" applyProtection="1">
      <alignment horizontal="right" vertical="center"/>
    </xf>
    <xf numFmtId="0" fontId="10" fillId="0" borderId="5" xfId="7" applyFont="1" applyBorder="1" applyAlignment="1" applyProtection="1">
      <alignment horizontal="left" vertical="center" wrapText="1"/>
    </xf>
    <xf numFmtId="49" fontId="10" fillId="0" borderId="5" xfId="7" applyNumberFormat="1" applyFont="1" applyBorder="1" applyAlignment="1" applyProtection="1">
      <alignment horizontal="center" vertical="center"/>
    </xf>
    <xf numFmtId="49" fontId="5" fillId="0" borderId="5" xfId="7" applyNumberFormat="1" applyFont="1" applyBorder="1" applyAlignment="1" applyProtection="1">
      <alignment horizontal="center" vertical="center"/>
    </xf>
    <xf numFmtId="0" fontId="2" fillId="0" borderId="0" xfId="7" applyFont="1" applyBorder="1" applyAlignment="1" applyProtection="1">
      <alignment horizontal="left" vertical="center" wrapText="1"/>
    </xf>
    <xf numFmtId="49" fontId="2" fillId="0" borderId="0" xfId="7" applyNumberFormat="1" applyFont="1" applyBorder="1" applyAlignment="1" applyProtection="1">
      <alignment horizontal="left" vertical="center" wrapText="1"/>
    </xf>
    <xf numFmtId="0" fontId="3" fillId="0" borderId="0" xfId="7" applyFont="1" applyBorder="1" applyAlignment="1" applyProtection="1">
      <alignment horizontal="left" vertical="center" wrapText="1"/>
    </xf>
    <xf numFmtId="0" fontId="3" fillId="0" borderId="0" xfId="6" applyFont="1" applyAlignment="1" applyProtection="1">
      <alignment vertical="center" wrapText="1"/>
    </xf>
    <xf numFmtId="49" fontId="3" fillId="0" borderId="0" xfId="6" applyNumberFormat="1" applyFont="1" applyAlignment="1" applyProtection="1">
      <alignment vertical="center" wrapText="1"/>
    </xf>
    <xf numFmtId="1" fontId="3" fillId="0" borderId="0" xfId="6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4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4" borderId="26" xfId="13" applyFont="1" applyFill="1" applyBorder="1" applyAlignment="1" applyProtection="1">
      <alignment horizontal="center" vertical="center" wrapText="1"/>
    </xf>
    <xf numFmtId="0" fontId="2" fillId="4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4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7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2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4" borderId="7" xfId="4" applyNumberFormat="1" applyFont="1" applyFill="1" applyBorder="1" applyAlignment="1" applyProtection="1">
      <alignment vertical="top" wrapText="1"/>
    </xf>
    <xf numFmtId="3" fontId="3" fillId="4" borderId="8" xfId="4" applyNumberFormat="1" applyFont="1" applyFill="1" applyBorder="1" applyAlignment="1" applyProtection="1">
      <alignment vertical="top" wrapText="1"/>
    </xf>
    <xf numFmtId="3" fontId="3" fillId="4" borderId="5" xfId="4" applyNumberFormat="1" applyFont="1" applyFill="1" applyBorder="1" applyAlignment="1" applyProtection="1">
      <alignment vertical="top" wrapText="1"/>
    </xf>
    <xf numFmtId="3" fontId="3" fillId="4" borderId="13" xfId="4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13" xfId="4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13" xfId="4" applyNumberFormat="1" applyFont="1" applyBorder="1" applyAlignment="1" applyProtection="1">
      <alignment vertical="top" wrapText="1"/>
    </xf>
    <xf numFmtId="3" fontId="3" fillId="0" borderId="12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13" xfId="4" applyNumberFormat="1" applyFont="1" applyBorder="1" applyAlignment="1" applyProtection="1">
      <alignment vertical="top"/>
    </xf>
    <xf numFmtId="3" fontId="3" fillId="0" borderId="12" xfId="4" applyNumberFormat="1" applyFont="1" applyBorder="1" applyAlignment="1" applyProtection="1">
      <alignment vertical="top"/>
    </xf>
    <xf numFmtId="3" fontId="3" fillId="0" borderId="15" xfId="4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2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2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4" borderId="5" xfId="13" applyNumberFormat="1" applyFont="1" applyFill="1" applyBorder="1" applyAlignment="1" applyProtection="1">
      <alignment vertical="center"/>
    </xf>
    <xf numFmtId="3" fontId="3" fillId="0" borderId="11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2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3" fillId="12" borderId="5" xfId="7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6" fillId="0" borderId="35" xfId="14" applyNumberFormat="1" applyFont="1" applyFill="1" applyBorder="1" applyAlignment="1" applyProtection="1">
      <alignment horizontal="centerContinuous"/>
    </xf>
    <xf numFmtId="0" fontId="37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6" fillId="0" borderId="35" xfId="14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0" fillId="0" borderId="0" xfId="0" applyProtection="1">
      <protection locked="0"/>
    </xf>
    <xf numFmtId="49" fontId="24" fillId="3" borderId="37" xfId="16" applyNumberFormat="1" applyFont="1" applyFill="1" applyBorder="1" applyAlignment="1" applyProtection="1">
      <protection locked="0"/>
    </xf>
    <xf numFmtId="49" fontId="24" fillId="3" borderId="2" xfId="16" applyNumberFormat="1" applyFont="1" applyFill="1" applyBorder="1" applyAlignment="1" applyProtection="1">
      <protection locked="0"/>
    </xf>
    <xf numFmtId="49" fontId="24" fillId="3" borderId="5" xfId="16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1" xfId="8" applyNumberFormat="1" applyFont="1" applyBorder="1" applyAlignment="1" applyProtection="1">
      <alignment horizontal="center" vertical="center" wrapText="1"/>
    </xf>
    <xf numFmtId="49" fontId="5" fillId="0" borderId="0" xfId="5" applyNumberFormat="1" applyFont="1" applyBorder="1" applyAlignment="1" applyProtection="1">
      <alignment horizontal="left" vertical="center" wrapText="1"/>
    </xf>
    <xf numFmtId="1" fontId="2" fillId="0" borderId="7" xfId="5" applyNumberFormat="1" applyFont="1" applyBorder="1" applyAlignment="1" applyProtection="1">
      <alignment horizontal="center" vertical="center" wrapText="1"/>
    </xf>
    <xf numFmtId="1" fontId="2" fillId="0" borderId="5" xfId="5" applyNumberFormat="1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9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2" fillId="0" borderId="13" xfId="5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5" fillId="0" borderId="0" xfId="6" applyNumberFormat="1" applyFont="1" applyAlignment="1" applyProtection="1">
      <alignment horizontal="left" vertical="top" wrapText="1"/>
    </xf>
    <xf numFmtId="0" fontId="2" fillId="0" borderId="5" xfId="6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16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2" sqref="B2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6">
        <v>1</v>
      </c>
      <c r="AA1" s="697">
        <f>IF(ISBLANK(_endDate),"",_endDate)</f>
        <v>45473</v>
      </c>
    </row>
    <row r="2" spans="1:27">
      <c r="A2" s="687" t="s">
        <v>963</v>
      </c>
      <c r="B2" s="682"/>
      <c r="Z2" s="696">
        <v>2</v>
      </c>
      <c r="AA2" s="697">
        <f>IF(ISBLANK(_pdeReportingDate),"",_pdeReportingDate)</f>
        <v>45502</v>
      </c>
    </row>
    <row r="3" spans="1:27">
      <c r="A3" s="683" t="s">
        <v>961</v>
      </c>
      <c r="B3" s="684"/>
      <c r="Z3" s="696">
        <v>3</v>
      </c>
      <c r="AA3" s="697" t="str">
        <f>IF(ISBLANK(_authorName),"",_authorName)</f>
        <v>Васил Парашкевов Деков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45473</v>
      </c>
    </row>
    <row r="11" spans="1:27">
      <c r="A11" s="7" t="s">
        <v>975</v>
      </c>
      <c r="B11" s="578">
        <v>45502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974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 ht="31.5">
      <c r="A19" s="7" t="s">
        <v>4</v>
      </c>
      <c r="B19" s="577" t="s">
        <v>993</v>
      </c>
    </row>
    <row r="20" spans="1:2">
      <c r="A20" s="7" t="s">
        <v>5</v>
      </c>
      <c r="B20" s="698" t="s">
        <v>994</v>
      </c>
    </row>
    <row r="21" spans="1:2">
      <c r="A21" s="10" t="s">
        <v>6</v>
      </c>
      <c r="B21" s="579" t="s">
        <v>995</v>
      </c>
    </row>
    <row r="22" spans="1:2">
      <c r="A22" s="10" t="s">
        <v>917</v>
      </c>
      <c r="B22" s="579" t="s">
        <v>995</v>
      </c>
    </row>
    <row r="23" spans="1:2">
      <c r="A23" s="10" t="s">
        <v>7</v>
      </c>
      <c r="B23" s="699" t="s">
        <v>996</v>
      </c>
    </row>
    <row r="24" spans="1:2">
      <c r="A24" s="10" t="s">
        <v>918</v>
      </c>
      <c r="B24" s="700" t="s">
        <v>997</v>
      </c>
    </row>
    <row r="25" spans="1:2">
      <c r="A25" s="7" t="s">
        <v>921</v>
      </c>
      <c r="B25" s="701" t="s">
        <v>998</v>
      </c>
    </row>
    <row r="26" spans="1:2">
      <c r="A26" s="10" t="s">
        <v>968</v>
      </c>
      <c r="B26" s="579" t="s">
        <v>999</v>
      </c>
    </row>
    <row r="27" spans="1:2">
      <c r="A27" s="10" t="s">
        <v>969</v>
      </c>
      <c r="B27" s="579" t="s">
        <v>1000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01.01.2024 г. до 30.06.2024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144305</v>
      </c>
      <c r="D6" s="675">
        <f t="shared" ref="D6:D15" si="0">C6-E6</f>
        <v>0</v>
      </c>
      <c r="E6" s="674">
        <f>'1-Баланс'!G95</f>
        <v>144305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63845</v>
      </c>
      <c r="D7" s="675">
        <f t="shared" si="0"/>
        <v>58235</v>
      </c>
      <c r="E7" s="674">
        <f>'1-Баланс'!G18</f>
        <v>5610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-1551</v>
      </c>
      <c r="D8" s="675">
        <f t="shared" si="0"/>
        <v>0</v>
      </c>
      <c r="E8" s="674">
        <f>ABS('2-Отчет за доходите'!C44)-ABS('2-Отчет за доходите'!G44)</f>
        <v>-1551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93</v>
      </c>
      <c r="D9" s="675">
        <f t="shared" si="0"/>
        <v>0</v>
      </c>
      <c r="E9" s="674">
        <f>'3-Отчет за паричния поток'!C45</f>
        <v>93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9</v>
      </c>
      <c r="D10" s="675">
        <f t="shared" si="0"/>
        <v>0</v>
      </c>
      <c r="E10" s="674">
        <f>'3-Отчет за паричния поток'!C46</f>
        <v>9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63845</v>
      </c>
      <c r="D11" s="675">
        <f t="shared" si="0"/>
        <v>0</v>
      </c>
      <c r="E11" s="674">
        <f>'4-Отчет за собствения капитал'!L34</f>
        <v>63845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62474</v>
      </c>
      <c r="D12" s="675">
        <f t="shared" si="0"/>
        <v>0</v>
      </c>
      <c r="E12" s="674">
        <f>'Справка 5'!C27+'Справка 5'!C97</f>
        <v>62474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449</v>
      </c>
      <c r="D15" s="675">
        <f t="shared" si="0"/>
        <v>0</v>
      </c>
      <c r="E15" s="674">
        <f>'Справка 5'!C148+'Справка 5'!C78</f>
        <v>449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 t="e">
        <f>(ABS('1-Баланс'!G32)-ABS('1-Баланс'!G33))/'2-Отчет за доходите'!G16</f>
        <v>#DIV/0!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-2.4293210118255148E-2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-1.9276659209545115E-2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-1.0748068327500779E-2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0.12273755656108597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2.0491319510979955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2.0460276702563904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1.3863871536427395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3.4492009351166979E-4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0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0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0.45991100734274015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1.2602396428851124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0.55756903780187794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1374</v>
      </c>
      <c r="E21" s="695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2.1520870859111911E-2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6.3317972350230418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58.558951965065503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ХОЛДИНГ НОВ ВЕК АД</v>
      </c>
      <c r="B3" s="105" t="str">
        <f t="shared" ref="B3:B34" si="1">pdeBulstat</f>
        <v>121643011</v>
      </c>
      <c r="C3" s="581">
        <f t="shared" ref="C3:C34" si="2">endDate</f>
        <v>45473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ХОЛДИНГ НОВ ВЕК АД</v>
      </c>
      <c r="B4" s="105" t="str">
        <f t="shared" si="1"/>
        <v>121643011</v>
      </c>
      <c r="C4" s="581">
        <f t="shared" si="2"/>
        <v>45473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ХОЛДИНГ НОВ ВЕК АД</v>
      </c>
      <c r="B5" s="105" t="str">
        <f t="shared" si="1"/>
        <v>121643011</v>
      </c>
      <c r="C5" s="581">
        <f t="shared" si="2"/>
        <v>45473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ХОЛДИНГ НОВ ВЕК АД</v>
      </c>
      <c r="B6" s="105" t="str">
        <f t="shared" si="1"/>
        <v>121643011</v>
      </c>
      <c r="C6" s="581">
        <f t="shared" si="2"/>
        <v>45473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ХОЛДИНГ НОВ ВЕК АД</v>
      </c>
      <c r="B7" s="105" t="str">
        <f t="shared" si="1"/>
        <v>121643011</v>
      </c>
      <c r="C7" s="581">
        <f t="shared" si="2"/>
        <v>45473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ХОЛДИНГ НОВ ВЕК АД</v>
      </c>
      <c r="B8" s="105" t="str">
        <f t="shared" si="1"/>
        <v>121643011</v>
      </c>
      <c r="C8" s="581">
        <f t="shared" si="2"/>
        <v>45473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ХОЛДИНГ НОВ ВЕК АД</v>
      </c>
      <c r="B9" s="105" t="str">
        <f t="shared" si="1"/>
        <v>121643011</v>
      </c>
      <c r="C9" s="581">
        <f t="shared" si="2"/>
        <v>45473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ХОЛДИНГ НОВ ВЕК АД</v>
      </c>
      <c r="B10" s="105" t="str">
        <f t="shared" si="1"/>
        <v>121643011</v>
      </c>
      <c r="C10" s="581">
        <f t="shared" si="2"/>
        <v>45473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173</v>
      </c>
    </row>
    <row r="11" spans="1:14">
      <c r="A11" s="105" t="str">
        <f t="shared" si="0"/>
        <v>ХОЛДИНГ НОВ ВЕК АД</v>
      </c>
      <c r="B11" s="105" t="str">
        <f t="shared" si="1"/>
        <v>121643011</v>
      </c>
      <c r="C11" s="581">
        <f t="shared" si="2"/>
        <v>45473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173</v>
      </c>
    </row>
    <row r="12" spans="1:14">
      <c r="A12" s="105" t="str">
        <f t="shared" si="0"/>
        <v>ХОЛДИНГ НОВ ВЕК АД</v>
      </c>
      <c r="B12" s="105" t="str">
        <f t="shared" si="1"/>
        <v>121643011</v>
      </c>
      <c r="C12" s="581">
        <f t="shared" si="2"/>
        <v>45473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27741</v>
      </c>
    </row>
    <row r="13" spans="1:14">
      <c r="A13" s="105" t="str">
        <f t="shared" si="0"/>
        <v>ХОЛДИНГ НОВ ВЕК АД</v>
      </c>
      <c r="B13" s="105" t="str">
        <f t="shared" si="1"/>
        <v>121643011</v>
      </c>
      <c r="C13" s="581">
        <f t="shared" si="2"/>
        <v>45473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ХОЛДИНГ НОВ ВЕК АД</v>
      </c>
      <c r="B14" s="105" t="str">
        <f t="shared" si="1"/>
        <v>121643011</v>
      </c>
      <c r="C14" s="581">
        <f t="shared" si="2"/>
        <v>45473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ХОЛДИНГ НОВ ВЕК АД</v>
      </c>
      <c r="B15" s="105" t="str">
        <f t="shared" si="1"/>
        <v>121643011</v>
      </c>
      <c r="C15" s="581">
        <f t="shared" si="2"/>
        <v>45473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ХОЛДИНГ НОВ ВЕК АД</v>
      </c>
      <c r="B16" s="105" t="str">
        <f t="shared" si="1"/>
        <v>121643011</v>
      </c>
      <c r="C16" s="581">
        <f t="shared" si="2"/>
        <v>45473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ХОЛДИНГ НОВ ВЕК АД</v>
      </c>
      <c r="B17" s="105" t="str">
        <f t="shared" si="1"/>
        <v>121643011</v>
      </c>
      <c r="C17" s="581">
        <f t="shared" si="2"/>
        <v>45473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ХОЛДИНГ НОВ ВЕК АД</v>
      </c>
      <c r="B18" s="105" t="str">
        <f t="shared" si="1"/>
        <v>121643011</v>
      </c>
      <c r="C18" s="581">
        <f t="shared" si="2"/>
        <v>45473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ХОЛДИНГ НОВ ВЕК АД</v>
      </c>
      <c r="B19" s="105" t="str">
        <f t="shared" si="1"/>
        <v>121643011</v>
      </c>
      <c r="C19" s="581">
        <f t="shared" si="2"/>
        <v>45473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ХОЛДИНГ НОВ ВЕК АД</v>
      </c>
      <c r="B20" s="105" t="str">
        <f t="shared" si="1"/>
        <v>121643011</v>
      </c>
      <c r="C20" s="581">
        <f t="shared" si="2"/>
        <v>45473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ХОЛДИНГ НОВ ВЕК АД</v>
      </c>
      <c r="B21" s="105" t="str">
        <f t="shared" si="1"/>
        <v>121643011</v>
      </c>
      <c r="C21" s="581">
        <f t="shared" si="2"/>
        <v>45473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ХОЛДИНГ НОВ ВЕК АД</v>
      </c>
      <c r="B22" s="105" t="str">
        <f t="shared" si="1"/>
        <v>121643011</v>
      </c>
      <c r="C22" s="581">
        <f t="shared" si="2"/>
        <v>45473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62923</v>
      </c>
    </row>
    <row r="23" spans="1:8">
      <c r="A23" s="105" t="str">
        <f t="shared" si="0"/>
        <v>ХОЛДИНГ НОВ ВЕК АД</v>
      </c>
      <c r="B23" s="105" t="str">
        <f t="shared" si="1"/>
        <v>121643011</v>
      </c>
      <c r="C23" s="581">
        <f t="shared" si="2"/>
        <v>45473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62474</v>
      </c>
    </row>
    <row r="24" spans="1:8">
      <c r="A24" s="105" t="str">
        <f t="shared" si="0"/>
        <v>ХОЛДИНГ НОВ ВЕК АД</v>
      </c>
      <c r="B24" s="105" t="str">
        <f t="shared" si="1"/>
        <v>121643011</v>
      </c>
      <c r="C24" s="581">
        <f t="shared" si="2"/>
        <v>45473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ХОЛДИНГ НОВ ВЕК АД</v>
      </c>
      <c r="B25" s="105" t="str">
        <f t="shared" si="1"/>
        <v>121643011</v>
      </c>
      <c r="C25" s="581">
        <f t="shared" si="2"/>
        <v>45473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ХОЛДИНГ НОВ ВЕК АД</v>
      </c>
      <c r="B26" s="105" t="str">
        <f t="shared" si="1"/>
        <v>121643011</v>
      </c>
      <c r="C26" s="581">
        <f t="shared" si="2"/>
        <v>45473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449</v>
      </c>
    </row>
    <row r="27" spans="1:8">
      <c r="A27" s="105" t="str">
        <f t="shared" si="0"/>
        <v>ХОЛДИНГ НОВ ВЕК АД</v>
      </c>
      <c r="B27" s="105" t="str">
        <f t="shared" si="1"/>
        <v>121643011</v>
      </c>
      <c r="C27" s="581">
        <f t="shared" si="2"/>
        <v>45473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ХОЛДИНГ НОВ ВЕК АД</v>
      </c>
      <c r="B28" s="105" t="str">
        <f t="shared" si="1"/>
        <v>121643011</v>
      </c>
      <c r="C28" s="581">
        <f t="shared" si="2"/>
        <v>45473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ХОЛДИНГ НОВ ВЕК АД</v>
      </c>
      <c r="B29" s="105" t="str">
        <f t="shared" si="1"/>
        <v>121643011</v>
      </c>
      <c r="C29" s="581">
        <f t="shared" si="2"/>
        <v>45473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ХОЛДИНГ НОВ ВЕК АД</v>
      </c>
      <c r="B30" s="105" t="str">
        <f t="shared" si="1"/>
        <v>121643011</v>
      </c>
      <c r="C30" s="581">
        <f t="shared" si="2"/>
        <v>45473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ХОЛДИНГ НОВ ВЕК АД</v>
      </c>
      <c r="B31" s="105" t="str">
        <f t="shared" si="1"/>
        <v>121643011</v>
      </c>
      <c r="C31" s="581">
        <f t="shared" si="2"/>
        <v>45473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ХОЛДИНГ НОВ ВЕК АД</v>
      </c>
      <c r="B32" s="105" t="str">
        <f t="shared" si="1"/>
        <v>121643011</v>
      </c>
      <c r="C32" s="581">
        <f t="shared" si="2"/>
        <v>45473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ХОЛДИНГ НОВ ВЕК АД</v>
      </c>
      <c r="B33" s="105" t="str">
        <f t="shared" si="1"/>
        <v>121643011</v>
      </c>
      <c r="C33" s="581">
        <f t="shared" si="2"/>
        <v>45473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62923</v>
      </c>
    </row>
    <row r="34" spans="1:8">
      <c r="A34" s="105" t="str">
        <f t="shared" si="0"/>
        <v>ХОЛДИНГ НОВ ВЕК АД</v>
      </c>
      <c r="B34" s="105" t="str">
        <f t="shared" si="1"/>
        <v>121643011</v>
      </c>
      <c r="C34" s="581">
        <f t="shared" si="2"/>
        <v>45473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ХОЛДИНГ НОВ ВЕК АД</v>
      </c>
      <c r="B35" s="105" t="str">
        <f t="shared" ref="B35:B66" si="4">pdeBulstat</f>
        <v>121643011</v>
      </c>
      <c r="C35" s="581">
        <f t="shared" ref="C35:C66" si="5">endDate</f>
        <v>45473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ХОЛДИНГ НОВ ВЕК АД</v>
      </c>
      <c r="B36" s="105" t="str">
        <f t="shared" si="4"/>
        <v>121643011</v>
      </c>
      <c r="C36" s="581">
        <f t="shared" si="5"/>
        <v>45473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ХОЛДИНГ НОВ ВЕК АД</v>
      </c>
      <c r="B37" s="105" t="str">
        <f t="shared" si="4"/>
        <v>121643011</v>
      </c>
      <c r="C37" s="581">
        <f t="shared" si="5"/>
        <v>45473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ХОЛДИНГ НОВ ВЕК АД</v>
      </c>
      <c r="B38" s="105" t="str">
        <f t="shared" si="4"/>
        <v>121643011</v>
      </c>
      <c r="C38" s="581">
        <f t="shared" si="5"/>
        <v>45473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ХОЛДИНГ НОВ ВЕК АД</v>
      </c>
      <c r="B39" s="105" t="str">
        <f t="shared" si="4"/>
        <v>121643011</v>
      </c>
      <c r="C39" s="581">
        <f t="shared" si="5"/>
        <v>45473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ХОЛДИНГ НОВ ВЕК АД</v>
      </c>
      <c r="B40" s="105" t="str">
        <f t="shared" si="4"/>
        <v>121643011</v>
      </c>
      <c r="C40" s="581">
        <f t="shared" si="5"/>
        <v>45473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ХОЛДИНГ НОВ ВЕК АД</v>
      </c>
      <c r="B41" s="105" t="str">
        <f t="shared" si="4"/>
        <v>121643011</v>
      </c>
      <c r="C41" s="581">
        <f t="shared" si="5"/>
        <v>45473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90837</v>
      </c>
    </row>
    <row r="42" spans="1:8">
      <c r="A42" s="105" t="str">
        <f t="shared" si="3"/>
        <v>ХОЛДИНГ НОВ ВЕК АД</v>
      </c>
      <c r="B42" s="105" t="str">
        <f t="shared" si="4"/>
        <v>121643011</v>
      </c>
      <c r="C42" s="581">
        <f t="shared" si="5"/>
        <v>45473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ХОЛДИНГ НОВ ВЕК АД</v>
      </c>
      <c r="B43" s="105" t="str">
        <f t="shared" si="4"/>
        <v>121643011</v>
      </c>
      <c r="C43" s="581">
        <f t="shared" si="5"/>
        <v>45473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ХОЛДИНГ НОВ ВЕК АД</v>
      </c>
      <c r="B44" s="105" t="str">
        <f t="shared" si="4"/>
        <v>121643011</v>
      </c>
      <c r="C44" s="581">
        <f t="shared" si="5"/>
        <v>45473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ХОЛДИНГ НОВ ВЕК АД</v>
      </c>
      <c r="B45" s="105" t="str">
        <f t="shared" si="4"/>
        <v>121643011</v>
      </c>
      <c r="C45" s="581">
        <f t="shared" si="5"/>
        <v>45473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ХОЛДИНГ НОВ ВЕК АД</v>
      </c>
      <c r="B46" s="105" t="str">
        <f t="shared" si="4"/>
        <v>121643011</v>
      </c>
      <c r="C46" s="581">
        <f t="shared" si="5"/>
        <v>45473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ХОЛДИНГ НОВ ВЕК АД</v>
      </c>
      <c r="B47" s="105" t="str">
        <f t="shared" si="4"/>
        <v>121643011</v>
      </c>
      <c r="C47" s="581">
        <f t="shared" si="5"/>
        <v>45473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ХОЛДИНГ НОВ ВЕК АД</v>
      </c>
      <c r="B48" s="105" t="str">
        <f t="shared" si="4"/>
        <v>121643011</v>
      </c>
      <c r="C48" s="581">
        <f t="shared" si="5"/>
        <v>45473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ХОЛДИНГ НОВ ВЕК АД</v>
      </c>
      <c r="B49" s="105" t="str">
        <f t="shared" si="4"/>
        <v>121643011</v>
      </c>
      <c r="C49" s="581">
        <f t="shared" si="5"/>
        <v>45473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15672</v>
      </c>
    </row>
    <row r="50" spans="1:8">
      <c r="A50" s="105" t="str">
        <f t="shared" si="3"/>
        <v>ХОЛДИНГ НОВ ВЕК АД</v>
      </c>
      <c r="B50" s="105" t="str">
        <f t="shared" si="4"/>
        <v>121643011</v>
      </c>
      <c r="C50" s="581">
        <f t="shared" si="5"/>
        <v>45473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1131</v>
      </c>
    </row>
    <row r="51" spans="1:8">
      <c r="A51" s="105" t="str">
        <f t="shared" si="3"/>
        <v>ХОЛДИНГ НОВ ВЕК АД</v>
      </c>
      <c r="B51" s="105" t="str">
        <f t="shared" si="4"/>
        <v>121643011</v>
      </c>
      <c r="C51" s="581">
        <f t="shared" si="5"/>
        <v>45473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162</v>
      </c>
    </row>
    <row r="52" spans="1:8">
      <c r="A52" s="105" t="str">
        <f t="shared" si="3"/>
        <v>ХОЛДИНГ НОВ ВЕК АД</v>
      </c>
      <c r="B52" s="105" t="str">
        <f t="shared" si="4"/>
        <v>121643011</v>
      </c>
      <c r="C52" s="581">
        <f t="shared" si="5"/>
        <v>45473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247</v>
      </c>
    </row>
    <row r="53" spans="1:8">
      <c r="A53" s="105" t="str">
        <f t="shared" si="3"/>
        <v>ХОЛДИНГ НОВ ВЕК АД</v>
      </c>
      <c r="B53" s="105" t="str">
        <f t="shared" si="4"/>
        <v>121643011</v>
      </c>
      <c r="C53" s="581">
        <f t="shared" si="5"/>
        <v>45473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ХОЛДИНГ НОВ ВЕК АД</v>
      </c>
      <c r="B54" s="105" t="str">
        <f t="shared" si="4"/>
        <v>121643011</v>
      </c>
      <c r="C54" s="581">
        <f t="shared" si="5"/>
        <v>45473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ХОЛДИНГ НОВ ВЕК АД</v>
      </c>
      <c r="B55" s="105" t="str">
        <f t="shared" si="4"/>
        <v>121643011</v>
      </c>
      <c r="C55" s="581">
        <f t="shared" si="5"/>
        <v>45473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ХОЛДИНГ НОВ ВЕК АД</v>
      </c>
      <c r="B56" s="105" t="str">
        <f t="shared" si="4"/>
        <v>121643011</v>
      </c>
      <c r="C56" s="581">
        <f t="shared" si="5"/>
        <v>45473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0</v>
      </c>
    </row>
    <row r="57" spans="1:8">
      <c r="A57" s="105" t="str">
        <f t="shared" si="3"/>
        <v>ХОЛДИНГ НОВ ВЕК АД</v>
      </c>
      <c r="B57" s="105" t="str">
        <f t="shared" si="4"/>
        <v>121643011</v>
      </c>
      <c r="C57" s="581">
        <f t="shared" si="5"/>
        <v>45473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17212</v>
      </c>
    </row>
    <row r="58" spans="1:8">
      <c r="A58" s="105" t="str">
        <f t="shared" si="3"/>
        <v>ХОЛДИНГ НОВ ВЕК АД</v>
      </c>
      <c r="B58" s="105" t="str">
        <f t="shared" si="4"/>
        <v>121643011</v>
      </c>
      <c r="C58" s="581">
        <f t="shared" si="5"/>
        <v>45473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ХОЛДИНГ НОВ ВЕК АД</v>
      </c>
      <c r="B59" s="105" t="str">
        <f t="shared" si="4"/>
        <v>121643011</v>
      </c>
      <c r="C59" s="581">
        <f t="shared" si="5"/>
        <v>45473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ХОЛДИНГ НОВ ВЕК АД</v>
      </c>
      <c r="B60" s="105" t="str">
        <f t="shared" si="4"/>
        <v>121643011</v>
      </c>
      <c r="C60" s="581">
        <f t="shared" si="5"/>
        <v>45473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ХОЛДИНГ НОВ ВЕК АД</v>
      </c>
      <c r="B61" s="105" t="str">
        <f t="shared" si="4"/>
        <v>121643011</v>
      </c>
      <c r="C61" s="581">
        <f t="shared" si="5"/>
        <v>45473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ХОЛДИНГ НОВ ВЕК АД</v>
      </c>
      <c r="B62" s="105" t="str">
        <f t="shared" si="4"/>
        <v>121643011</v>
      </c>
      <c r="C62" s="581">
        <f t="shared" si="5"/>
        <v>45473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36166</v>
      </c>
    </row>
    <row r="63" spans="1:8">
      <c r="A63" s="105" t="str">
        <f t="shared" si="3"/>
        <v>ХОЛДИНГ НОВ ВЕК АД</v>
      </c>
      <c r="B63" s="105" t="str">
        <f t="shared" si="4"/>
        <v>121643011</v>
      </c>
      <c r="C63" s="581">
        <f t="shared" si="5"/>
        <v>45473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ХОЛДИНГ НОВ ВЕК АД</v>
      </c>
      <c r="B64" s="105" t="str">
        <f t="shared" si="4"/>
        <v>121643011</v>
      </c>
      <c r="C64" s="581">
        <f t="shared" si="5"/>
        <v>45473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36166</v>
      </c>
    </row>
    <row r="65" spans="1:8">
      <c r="A65" s="105" t="str">
        <f t="shared" si="3"/>
        <v>ХОЛДИНГ НОВ ВЕК АД</v>
      </c>
      <c r="B65" s="105" t="str">
        <f t="shared" si="4"/>
        <v>121643011</v>
      </c>
      <c r="C65" s="581">
        <f t="shared" si="5"/>
        <v>45473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2</v>
      </c>
    </row>
    <row r="66" spans="1:8">
      <c r="A66" s="105" t="str">
        <f t="shared" si="3"/>
        <v>ХОЛДИНГ НОВ ВЕК АД</v>
      </c>
      <c r="B66" s="105" t="str">
        <f t="shared" si="4"/>
        <v>121643011</v>
      </c>
      <c r="C66" s="581">
        <f t="shared" si="5"/>
        <v>45473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7</v>
      </c>
    </row>
    <row r="67" spans="1:8">
      <c r="A67" s="105" t="str">
        <f t="shared" ref="A67:A98" si="6">pdeName</f>
        <v>ХОЛДИНГ НОВ ВЕК АД</v>
      </c>
      <c r="B67" s="105" t="str">
        <f t="shared" ref="B67:B98" si="7">pdeBulstat</f>
        <v>121643011</v>
      </c>
      <c r="C67" s="581">
        <f t="shared" ref="C67:C98" si="8">endDate</f>
        <v>45473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ХОЛДИНГ НОВ ВЕК АД</v>
      </c>
      <c r="B68" s="105" t="str">
        <f t="shared" si="7"/>
        <v>121643011</v>
      </c>
      <c r="C68" s="581">
        <f t="shared" si="8"/>
        <v>45473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ХОЛДИНГ НОВ ВЕК АД</v>
      </c>
      <c r="B69" s="105" t="str">
        <f t="shared" si="7"/>
        <v>121643011</v>
      </c>
      <c r="C69" s="581">
        <f t="shared" si="8"/>
        <v>45473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9</v>
      </c>
    </row>
    <row r="70" spans="1:8">
      <c r="A70" s="105" t="str">
        <f t="shared" si="6"/>
        <v>ХОЛДИНГ НОВ ВЕК АД</v>
      </c>
      <c r="B70" s="105" t="str">
        <f t="shared" si="7"/>
        <v>121643011</v>
      </c>
      <c r="C70" s="581">
        <f t="shared" si="8"/>
        <v>45473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81</v>
      </c>
    </row>
    <row r="71" spans="1:8">
      <c r="A71" s="105" t="str">
        <f t="shared" si="6"/>
        <v>ХОЛДИНГ НОВ ВЕК АД</v>
      </c>
      <c r="B71" s="105" t="str">
        <f t="shared" si="7"/>
        <v>121643011</v>
      </c>
      <c r="C71" s="581">
        <f t="shared" si="8"/>
        <v>45473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53468</v>
      </c>
    </row>
    <row r="72" spans="1:8">
      <c r="A72" s="105" t="str">
        <f t="shared" si="6"/>
        <v>ХОЛДИНГ НОВ ВЕК АД</v>
      </c>
      <c r="B72" s="105" t="str">
        <f t="shared" si="7"/>
        <v>121643011</v>
      </c>
      <c r="C72" s="581">
        <f t="shared" si="8"/>
        <v>45473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144305</v>
      </c>
    </row>
    <row r="73" spans="1:8">
      <c r="A73" s="105" t="str">
        <f t="shared" si="6"/>
        <v>ХОЛДИНГ НОВ ВЕК АД</v>
      </c>
      <c r="B73" s="105" t="str">
        <f t="shared" si="7"/>
        <v>121643011</v>
      </c>
      <c r="C73" s="581">
        <f t="shared" si="8"/>
        <v>45473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5610</v>
      </c>
    </row>
    <row r="74" spans="1:8">
      <c r="A74" s="105" t="str">
        <f t="shared" si="6"/>
        <v>ХОЛДИНГ НОВ ВЕК АД</v>
      </c>
      <c r="B74" s="105" t="str">
        <f t="shared" si="7"/>
        <v>121643011</v>
      </c>
      <c r="C74" s="581">
        <f t="shared" si="8"/>
        <v>45473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5610</v>
      </c>
    </row>
    <row r="75" spans="1:8">
      <c r="A75" s="105" t="str">
        <f t="shared" si="6"/>
        <v>ХОЛДИНГ НОВ ВЕК АД</v>
      </c>
      <c r="B75" s="105" t="str">
        <f t="shared" si="7"/>
        <v>121643011</v>
      </c>
      <c r="C75" s="581">
        <f t="shared" si="8"/>
        <v>45473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ХОЛДИНГ НОВ ВЕК АД</v>
      </c>
      <c r="B76" s="105" t="str">
        <f t="shared" si="7"/>
        <v>121643011</v>
      </c>
      <c r="C76" s="581">
        <f t="shared" si="8"/>
        <v>45473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ХОЛДИНГ НОВ ВЕК АД</v>
      </c>
      <c r="B77" s="105" t="str">
        <f t="shared" si="7"/>
        <v>121643011</v>
      </c>
      <c r="C77" s="581">
        <f t="shared" si="8"/>
        <v>45473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ХОЛДИНГ НОВ ВЕК АД</v>
      </c>
      <c r="B78" s="105" t="str">
        <f t="shared" si="7"/>
        <v>121643011</v>
      </c>
      <c r="C78" s="581">
        <f t="shared" si="8"/>
        <v>45473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ХОЛДИНГ НОВ ВЕК АД</v>
      </c>
      <c r="B79" s="105" t="str">
        <f t="shared" si="7"/>
        <v>121643011</v>
      </c>
      <c r="C79" s="581">
        <f t="shared" si="8"/>
        <v>45473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5610</v>
      </c>
    </row>
    <row r="80" spans="1:8">
      <c r="A80" s="105" t="str">
        <f t="shared" si="6"/>
        <v>ХОЛДИНГ НОВ ВЕК АД</v>
      </c>
      <c r="B80" s="105" t="str">
        <f t="shared" si="7"/>
        <v>121643011</v>
      </c>
      <c r="C80" s="581">
        <f t="shared" si="8"/>
        <v>45473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30393</v>
      </c>
    </row>
    <row r="81" spans="1:8">
      <c r="A81" s="105" t="str">
        <f t="shared" si="6"/>
        <v>ХОЛДИНГ НОВ ВЕК АД</v>
      </c>
      <c r="B81" s="105" t="str">
        <f t="shared" si="7"/>
        <v>121643011</v>
      </c>
      <c r="C81" s="581">
        <f t="shared" si="8"/>
        <v>45473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4081</v>
      </c>
    </row>
    <row r="82" spans="1:8">
      <c r="A82" s="105" t="str">
        <f t="shared" si="6"/>
        <v>ХОЛДИНГ НОВ ВЕК АД</v>
      </c>
      <c r="B82" s="105" t="str">
        <f t="shared" si="7"/>
        <v>121643011</v>
      </c>
      <c r="C82" s="581">
        <f t="shared" si="8"/>
        <v>45473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0</v>
      </c>
    </row>
    <row r="83" spans="1:8">
      <c r="A83" s="105" t="str">
        <f t="shared" si="6"/>
        <v>ХОЛДИНГ НОВ ВЕК АД</v>
      </c>
      <c r="B83" s="105" t="str">
        <f t="shared" si="7"/>
        <v>121643011</v>
      </c>
      <c r="C83" s="581">
        <f t="shared" si="8"/>
        <v>45473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0</v>
      </c>
    </row>
    <row r="84" spans="1:8">
      <c r="A84" s="105" t="str">
        <f t="shared" si="6"/>
        <v>ХОЛДИНГ НОВ ВЕК АД</v>
      </c>
      <c r="B84" s="105" t="str">
        <f t="shared" si="7"/>
        <v>121643011</v>
      </c>
      <c r="C84" s="581">
        <f t="shared" si="8"/>
        <v>45473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ХОЛДИНГ НОВ ВЕК АД</v>
      </c>
      <c r="B85" s="105" t="str">
        <f t="shared" si="7"/>
        <v>121643011</v>
      </c>
      <c r="C85" s="581">
        <f t="shared" si="8"/>
        <v>45473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ХОЛДИНГ НОВ ВЕК АД</v>
      </c>
      <c r="B86" s="105" t="str">
        <f t="shared" si="7"/>
        <v>121643011</v>
      </c>
      <c r="C86" s="581">
        <f t="shared" si="8"/>
        <v>45473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34474</v>
      </c>
    </row>
    <row r="87" spans="1:8">
      <c r="A87" s="105" t="str">
        <f t="shared" si="6"/>
        <v>ХОЛДИНГ НОВ ВЕК АД</v>
      </c>
      <c r="B87" s="105" t="str">
        <f t="shared" si="7"/>
        <v>121643011</v>
      </c>
      <c r="C87" s="581">
        <f t="shared" si="8"/>
        <v>45473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25312</v>
      </c>
    </row>
    <row r="88" spans="1:8">
      <c r="A88" s="105" t="str">
        <f t="shared" si="6"/>
        <v>ХОЛДИНГ НОВ ВЕК АД</v>
      </c>
      <c r="B88" s="105" t="str">
        <f t="shared" si="7"/>
        <v>121643011</v>
      </c>
      <c r="C88" s="581">
        <f t="shared" si="8"/>
        <v>45473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25312</v>
      </c>
    </row>
    <row r="89" spans="1:8">
      <c r="A89" s="105" t="str">
        <f t="shared" si="6"/>
        <v>ХОЛДИНГ НОВ ВЕК АД</v>
      </c>
      <c r="B89" s="105" t="str">
        <f t="shared" si="7"/>
        <v>121643011</v>
      </c>
      <c r="C89" s="581">
        <f t="shared" si="8"/>
        <v>45473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ХОЛДИНГ НОВ ВЕК АД</v>
      </c>
      <c r="B90" s="105" t="str">
        <f t="shared" si="7"/>
        <v>121643011</v>
      </c>
      <c r="C90" s="581">
        <f t="shared" si="8"/>
        <v>45473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ХОЛДИНГ НОВ ВЕК АД</v>
      </c>
      <c r="B91" s="105" t="str">
        <f t="shared" si="7"/>
        <v>121643011</v>
      </c>
      <c r="C91" s="581">
        <f t="shared" si="8"/>
        <v>45473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0</v>
      </c>
    </row>
    <row r="92" spans="1:8">
      <c r="A92" s="105" t="str">
        <f t="shared" si="6"/>
        <v>ХОЛДИНГ НОВ ВЕК АД</v>
      </c>
      <c r="B92" s="105" t="str">
        <f t="shared" si="7"/>
        <v>121643011</v>
      </c>
      <c r="C92" s="581">
        <f t="shared" si="8"/>
        <v>45473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-1551</v>
      </c>
    </row>
    <row r="93" spans="1:8">
      <c r="A93" s="105" t="str">
        <f t="shared" si="6"/>
        <v>ХОЛДИНГ НОВ ВЕК АД</v>
      </c>
      <c r="B93" s="105" t="str">
        <f t="shared" si="7"/>
        <v>121643011</v>
      </c>
      <c r="C93" s="581">
        <f t="shared" si="8"/>
        <v>45473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23761</v>
      </c>
    </row>
    <row r="94" spans="1:8">
      <c r="A94" s="105" t="str">
        <f t="shared" si="6"/>
        <v>ХОЛДИНГ НОВ ВЕК АД</v>
      </c>
      <c r="B94" s="105" t="str">
        <f t="shared" si="7"/>
        <v>121643011</v>
      </c>
      <c r="C94" s="581">
        <f t="shared" si="8"/>
        <v>45473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63845</v>
      </c>
    </row>
    <row r="95" spans="1:8">
      <c r="A95" s="105" t="str">
        <f t="shared" si="6"/>
        <v>ХОЛДИНГ НОВ ВЕК АД</v>
      </c>
      <c r="B95" s="105" t="str">
        <f t="shared" si="7"/>
        <v>121643011</v>
      </c>
      <c r="C95" s="581">
        <f t="shared" si="8"/>
        <v>45473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ХОЛДИНГ НОВ ВЕК АД</v>
      </c>
      <c r="B96" s="105" t="str">
        <f t="shared" si="7"/>
        <v>121643011</v>
      </c>
      <c r="C96" s="581">
        <f t="shared" si="8"/>
        <v>45473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ХОЛДИНГ НОВ ВЕК АД</v>
      </c>
      <c r="B97" s="105" t="str">
        <f t="shared" si="7"/>
        <v>121643011</v>
      </c>
      <c r="C97" s="581">
        <f t="shared" si="8"/>
        <v>45473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20794</v>
      </c>
    </row>
    <row r="98" spans="1:8">
      <c r="A98" s="105" t="str">
        <f t="shared" si="6"/>
        <v>ХОЛДИНГ НОВ ВЕК АД</v>
      </c>
      <c r="B98" s="105" t="str">
        <f t="shared" si="7"/>
        <v>121643011</v>
      </c>
      <c r="C98" s="581">
        <f t="shared" si="8"/>
        <v>45473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ХОЛДИНГ НОВ ВЕК АД</v>
      </c>
      <c r="B99" s="105" t="str">
        <f t="shared" ref="B99:B125" si="10">pdeBulstat</f>
        <v>121643011</v>
      </c>
      <c r="C99" s="581">
        <f t="shared" ref="C99:C125" si="11">endDate</f>
        <v>45473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ХОЛДИНГ НОВ ВЕК АД</v>
      </c>
      <c r="B100" s="105" t="str">
        <f t="shared" si="10"/>
        <v>121643011</v>
      </c>
      <c r="C100" s="581">
        <f t="shared" si="11"/>
        <v>45473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31000</v>
      </c>
    </row>
    <row r="101" spans="1:8">
      <c r="A101" s="105" t="str">
        <f t="shared" si="9"/>
        <v>ХОЛДИНГ НОВ ВЕК АД</v>
      </c>
      <c r="B101" s="105" t="str">
        <f t="shared" si="10"/>
        <v>121643011</v>
      </c>
      <c r="C101" s="581">
        <f t="shared" si="11"/>
        <v>45473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ХОЛДИНГ НОВ ВЕК АД</v>
      </c>
      <c r="B102" s="105" t="str">
        <f t="shared" si="10"/>
        <v>121643011</v>
      </c>
      <c r="C102" s="581">
        <f t="shared" si="11"/>
        <v>45473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51794</v>
      </c>
    </row>
    <row r="103" spans="1:8">
      <c r="A103" s="105" t="str">
        <f t="shared" si="9"/>
        <v>ХОЛДИНГ НОВ ВЕК АД</v>
      </c>
      <c r="B103" s="105" t="str">
        <f t="shared" si="10"/>
        <v>121643011</v>
      </c>
      <c r="C103" s="581">
        <f t="shared" si="11"/>
        <v>45473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ХОЛДИНГ НОВ ВЕК АД</v>
      </c>
      <c r="B104" s="105" t="str">
        <f t="shared" si="10"/>
        <v>121643011</v>
      </c>
      <c r="C104" s="581">
        <f t="shared" si="11"/>
        <v>45473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ХОЛДИНГ НОВ ВЕК АД</v>
      </c>
      <c r="B105" s="105" t="str">
        <f t="shared" si="10"/>
        <v>121643011</v>
      </c>
      <c r="C105" s="581">
        <f t="shared" si="11"/>
        <v>45473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2573</v>
      </c>
    </row>
    <row r="106" spans="1:8">
      <c r="A106" s="105" t="str">
        <f t="shared" si="9"/>
        <v>ХОЛДИНГ НОВ ВЕК АД</v>
      </c>
      <c r="B106" s="105" t="str">
        <f t="shared" si="10"/>
        <v>121643011</v>
      </c>
      <c r="C106" s="581">
        <f t="shared" si="11"/>
        <v>45473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ХОЛДИНГ НОВ ВЕК АД</v>
      </c>
      <c r="B107" s="105" t="str">
        <f t="shared" si="10"/>
        <v>121643011</v>
      </c>
      <c r="C107" s="581">
        <f t="shared" si="11"/>
        <v>45473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54367</v>
      </c>
    </row>
    <row r="108" spans="1:8">
      <c r="A108" s="105" t="str">
        <f t="shared" si="9"/>
        <v>ХОЛДИНГ НОВ ВЕК АД</v>
      </c>
      <c r="B108" s="105" t="str">
        <f t="shared" si="10"/>
        <v>121643011</v>
      </c>
      <c r="C108" s="581">
        <f t="shared" si="11"/>
        <v>45473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19667</v>
      </c>
    </row>
    <row r="109" spans="1:8">
      <c r="A109" s="105" t="str">
        <f t="shared" si="9"/>
        <v>ХОЛДИНГ НОВ ВЕК АД</v>
      </c>
      <c r="B109" s="105" t="str">
        <f t="shared" si="10"/>
        <v>121643011</v>
      </c>
      <c r="C109" s="581">
        <f t="shared" si="11"/>
        <v>45473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1382</v>
      </c>
    </row>
    <row r="110" spans="1:8">
      <c r="A110" s="105" t="str">
        <f t="shared" si="9"/>
        <v>ХОЛДИНГ НОВ ВЕК АД</v>
      </c>
      <c r="B110" s="105" t="str">
        <f t="shared" si="10"/>
        <v>121643011</v>
      </c>
      <c r="C110" s="581">
        <f t="shared" si="11"/>
        <v>45473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3703</v>
      </c>
    </row>
    <row r="111" spans="1:8">
      <c r="A111" s="105" t="str">
        <f t="shared" si="9"/>
        <v>ХОЛДИНГ НОВ ВЕК АД</v>
      </c>
      <c r="B111" s="105" t="str">
        <f t="shared" si="10"/>
        <v>121643011</v>
      </c>
      <c r="C111" s="581">
        <f t="shared" si="11"/>
        <v>45473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ХОЛДИНГ НОВ ВЕК АД</v>
      </c>
      <c r="B112" s="105" t="str">
        <f t="shared" si="10"/>
        <v>121643011</v>
      </c>
      <c r="C112" s="581">
        <f t="shared" si="11"/>
        <v>45473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ХОЛДИНГ НОВ ВЕК АД</v>
      </c>
      <c r="B113" s="105" t="str">
        <f t="shared" si="10"/>
        <v>121643011</v>
      </c>
      <c r="C113" s="581">
        <f t="shared" si="11"/>
        <v>45473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3695</v>
      </c>
    </row>
    <row r="114" spans="1:8">
      <c r="A114" s="105" t="str">
        <f t="shared" si="9"/>
        <v>ХОЛДИНГ НОВ ВЕК АД</v>
      </c>
      <c r="B114" s="105" t="str">
        <f t="shared" si="10"/>
        <v>121643011</v>
      </c>
      <c r="C114" s="581">
        <f t="shared" si="11"/>
        <v>45473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ХОЛДИНГ НОВ ВЕК АД</v>
      </c>
      <c r="B115" s="105" t="str">
        <f t="shared" si="10"/>
        <v>121643011</v>
      </c>
      <c r="C115" s="581">
        <f t="shared" si="11"/>
        <v>45473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6</v>
      </c>
    </row>
    <row r="116" spans="1:8">
      <c r="A116" s="105" t="str">
        <f t="shared" si="9"/>
        <v>ХОЛДИНГ НОВ ВЕК АД</v>
      </c>
      <c r="B116" s="105" t="str">
        <f t="shared" si="10"/>
        <v>121643011</v>
      </c>
      <c r="C116" s="581">
        <f t="shared" si="11"/>
        <v>45473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</v>
      </c>
    </row>
    <row r="117" spans="1:8">
      <c r="A117" s="105" t="str">
        <f t="shared" si="9"/>
        <v>ХОЛДИНГ НОВ ВЕК АД</v>
      </c>
      <c r="B117" s="105" t="str">
        <f t="shared" si="10"/>
        <v>121643011</v>
      </c>
      <c r="C117" s="581">
        <f t="shared" si="11"/>
        <v>45473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0</v>
      </c>
    </row>
    <row r="118" spans="1:8">
      <c r="A118" s="105" t="str">
        <f t="shared" si="9"/>
        <v>ХОЛДИНГ НОВ ВЕК АД</v>
      </c>
      <c r="B118" s="105" t="str">
        <f t="shared" si="10"/>
        <v>121643011</v>
      </c>
      <c r="C118" s="581">
        <f t="shared" si="11"/>
        <v>45473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1341</v>
      </c>
    </row>
    <row r="119" spans="1:8">
      <c r="A119" s="105" t="str">
        <f t="shared" si="9"/>
        <v>ХОЛДИНГ НОВ ВЕК АД</v>
      </c>
      <c r="B119" s="105" t="str">
        <f t="shared" si="10"/>
        <v>121643011</v>
      </c>
      <c r="C119" s="581">
        <f t="shared" si="11"/>
        <v>45473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ХОЛДИНГ НОВ ВЕК АД</v>
      </c>
      <c r="B120" s="105" t="str">
        <f t="shared" si="10"/>
        <v>121643011</v>
      </c>
      <c r="C120" s="581">
        <f t="shared" si="11"/>
        <v>45473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26093</v>
      </c>
    </row>
    <row r="121" spans="1:8">
      <c r="A121" s="105" t="str">
        <f t="shared" si="9"/>
        <v>ХОЛДИНГ НОВ ВЕК АД</v>
      </c>
      <c r="B121" s="105" t="str">
        <f t="shared" si="10"/>
        <v>121643011</v>
      </c>
      <c r="C121" s="581">
        <f t="shared" si="11"/>
        <v>45473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ХОЛДИНГ НОВ ВЕК АД</v>
      </c>
      <c r="B122" s="105" t="str">
        <f t="shared" si="10"/>
        <v>121643011</v>
      </c>
      <c r="C122" s="581">
        <f t="shared" si="11"/>
        <v>45473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ХОЛДИНГ НОВ ВЕК АД</v>
      </c>
      <c r="B123" s="105" t="str">
        <f t="shared" si="10"/>
        <v>121643011</v>
      </c>
      <c r="C123" s="581">
        <f t="shared" si="11"/>
        <v>45473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ХОЛДИНГ НОВ ВЕК АД</v>
      </c>
      <c r="B124" s="105" t="str">
        <f t="shared" si="10"/>
        <v>121643011</v>
      </c>
      <c r="C124" s="581">
        <f t="shared" si="11"/>
        <v>45473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26093</v>
      </c>
    </row>
    <row r="125" spans="1:8">
      <c r="A125" s="105" t="str">
        <f t="shared" si="9"/>
        <v>ХОЛДИНГ НОВ ВЕК АД</v>
      </c>
      <c r="B125" s="105" t="str">
        <f t="shared" si="10"/>
        <v>121643011</v>
      </c>
      <c r="C125" s="581">
        <f t="shared" si="11"/>
        <v>45473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144305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ХОЛДИНГ НОВ ВЕК АД</v>
      </c>
      <c r="B127" s="105" t="str">
        <f t="shared" ref="B127:B158" si="13">pdeBulstat</f>
        <v>121643011</v>
      </c>
      <c r="C127" s="581">
        <f t="shared" ref="C127:C158" si="14">endDate</f>
        <v>45473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0</v>
      </c>
    </row>
    <row r="128" spans="1:8">
      <c r="A128" s="105" t="str">
        <f t="shared" si="12"/>
        <v>ХОЛДИНГ НОВ ВЕК АД</v>
      </c>
      <c r="B128" s="105" t="str">
        <f t="shared" si="13"/>
        <v>121643011</v>
      </c>
      <c r="C128" s="581">
        <f t="shared" si="14"/>
        <v>45473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301</v>
      </c>
    </row>
    <row r="129" spans="1:8">
      <c r="A129" s="105" t="str">
        <f t="shared" si="12"/>
        <v>ХОЛДИНГ НОВ ВЕК АД</v>
      </c>
      <c r="B129" s="105" t="str">
        <f t="shared" si="13"/>
        <v>121643011</v>
      </c>
      <c r="C129" s="581">
        <f t="shared" si="14"/>
        <v>45473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0</v>
      </c>
    </row>
    <row r="130" spans="1:8">
      <c r="A130" s="105" t="str">
        <f t="shared" si="12"/>
        <v>ХОЛДИНГ НОВ ВЕК АД</v>
      </c>
      <c r="B130" s="105" t="str">
        <f t="shared" si="13"/>
        <v>121643011</v>
      </c>
      <c r="C130" s="581">
        <f t="shared" si="14"/>
        <v>45473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44</v>
      </c>
    </row>
    <row r="131" spans="1:8">
      <c r="A131" s="105" t="str">
        <f t="shared" si="12"/>
        <v>ХОЛДИНГ НОВ ВЕК АД</v>
      </c>
      <c r="B131" s="105" t="str">
        <f t="shared" si="13"/>
        <v>121643011</v>
      </c>
      <c r="C131" s="581">
        <f t="shared" si="14"/>
        <v>45473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7</v>
      </c>
    </row>
    <row r="132" spans="1:8">
      <c r="A132" s="105" t="str">
        <f t="shared" si="12"/>
        <v>ХОЛДИНГ НОВ ВЕК АД</v>
      </c>
      <c r="B132" s="105" t="str">
        <f t="shared" si="13"/>
        <v>121643011</v>
      </c>
      <c r="C132" s="581">
        <f t="shared" si="14"/>
        <v>45473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ХОЛДИНГ НОВ ВЕК АД</v>
      </c>
      <c r="B133" s="105" t="str">
        <f t="shared" si="13"/>
        <v>121643011</v>
      </c>
      <c r="C133" s="581">
        <f t="shared" si="14"/>
        <v>45473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ХОЛДИНГ НОВ ВЕК АД</v>
      </c>
      <c r="B134" s="105" t="str">
        <f t="shared" si="13"/>
        <v>121643011</v>
      </c>
      <c r="C134" s="581">
        <f t="shared" si="14"/>
        <v>45473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3</v>
      </c>
    </row>
    <row r="135" spans="1:8">
      <c r="A135" s="105" t="str">
        <f t="shared" si="12"/>
        <v>ХОЛДИНГ НОВ ВЕК АД</v>
      </c>
      <c r="B135" s="105" t="str">
        <f t="shared" si="13"/>
        <v>121643011</v>
      </c>
      <c r="C135" s="581">
        <f t="shared" si="14"/>
        <v>45473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ХОЛДИНГ НОВ ВЕК АД</v>
      </c>
      <c r="B136" s="105" t="str">
        <f t="shared" si="13"/>
        <v>121643011</v>
      </c>
      <c r="C136" s="581">
        <f t="shared" si="14"/>
        <v>45473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ХОЛДИНГ НОВ ВЕК АД</v>
      </c>
      <c r="B137" s="105" t="str">
        <f t="shared" si="13"/>
        <v>121643011</v>
      </c>
      <c r="C137" s="581">
        <f t="shared" si="14"/>
        <v>45473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355</v>
      </c>
    </row>
    <row r="138" spans="1:8">
      <c r="A138" s="105" t="str">
        <f t="shared" si="12"/>
        <v>ХОЛДИНГ НОВ ВЕК АД</v>
      </c>
      <c r="B138" s="105" t="str">
        <f t="shared" si="13"/>
        <v>121643011</v>
      </c>
      <c r="C138" s="581">
        <f t="shared" si="14"/>
        <v>45473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1374</v>
      </c>
    </row>
    <row r="139" spans="1:8">
      <c r="A139" s="105" t="str">
        <f t="shared" si="12"/>
        <v>ХОЛДИНГ НОВ ВЕК АД</v>
      </c>
      <c r="B139" s="105" t="str">
        <f t="shared" si="13"/>
        <v>121643011</v>
      </c>
      <c r="C139" s="581">
        <f t="shared" si="14"/>
        <v>45473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2</v>
      </c>
    </row>
    <row r="140" spans="1:8">
      <c r="A140" s="105" t="str">
        <f t="shared" si="12"/>
        <v>ХОЛДИНГ НОВ ВЕК АД</v>
      </c>
      <c r="B140" s="105" t="str">
        <f t="shared" si="13"/>
        <v>121643011</v>
      </c>
      <c r="C140" s="581">
        <f t="shared" si="14"/>
        <v>45473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ХОЛДИНГ НОВ ВЕК АД</v>
      </c>
      <c r="B141" s="105" t="str">
        <f t="shared" si="13"/>
        <v>121643011</v>
      </c>
      <c r="C141" s="581">
        <f t="shared" si="14"/>
        <v>45473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37</v>
      </c>
    </row>
    <row r="142" spans="1:8">
      <c r="A142" s="105" t="str">
        <f t="shared" si="12"/>
        <v>ХОЛДИНГ НОВ ВЕК АД</v>
      </c>
      <c r="B142" s="105" t="str">
        <f t="shared" si="13"/>
        <v>121643011</v>
      </c>
      <c r="C142" s="581">
        <f t="shared" si="14"/>
        <v>45473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1413</v>
      </c>
    </row>
    <row r="143" spans="1:8">
      <c r="A143" s="105" t="str">
        <f t="shared" si="12"/>
        <v>ХОЛДИНГ НОВ ВЕК АД</v>
      </c>
      <c r="B143" s="105" t="str">
        <f t="shared" si="13"/>
        <v>121643011</v>
      </c>
      <c r="C143" s="581">
        <f t="shared" si="14"/>
        <v>45473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1768</v>
      </c>
    </row>
    <row r="144" spans="1:8">
      <c r="A144" s="105" t="str">
        <f t="shared" si="12"/>
        <v>ХОЛДИНГ НОВ ВЕК АД</v>
      </c>
      <c r="B144" s="105" t="str">
        <f t="shared" si="13"/>
        <v>121643011</v>
      </c>
      <c r="C144" s="581">
        <f t="shared" si="14"/>
        <v>45473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0</v>
      </c>
    </row>
    <row r="145" spans="1:8">
      <c r="A145" s="105" t="str">
        <f t="shared" si="12"/>
        <v>ХОЛДИНГ НОВ ВЕК АД</v>
      </c>
      <c r="B145" s="105" t="str">
        <f t="shared" si="13"/>
        <v>121643011</v>
      </c>
      <c r="C145" s="581">
        <f t="shared" si="14"/>
        <v>45473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ХОЛДИНГ НОВ ВЕК АД</v>
      </c>
      <c r="B146" s="105" t="str">
        <f t="shared" si="13"/>
        <v>121643011</v>
      </c>
      <c r="C146" s="581">
        <f t="shared" si="14"/>
        <v>45473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ХОЛДИНГ НОВ ВЕК АД</v>
      </c>
      <c r="B147" s="105" t="str">
        <f t="shared" si="13"/>
        <v>121643011</v>
      </c>
      <c r="C147" s="581">
        <f t="shared" si="14"/>
        <v>45473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1768</v>
      </c>
    </row>
    <row r="148" spans="1:8">
      <c r="A148" s="105" t="str">
        <f t="shared" si="12"/>
        <v>ХОЛДИНГ НОВ ВЕК АД</v>
      </c>
      <c r="B148" s="105" t="str">
        <f t="shared" si="13"/>
        <v>121643011</v>
      </c>
      <c r="C148" s="581">
        <f t="shared" si="14"/>
        <v>45473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0</v>
      </c>
    </row>
    <row r="149" spans="1:8">
      <c r="A149" s="105" t="str">
        <f t="shared" si="12"/>
        <v>ХОЛДИНГ НОВ ВЕК АД</v>
      </c>
      <c r="B149" s="105" t="str">
        <f t="shared" si="13"/>
        <v>121643011</v>
      </c>
      <c r="C149" s="581">
        <f t="shared" si="14"/>
        <v>45473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0</v>
      </c>
    </row>
    <row r="150" spans="1:8">
      <c r="A150" s="105" t="str">
        <f t="shared" si="12"/>
        <v>ХОЛДИНГ НОВ ВЕК АД</v>
      </c>
      <c r="B150" s="105" t="str">
        <f t="shared" si="13"/>
        <v>121643011</v>
      </c>
      <c r="C150" s="581">
        <f t="shared" si="14"/>
        <v>45473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ХОЛДИНГ НОВ ВЕК АД</v>
      </c>
      <c r="B151" s="105" t="str">
        <f t="shared" si="13"/>
        <v>121643011</v>
      </c>
      <c r="C151" s="581">
        <f t="shared" si="14"/>
        <v>45473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0</v>
      </c>
    </row>
    <row r="152" spans="1:8">
      <c r="A152" s="105" t="str">
        <f t="shared" si="12"/>
        <v>ХОЛДИНГ НОВ ВЕК АД</v>
      </c>
      <c r="B152" s="105" t="str">
        <f t="shared" si="13"/>
        <v>121643011</v>
      </c>
      <c r="C152" s="581">
        <f t="shared" si="14"/>
        <v>45473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ХОЛДИНГ НОВ ВЕК АД</v>
      </c>
      <c r="B153" s="105" t="str">
        <f t="shared" si="13"/>
        <v>121643011</v>
      </c>
      <c r="C153" s="581">
        <f t="shared" si="14"/>
        <v>45473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0</v>
      </c>
    </row>
    <row r="154" spans="1:8">
      <c r="A154" s="105" t="str">
        <f t="shared" si="12"/>
        <v>ХОЛДИНГ НОВ ВЕК АД</v>
      </c>
      <c r="B154" s="105" t="str">
        <f t="shared" si="13"/>
        <v>121643011</v>
      </c>
      <c r="C154" s="581">
        <f t="shared" si="14"/>
        <v>45473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ХОЛДИНГ НОВ ВЕК АД</v>
      </c>
      <c r="B155" s="105" t="str">
        <f t="shared" si="13"/>
        <v>121643011</v>
      </c>
      <c r="C155" s="581">
        <f t="shared" si="14"/>
        <v>45473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0</v>
      </c>
    </row>
    <row r="156" spans="1:8">
      <c r="A156" s="105" t="str">
        <f t="shared" si="12"/>
        <v>ХОЛДИНГ НОВ ВЕК АД</v>
      </c>
      <c r="B156" s="105" t="str">
        <f t="shared" si="13"/>
        <v>121643011</v>
      </c>
      <c r="C156" s="581">
        <f t="shared" si="14"/>
        <v>45473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1768</v>
      </c>
    </row>
    <row r="157" spans="1:8">
      <c r="A157" s="105" t="str">
        <f t="shared" si="12"/>
        <v>ХОЛДИНГ НОВ ВЕК АД</v>
      </c>
      <c r="B157" s="105" t="str">
        <f t="shared" si="13"/>
        <v>121643011</v>
      </c>
      <c r="C157" s="581">
        <f t="shared" si="14"/>
        <v>45473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ХОЛДИНГ НОВ ВЕК АД</v>
      </c>
      <c r="B158" s="105" t="str">
        <f t="shared" si="13"/>
        <v>121643011</v>
      </c>
      <c r="C158" s="581">
        <f t="shared" si="14"/>
        <v>45473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ХОЛДИНГ НОВ ВЕК АД</v>
      </c>
      <c r="B159" s="105" t="str">
        <f t="shared" ref="B159:B179" si="16">pdeBulstat</f>
        <v>121643011</v>
      </c>
      <c r="C159" s="581">
        <f t="shared" ref="C159:C179" si="17">endDate</f>
        <v>45473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0</v>
      </c>
    </row>
    <row r="160" spans="1:8">
      <c r="A160" s="105" t="str">
        <f t="shared" si="15"/>
        <v>ХОЛДИНГ НОВ ВЕК АД</v>
      </c>
      <c r="B160" s="105" t="str">
        <f t="shared" si="16"/>
        <v>121643011</v>
      </c>
      <c r="C160" s="581">
        <f t="shared" si="17"/>
        <v>45473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0</v>
      </c>
    </row>
    <row r="161" spans="1:8">
      <c r="A161" s="105" t="str">
        <f t="shared" si="15"/>
        <v>ХОЛДИНГ НОВ ВЕК АД</v>
      </c>
      <c r="B161" s="105" t="str">
        <f t="shared" si="16"/>
        <v>121643011</v>
      </c>
      <c r="C161" s="581">
        <f t="shared" si="17"/>
        <v>45473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0</v>
      </c>
    </row>
    <row r="162" spans="1:8">
      <c r="A162" s="105" t="str">
        <f t="shared" si="15"/>
        <v>ХОЛДИНГ НОВ ВЕК АД</v>
      </c>
      <c r="B162" s="105" t="str">
        <f t="shared" si="16"/>
        <v>121643011</v>
      </c>
      <c r="C162" s="581">
        <f t="shared" si="17"/>
        <v>45473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ХОЛДИНГ НОВ ВЕК АД</v>
      </c>
      <c r="B163" s="105" t="str">
        <f t="shared" si="16"/>
        <v>121643011</v>
      </c>
      <c r="C163" s="581">
        <f t="shared" si="17"/>
        <v>45473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ХОЛДИНГ НОВ ВЕК АД</v>
      </c>
      <c r="B164" s="105" t="str">
        <f t="shared" si="16"/>
        <v>121643011</v>
      </c>
      <c r="C164" s="581">
        <f t="shared" si="17"/>
        <v>45473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201</v>
      </c>
    </row>
    <row r="165" spans="1:8">
      <c r="A165" s="105" t="str">
        <f t="shared" si="15"/>
        <v>ХОЛДИНГ НОВ ВЕК АД</v>
      </c>
      <c r="B165" s="105" t="str">
        <f t="shared" si="16"/>
        <v>121643011</v>
      </c>
      <c r="C165" s="581">
        <f t="shared" si="17"/>
        <v>45473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ХОЛДИНГ НОВ ВЕК АД</v>
      </c>
      <c r="B166" s="105" t="str">
        <f t="shared" si="16"/>
        <v>121643011</v>
      </c>
      <c r="C166" s="581">
        <f t="shared" si="17"/>
        <v>45473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16</v>
      </c>
    </row>
    <row r="167" spans="1:8">
      <c r="A167" s="105" t="str">
        <f t="shared" si="15"/>
        <v>ХОЛДИНГ НОВ ВЕК АД</v>
      </c>
      <c r="B167" s="105" t="str">
        <f t="shared" si="16"/>
        <v>121643011</v>
      </c>
      <c r="C167" s="581">
        <f t="shared" si="17"/>
        <v>45473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ХОЛДИНГ НОВ ВЕК АД</v>
      </c>
      <c r="B168" s="105" t="str">
        <f t="shared" si="16"/>
        <v>121643011</v>
      </c>
      <c r="C168" s="581">
        <f t="shared" si="17"/>
        <v>45473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ХОЛДИНГ НОВ ВЕК АД</v>
      </c>
      <c r="B169" s="105" t="str">
        <f t="shared" si="16"/>
        <v>121643011</v>
      </c>
      <c r="C169" s="581">
        <f t="shared" si="17"/>
        <v>45473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217</v>
      </c>
    </row>
    <row r="170" spans="1:8">
      <c r="A170" s="105" t="str">
        <f t="shared" si="15"/>
        <v>ХОЛДИНГ НОВ ВЕК АД</v>
      </c>
      <c r="B170" s="105" t="str">
        <f t="shared" si="16"/>
        <v>121643011</v>
      </c>
      <c r="C170" s="581">
        <f t="shared" si="17"/>
        <v>45473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217</v>
      </c>
    </row>
    <row r="171" spans="1:8">
      <c r="A171" s="105" t="str">
        <f t="shared" si="15"/>
        <v>ХОЛДИНГ НОВ ВЕК АД</v>
      </c>
      <c r="B171" s="105" t="str">
        <f t="shared" si="16"/>
        <v>121643011</v>
      </c>
      <c r="C171" s="581">
        <f t="shared" si="17"/>
        <v>45473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1551</v>
      </c>
    </row>
    <row r="172" spans="1:8">
      <c r="A172" s="105" t="str">
        <f t="shared" si="15"/>
        <v>ХОЛДИНГ НОВ ВЕК АД</v>
      </c>
      <c r="B172" s="105" t="str">
        <f t="shared" si="16"/>
        <v>121643011</v>
      </c>
      <c r="C172" s="581">
        <f t="shared" si="17"/>
        <v>45473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ХОЛДИНГ НОВ ВЕК АД</v>
      </c>
      <c r="B173" s="105" t="str">
        <f t="shared" si="16"/>
        <v>121643011</v>
      </c>
      <c r="C173" s="581">
        <f t="shared" si="17"/>
        <v>45473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ХОЛДИНГ НОВ ВЕК АД</v>
      </c>
      <c r="B174" s="105" t="str">
        <f t="shared" si="16"/>
        <v>121643011</v>
      </c>
      <c r="C174" s="581">
        <f t="shared" si="17"/>
        <v>45473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217</v>
      </c>
    </row>
    <row r="175" spans="1:8">
      <c r="A175" s="105" t="str">
        <f t="shared" si="15"/>
        <v>ХОЛДИНГ НОВ ВЕК АД</v>
      </c>
      <c r="B175" s="105" t="str">
        <f t="shared" si="16"/>
        <v>121643011</v>
      </c>
      <c r="C175" s="581">
        <f t="shared" si="17"/>
        <v>45473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1551</v>
      </c>
    </row>
    <row r="176" spans="1:8">
      <c r="A176" s="105" t="str">
        <f t="shared" si="15"/>
        <v>ХОЛДИНГ НОВ ВЕК АД</v>
      </c>
      <c r="B176" s="105" t="str">
        <f t="shared" si="16"/>
        <v>121643011</v>
      </c>
      <c r="C176" s="581">
        <f t="shared" si="17"/>
        <v>45473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1551</v>
      </c>
    </row>
    <row r="177" spans="1:8">
      <c r="A177" s="105" t="str">
        <f t="shared" si="15"/>
        <v>ХОЛДИНГ НОВ ВЕК АД</v>
      </c>
      <c r="B177" s="105" t="str">
        <f t="shared" si="16"/>
        <v>121643011</v>
      </c>
      <c r="C177" s="581">
        <f t="shared" si="17"/>
        <v>45473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ХОЛДИНГ НОВ ВЕК АД</v>
      </c>
      <c r="B178" s="105" t="str">
        <f t="shared" si="16"/>
        <v>121643011</v>
      </c>
      <c r="C178" s="581">
        <f t="shared" si="17"/>
        <v>45473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1551</v>
      </c>
    </row>
    <row r="179" spans="1:8">
      <c r="A179" s="105" t="str">
        <f t="shared" si="15"/>
        <v>ХОЛДИНГ НОВ ВЕК АД</v>
      </c>
      <c r="B179" s="105" t="str">
        <f t="shared" si="16"/>
        <v>121643011</v>
      </c>
      <c r="C179" s="581">
        <f t="shared" si="17"/>
        <v>45473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1768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ХОЛДИНГ НОВ ВЕК АД</v>
      </c>
      <c r="B181" s="105" t="str">
        <f t="shared" ref="B181:B216" si="19">pdeBulstat</f>
        <v>121643011</v>
      </c>
      <c r="C181" s="581">
        <f t="shared" ref="C181:C216" si="20">endDate</f>
        <v>45473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0</v>
      </c>
    </row>
    <row r="182" spans="1:8">
      <c r="A182" s="105" t="str">
        <f t="shared" si="18"/>
        <v>ХОЛДИНГ НОВ ВЕК АД</v>
      </c>
      <c r="B182" s="105" t="str">
        <f t="shared" si="19"/>
        <v>121643011</v>
      </c>
      <c r="C182" s="581">
        <f t="shared" si="20"/>
        <v>45473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-239</v>
      </c>
    </row>
    <row r="183" spans="1:8">
      <c r="A183" s="105" t="str">
        <f t="shared" si="18"/>
        <v>ХОЛДИНГ НОВ ВЕК АД</v>
      </c>
      <c r="B183" s="105" t="str">
        <f t="shared" si="19"/>
        <v>121643011</v>
      </c>
      <c r="C183" s="581">
        <f t="shared" si="20"/>
        <v>45473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-6129</v>
      </c>
    </row>
    <row r="184" spans="1:8">
      <c r="A184" s="105" t="str">
        <f t="shared" si="18"/>
        <v>ХОЛДИНГ НОВ ВЕК АД</v>
      </c>
      <c r="B184" s="105" t="str">
        <f t="shared" si="19"/>
        <v>121643011</v>
      </c>
      <c r="C184" s="581">
        <f t="shared" si="20"/>
        <v>45473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-50</v>
      </c>
    </row>
    <row r="185" spans="1:8">
      <c r="A185" s="105" t="str">
        <f t="shared" si="18"/>
        <v>ХОЛДИНГ НОВ ВЕК АД</v>
      </c>
      <c r="B185" s="105" t="str">
        <f t="shared" si="19"/>
        <v>121643011</v>
      </c>
      <c r="C185" s="581">
        <f t="shared" si="20"/>
        <v>45473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-3</v>
      </c>
    </row>
    <row r="186" spans="1:8">
      <c r="A186" s="105" t="str">
        <f t="shared" si="18"/>
        <v>ХОЛДИНГ НОВ ВЕК АД</v>
      </c>
      <c r="B186" s="105" t="str">
        <f t="shared" si="19"/>
        <v>121643011</v>
      </c>
      <c r="C186" s="581">
        <f t="shared" si="20"/>
        <v>45473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ХОЛДИНГ НОВ ВЕК АД</v>
      </c>
      <c r="B187" s="105" t="str">
        <f t="shared" si="19"/>
        <v>121643011</v>
      </c>
      <c r="C187" s="581">
        <f t="shared" si="20"/>
        <v>45473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3</v>
      </c>
    </row>
    <row r="188" spans="1:8">
      <c r="A188" s="105" t="str">
        <f t="shared" si="18"/>
        <v>ХОЛДИНГ НОВ ВЕК АД</v>
      </c>
      <c r="B188" s="105" t="str">
        <f t="shared" si="19"/>
        <v>121643011</v>
      </c>
      <c r="C188" s="581">
        <f t="shared" si="20"/>
        <v>45473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ХОЛДИНГ НОВ ВЕК АД</v>
      </c>
      <c r="B189" s="105" t="str">
        <f t="shared" si="19"/>
        <v>121643011</v>
      </c>
      <c r="C189" s="581">
        <f t="shared" si="20"/>
        <v>45473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ХОЛДИНГ НОВ ВЕК АД</v>
      </c>
      <c r="B190" s="105" t="str">
        <f t="shared" si="19"/>
        <v>121643011</v>
      </c>
      <c r="C190" s="581">
        <f t="shared" si="20"/>
        <v>45473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-161</v>
      </c>
    </row>
    <row r="191" spans="1:8">
      <c r="A191" s="105" t="str">
        <f t="shared" si="18"/>
        <v>ХОЛДИНГ НОВ ВЕК АД</v>
      </c>
      <c r="B191" s="105" t="str">
        <f t="shared" si="19"/>
        <v>121643011</v>
      </c>
      <c r="C191" s="581">
        <f t="shared" si="20"/>
        <v>45473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-6579</v>
      </c>
    </row>
    <row r="192" spans="1:8">
      <c r="A192" s="105" t="str">
        <f t="shared" si="18"/>
        <v>ХОЛДИНГ НОВ ВЕК АД</v>
      </c>
      <c r="B192" s="105" t="str">
        <f t="shared" si="19"/>
        <v>121643011</v>
      </c>
      <c r="C192" s="581">
        <f t="shared" si="20"/>
        <v>45473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ХОЛДИНГ НОВ ВЕК АД</v>
      </c>
      <c r="B193" s="105" t="str">
        <f t="shared" si="19"/>
        <v>121643011</v>
      </c>
      <c r="C193" s="581">
        <f t="shared" si="20"/>
        <v>45473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ХОЛДИНГ НОВ ВЕК АД</v>
      </c>
      <c r="B194" s="105" t="str">
        <f t="shared" si="19"/>
        <v>121643011</v>
      </c>
      <c r="C194" s="581">
        <f t="shared" si="20"/>
        <v>45473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-1741</v>
      </c>
    </row>
    <row r="195" spans="1:8">
      <c r="A195" s="105" t="str">
        <f t="shared" si="18"/>
        <v>ХОЛДИНГ НОВ ВЕК АД</v>
      </c>
      <c r="B195" s="105" t="str">
        <f t="shared" si="19"/>
        <v>121643011</v>
      </c>
      <c r="C195" s="581">
        <f t="shared" si="20"/>
        <v>45473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508</v>
      </c>
    </row>
    <row r="196" spans="1:8">
      <c r="A196" s="105" t="str">
        <f t="shared" si="18"/>
        <v>ХОЛДИНГ НОВ ВЕК АД</v>
      </c>
      <c r="B196" s="105" t="str">
        <f t="shared" si="19"/>
        <v>121643011</v>
      </c>
      <c r="C196" s="581">
        <f t="shared" si="20"/>
        <v>45473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ХОЛДИНГ НОВ ВЕК АД</v>
      </c>
      <c r="B197" s="105" t="str">
        <f t="shared" si="19"/>
        <v>121643011</v>
      </c>
      <c r="C197" s="581">
        <f t="shared" si="20"/>
        <v>45473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ХОЛДИНГ НОВ ВЕК АД</v>
      </c>
      <c r="B198" s="105" t="str">
        <f t="shared" si="19"/>
        <v>121643011</v>
      </c>
      <c r="C198" s="581">
        <f t="shared" si="20"/>
        <v>45473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2263</v>
      </c>
    </row>
    <row r="199" spans="1:8">
      <c r="A199" s="105" t="str">
        <f t="shared" si="18"/>
        <v>ХОЛДИНГ НОВ ВЕК АД</v>
      </c>
      <c r="B199" s="105" t="str">
        <f t="shared" si="19"/>
        <v>121643011</v>
      </c>
      <c r="C199" s="581">
        <f t="shared" si="20"/>
        <v>45473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ХОЛДИНГ НОВ ВЕК АД</v>
      </c>
      <c r="B200" s="105" t="str">
        <f t="shared" si="19"/>
        <v>121643011</v>
      </c>
      <c r="C200" s="581">
        <f t="shared" si="20"/>
        <v>45473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ХОЛДИНГ НОВ ВЕК АД</v>
      </c>
      <c r="B201" s="105" t="str">
        <f t="shared" si="19"/>
        <v>121643011</v>
      </c>
      <c r="C201" s="581">
        <f t="shared" si="20"/>
        <v>45473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-1186</v>
      </c>
    </row>
    <row r="202" spans="1:8">
      <c r="A202" s="105" t="str">
        <f t="shared" si="18"/>
        <v>ХОЛДИНГ НОВ ВЕК АД</v>
      </c>
      <c r="B202" s="105" t="str">
        <f t="shared" si="19"/>
        <v>121643011</v>
      </c>
      <c r="C202" s="581">
        <f t="shared" si="20"/>
        <v>45473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-156</v>
      </c>
    </row>
    <row r="203" spans="1:8">
      <c r="A203" s="105" t="str">
        <f t="shared" si="18"/>
        <v>ХОЛДИНГ НОВ ВЕК АД</v>
      </c>
      <c r="B203" s="105" t="str">
        <f t="shared" si="19"/>
        <v>121643011</v>
      </c>
      <c r="C203" s="581">
        <f t="shared" si="20"/>
        <v>45473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ХОЛДИНГ НОВ ВЕК АД</v>
      </c>
      <c r="B204" s="105" t="str">
        <f t="shared" si="19"/>
        <v>121643011</v>
      </c>
      <c r="C204" s="581">
        <f t="shared" si="20"/>
        <v>45473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ХОЛДИНГ НОВ ВЕК АД</v>
      </c>
      <c r="B205" s="105" t="str">
        <f t="shared" si="19"/>
        <v>121643011</v>
      </c>
      <c r="C205" s="581">
        <f t="shared" si="20"/>
        <v>45473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9666</v>
      </c>
    </row>
    <row r="206" spans="1:8">
      <c r="A206" s="105" t="str">
        <f t="shared" si="18"/>
        <v>ХОЛДИНГ НОВ ВЕК АД</v>
      </c>
      <c r="B206" s="105" t="str">
        <f t="shared" si="19"/>
        <v>121643011</v>
      </c>
      <c r="C206" s="581">
        <f t="shared" si="20"/>
        <v>45473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-1601</v>
      </c>
    </row>
    <row r="207" spans="1:8">
      <c r="A207" s="105" t="str">
        <f t="shared" si="18"/>
        <v>ХОЛДИНГ НОВ ВЕК АД</v>
      </c>
      <c r="B207" s="105" t="str">
        <f t="shared" si="19"/>
        <v>121643011</v>
      </c>
      <c r="C207" s="581">
        <f t="shared" si="20"/>
        <v>45473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ХОЛДИНГ НОВ ВЕК АД</v>
      </c>
      <c r="B208" s="105" t="str">
        <f t="shared" si="19"/>
        <v>121643011</v>
      </c>
      <c r="C208" s="581">
        <f t="shared" si="20"/>
        <v>45473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-1384</v>
      </c>
    </row>
    <row r="209" spans="1:8">
      <c r="A209" s="105" t="str">
        <f t="shared" si="18"/>
        <v>ХОЛДИНГ НОВ ВЕК АД</v>
      </c>
      <c r="B209" s="105" t="str">
        <f t="shared" si="19"/>
        <v>121643011</v>
      </c>
      <c r="C209" s="581">
        <f t="shared" si="20"/>
        <v>45473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ХОЛДИНГ НОВ ВЕК АД</v>
      </c>
      <c r="B210" s="105" t="str">
        <f t="shared" si="19"/>
        <v>121643011</v>
      </c>
      <c r="C210" s="581">
        <f t="shared" si="20"/>
        <v>45473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-30</v>
      </c>
    </row>
    <row r="211" spans="1:8">
      <c r="A211" s="105" t="str">
        <f t="shared" si="18"/>
        <v>ХОЛДИНГ НОВ ВЕК АД</v>
      </c>
      <c r="B211" s="105" t="str">
        <f t="shared" si="19"/>
        <v>121643011</v>
      </c>
      <c r="C211" s="581">
        <f t="shared" si="20"/>
        <v>45473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6651</v>
      </c>
    </row>
    <row r="212" spans="1:8">
      <c r="A212" s="105" t="str">
        <f t="shared" si="18"/>
        <v>ХОЛДИНГ НОВ ВЕК АД</v>
      </c>
      <c r="B212" s="105" t="str">
        <f t="shared" si="19"/>
        <v>121643011</v>
      </c>
      <c r="C212" s="581">
        <f t="shared" si="20"/>
        <v>45473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-84</v>
      </c>
    </row>
    <row r="213" spans="1:8">
      <c r="A213" s="105" t="str">
        <f t="shared" si="18"/>
        <v>ХОЛДИНГ НОВ ВЕК АД</v>
      </c>
      <c r="B213" s="105" t="str">
        <f t="shared" si="19"/>
        <v>121643011</v>
      </c>
      <c r="C213" s="581">
        <f t="shared" si="20"/>
        <v>45473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93</v>
      </c>
    </row>
    <row r="214" spans="1:8">
      <c r="A214" s="105" t="str">
        <f t="shared" si="18"/>
        <v>ХОЛДИНГ НОВ ВЕК АД</v>
      </c>
      <c r="B214" s="105" t="str">
        <f t="shared" si="19"/>
        <v>121643011</v>
      </c>
      <c r="C214" s="581">
        <f t="shared" si="20"/>
        <v>45473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9</v>
      </c>
    </row>
    <row r="215" spans="1:8">
      <c r="A215" s="105" t="str">
        <f t="shared" si="18"/>
        <v>ХОЛДИНГ НОВ ВЕК АД</v>
      </c>
      <c r="B215" s="105" t="str">
        <f t="shared" si="19"/>
        <v>121643011</v>
      </c>
      <c r="C215" s="581">
        <f t="shared" si="20"/>
        <v>45473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9</v>
      </c>
    </row>
    <row r="216" spans="1:8">
      <c r="A216" s="105" t="str">
        <f t="shared" si="18"/>
        <v>ХОЛДИНГ НОВ ВЕК АД</v>
      </c>
      <c r="B216" s="105" t="str">
        <f t="shared" si="19"/>
        <v>121643011</v>
      </c>
      <c r="C216" s="581">
        <f t="shared" si="20"/>
        <v>45473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ХОЛДИНГ НОВ ВЕК АД</v>
      </c>
      <c r="B218" s="105" t="str">
        <f t="shared" ref="B218:B281" si="22">pdeBulstat</f>
        <v>121643011</v>
      </c>
      <c r="C218" s="581">
        <f t="shared" ref="C218:C281" si="23">endDate</f>
        <v>45473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5610</v>
      </c>
    </row>
    <row r="219" spans="1:8">
      <c r="A219" s="105" t="str">
        <f t="shared" si="21"/>
        <v>ХОЛДИНГ НОВ ВЕК АД</v>
      </c>
      <c r="B219" s="105" t="str">
        <f t="shared" si="22"/>
        <v>121643011</v>
      </c>
      <c r="C219" s="581">
        <f t="shared" si="23"/>
        <v>45473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ХОЛДИНГ НОВ ВЕК АД</v>
      </c>
      <c r="B220" s="105" t="str">
        <f t="shared" si="22"/>
        <v>121643011</v>
      </c>
      <c r="C220" s="581">
        <f t="shared" si="23"/>
        <v>45473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ХОЛДИНГ НОВ ВЕК АД</v>
      </c>
      <c r="B221" s="105" t="str">
        <f t="shared" si="22"/>
        <v>121643011</v>
      </c>
      <c r="C221" s="581">
        <f t="shared" si="23"/>
        <v>45473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ХОЛДИНГ НОВ ВЕК АД</v>
      </c>
      <c r="B222" s="105" t="str">
        <f t="shared" si="22"/>
        <v>121643011</v>
      </c>
      <c r="C222" s="581">
        <f t="shared" si="23"/>
        <v>45473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5610</v>
      </c>
    </row>
    <row r="223" spans="1:8">
      <c r="A223" s="105" t="str">
        <f t="shared" si="21"/>
        <v>ХОЛДИНГ НОВ ВЕК АД</v>
      </c>
      <c r="B223" s="105" t="str">
        <f t="shared" si="22"/>
        <v>121643011</v>
      </c>
      <c r="C223" s="581">
        <f t="shared" si="23"/>
        <v>45473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ХОЛДИНГ НОВ ВЕК АД</v>
      </c>
      <c r="B224" s="105" t="str">
        <f t="shared" si="22"/>
        <v>121643011</v>
      </c>
      <c r="C224" s="581">
        <f t="shared" si="23"/>
        <v>45473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ХОЛДИНГ НОВ ВЕК АД</v>
      </c>
      <c r="B225" s="105" t="str">
        <f t="shared" si="22"/>
        <v>121643011</v>
      </c>
      <c r="C225" s="581">
        <f t="shared" si="23"/>
        <v>45473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ХОЛДИНГ НОВ ВЕК АД</v>
      </c>
      <c r="B226" s="105" t="str">
        <f t="shared" si="22"/>
        <v>121643011</v>
      </c>
      <c r="C226" s="581">
        <f t="shared" si="23"/>
        <v>45473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ХОЛДИНГ НОВ ВЕК АД</v>
      </c>
      <c r="B227" s="105" t="str">
        <f t="shared" si="22"/>
        <v>121643011</v>
      </c>
      <c r="C227" s="581">
        <f t="shared" si="23"/>
        <v>45473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ХОЛДИНГ НОВ ВЕК АД</v>
      </c>
      <c r="B228" s="105" t="str">
        <f t="shared" si="22"/>
        <v>121643011</v>
      </c>
      <c r="C228" s="581">
        <f t="shared" si="23"/>
        <v>45473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ХОЛДИНГ НОВ ВЕК АД</v>
      </c>
      <c r="B229" s="105" t="str">
        <f t="shared" si="22"/>
        <v>121643011</v>
      </c>
      <c r="C229" s="581">
        <f t="shared" si="23"/>
        <v>45473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ХОЛДИНГ НОВ ВЕК АД</v>
      </c>
      <c r="B230" s="105" t="str">
        <f t="shared" si="22"/>
        <v>121643011</v>
      </c>
      <c r="C230" s="581">
        <f t="shared" si="23"/>
        <v>45473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ХОЛДИНГ НОВ ВЕК АД</v>
      </c>
      <c r="B231" s="105" t="str">
        <f t="shared" si="22"/>
        <v>121643011</v>
      </c>
      <c r="C231" s="581">
        <f t="shared" si="23"/>
        <v>45473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ХОЛДИНГ НОВ ВЕК АД</v>
      </c>
      <c r="B232" s="105" t="str">
        <f t="shared" si="22"/>
        <v>121643011</v>
      </c>
      <c r="C232" s="581">
        <f t="shared" si="23"/>
        <v>45473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ХОЛДИНГ НОВ ВЕК АД</v>
      </c>
      <c r="B233" s="105" t="str">
        <f t="shared" si="22"/>
        <v>121643011</v>
      </c>
      <c r="C233" s="581">
        <f t="shared" si="23"/>
        <v>45473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ХОЛДИНГ НОВ ВЕК АД</v>
      </c>
      <c r="B234" s="105" t="str">
        <f t="shared" si="22"/>
        <v>121643011</v>
      </c>
      <c r="C234" s="581">
        <f t="shared" si="23"/>
        <v>45473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ХОЛДИНГ НОВ ВЕК АД</v>
      </c>
      <c r="B235" s="105" t="str">
        <f t="shared" si="22"/>
        <v>121643011</v>
      </c>
      <c r="C235" s="581">
        <f t="shared" si="23"/>
        <v>45473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ХОЛДИНГ НОВ ВЕК АД</v>
      </c>
      <c r="B236" s="105" t="str">
        <f t="shared" si="22"/>
        <v>121643011</v>
      </c>
      <c r="C236" s="581">
        <f t="shared" si="23"/>
        <v>45473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5610</v>
      </c>
    </row>
    <row r="237" spans="1:8">
      <c r="A237" s="105" t="str">
        <f t="shared" si="21"/>
        <v>ХОЛДИНГ НОВ ВЕК АД</v>
      </c>
      <c r="B237" s="105" t="str">
        <f t="shared" si="22"/>
        <v>121643011</v>
      </c>
      <c r="C237" s="581">
        <f t="shared" si="23"/>
        <v>45473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ХОЛДИНГ НОВ ВЕК АД</v>
      </c>
      <c r="B238" s="105" t="str">
        <f t="shared" si="22"/>
        <v>121643011</v>
      </c>
      <c r="C238" s="581">
        <f t="shared" si="23"/>
        <v>45473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ХОЛДИНГ НОВ ВЕК АД</v>
      </c>
      <c r="B239" s="105" t="str">
        <f t="shared" si="22"/>
        <v>121643011</v>
      </c>
      <c r="C239" s="581">
        <f t="shared" si="23"/>
        <v>45473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5610</v>
      </c>
    </row>
    <row r="240" spans="1:8">
      <c r="A240" s="105" t="str">
        <f t="shared" si="21"/>
        <v>ХОЛДИНГ НОВ ВЕК АД</v>
      </c>
      <c r="B240" s="105" t="str">
        <f t="shared" si="22"/>
        <v>121643011</v>
      </c>
      <c r="C240" s="581">
        <f t="shared" si="23"/>
        <v>45473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30393</v>
      </c>
    </row>
    <row r="241" spans="1:8">
      <c r="A241" s="105" t="str">
        <f t="shared" si="21"/>
        <v>ХОЛДИНГ НОВ ВЕК АД</v>
      </c>
      <c r="B241" s="105" t="str">
        <f t="shared" si="22"/>
        <v>121643011</v>
      </c>
      <c r="C241" s="581">
        <f t="shared" si="23"/>
        <v>45473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ХОЛДИНГ НОВ ВЕК АД</v>
      </c>
      <c r="B242" s="105" t="str">
        <f t="shared" si="22"/>
        <v>121643011</v>
      </c>
      <c r="C242" s="581">
        <f t="shared" si="23"/>
        <v>45473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ХОЛДИНГ НОВ ВЕК АД</v>
      </c>
      <c r="B243" s="105" t="str">
        <f t="shared" si="22"/>
        <v>121643011</v>
      </c>
      <c r="C243" s="581">
        <f t="shared" si="23"/>
        <v>45473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ХОЛДИНГ НОВ ВЕК АД</v>
      </c>
      <c r="B244" s="105" t="str">
        <f t="shared" si="22"/>
        <v>121643011</v>
      </c>
      <c r="C244" s="581">
        <f t="shared" si="23"/>
        <v>45473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30393</v>
      </c>
    </row>
    <row r="245" spans="1:8">
      <c r="A245" s="105" t="str">
        <f t="shared" si="21"/>
        <v>ХОЛДИНГ НОВ ВЕК АД</v>
      </c>
      <c r="B245" s="105" t="str">
        <f t="shared" si="22"/>
        <v>121643011</v>
      </c>
      <c r="C245" s="581">
        <f t="shared" si="23"/>
        <v>45473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ХОЛДИНГ НОВ ВЕК АД</v>
      </c>
      <c r="B246" s="105" t="str">
        <f t="shared" si="22"/>
        <v>121643011</v>
      </c>
      <c r="C246" s="581">
        <f t="shared" si="23"/>
        <v>45473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ХОЛДИНГ НОВ ВЕК АД</v>
      </c>
      <c r="B247" s="105" t="str">
        <f t="shared" si="22"/>
        <v>121643011</v>
      </c>
      <c r="C247" s="581">
        <f t="shared" si="23"/>
        <v>45473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ХОЛДИНГ НОВ ВЕК АД</v>
      </c>
      <c r="B248" s="105" t="str">
        <f t="shared" si="22"/>
        <v>121643011</v>
      </c>
      <c r="C248" s="581">
        <f t="shared" si="23"/>
        <v>45473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ХОЛДИНГ НОВ ВЕК АД</v>
      </c>
      <c r="B249" s="105" t="str">
        <f t="shared" si="22"/>
        <v>121643011</v>
      </c>
      <c r="C249" s="581">
        <f t="shared" si="23"/>
        <v>45473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ХОЛДИНГ НОВ ВЕК АД</v>
      </c>
      <c r="B250" s="105" t="str">
        <f t="shared" si="22"/>
        <v>121643011</v>
      </c>
      <c r="C250" s="581">
        <f t="shared" si="23"/>
        <v>45473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ХОЛДИНГ НОВ ВЕК АД</v>
      </c>
      <c r="B251" s="105" t="str">
        <f t="shared" si="22"/>
        <v>121643011</v>
      </c>
      <c r="C251" s="581">
        <f t="shared" si="23"/>
        <v>45473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ХОЛДИНГ НОВ ВЕК АД</v>
      </c>
      <c r="B252" s="105" t="str">
        <f t="shared" si="22"/>
        <v>121643011</v>
      </c>
      <c r="C252" s="581">
        <f t="shared" si="23"/>
        <v>45473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ХОЛДИНГ НОВ ВЕК АД</v>
      </c>
      <c r="B253" s="105" t="str">
        <f t="shared" si="22"/>
        <v>121643011</v>
      </c>
      <c r="C253" s="581">
        <f t="shared" si="23"/>
        <v>45473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ХОЛДИНГ НОВ ВЕК АД</v>
      </c>
      <c r="B254" s="105" t="str">
        <f t="shared" si="22"/>
        <v>121643011</v>
      </c>
      <c r="C254" s="581">
        <f t="shared" si="23"/>
        <v>45473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ХОЛДИНГ НОВ ВЕК АД</v>
      </c>
      <c r="B255" s="105" t="str">
        <f t="shared" si="22"/>
        <v>121643011</v>
      </c>
      <c r="C255" s="581">
        <f t="shared" si="23"/>
        <v>45473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ХОЛДИНГ НОВ ВЕК АД</v>
      </c>
      <c r="B256" s="105" t="str">
        <f t="shared" si="22"/>
        <v>121643011</v>
      </c>
      <c r="C256" s="581">
        <f t="shared" si="23"/>
        <v>45473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ХОЛДИНГ НОВ ВЕК АД</v>
      </c>
      <c r="B257" s="105" t="str">
        <f t="shared" si="22"/>
        <v>121643011</v>
      </c>
      <c r="C257" s="581">
        <f t="shared" si="23"/>
        <v>45473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ХОЛДИНГ НОВ ВЕК АД</v>
      </c>
      <c r="B258" s="105" t="str">
        <f t="shared" si="22"/>
        <v>121643011</v>
      </c>
      <c r="C258" s="581">
        <f t="shared" si="23"/>
        <v>45473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30393</v>
      </c>
    </row>
    <row r="259" spans="1:8">
      <c r="A259" s="105" t="str">
        <f t="shared" si="21"/>
        <v>ХОЛДИНГ НОВ ВЕК АД</v>
      </c>
      <c r="B259" s="105" t="str">
        <f t="shared" si="22"/>
        <v>121643011</v>
      </c>
      <c r="C259" s="581">
        <f t="shared" si="23"/>
        <v>45473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ХОЛДИНГ НОВ ВЕК АД</v>
      </c>
      <c r="B260" s="105" t="str">
        <f t="shared" si="22"/>
        <v>121643011</v>
      </c>
      <c r="C260" s="581">
        <f t="shared" si="23"/>
        <v>45473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ХОЛДИНГ НОВ ВЕК АД</v>
      </c>
      <c r="B261" s="105" t="str">
        <f t="shared" si="22"/>
        <v>121643011</v>
      </c>
      <c r="C261" s="581">
        <f t="shared" si="23"/>
        <v>45473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30393</v>
      </c>
    </row>
    <row r="262" spans="1:8">
      <c r="A262" s="105" t="str">
        <f t="shared" si="21"/>
        <v>ХОЛДИНГ НОВ ВЕК АД</v>
      </c>
      <c r="B262" s="105" t="str">
        <f t="shared" si="22"/>
        <v>121643011</v>
      </c>
      <c r="C262" s="581">
        <f t="shared" si="23"/>
        <v>45473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4081</v>
      </c>
    </row>
    <row r="263" spans="1:8">
      <c r="A263" s="105" t="str">
        <f t="shared" si="21"/>
        <v>ХОЛДИНГ НОВ ВЕК АД</v>
      </c>
      <c r="B263" s="105" t="str">
        <f t="shared" si="22"/>
        <v>121643011</v>
      </c>
      <c r="C263" s="581">
        <f t="shared" si="23"/>
        <v>45473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ХОЛДИНГ НОВ ВЕК АД</v>
      </c>
      <c r="B264" s="105" t="str">
        <f t="shared" si="22"/>
        <v>121643011</v>
      </c>
      <c r="C264" s="581">
        <f t="shared" si="23"/>
        <v>45473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ХОЛДИНГ НОВ ВЕК АД</v>
      </c>
      <c r="B265" s="105" t="str">
        <f t="shared" si="22"/>
        <v>121643011</v>
      </c>
      <c r="C265" s="581">
        <f t="shared" si="23"/>
        <v>45473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ХОЛДИНГ НОВ ВЕК АД</v>
      </c>
      <c r="B266" s="105" t="str">
        <f t="shared" si="22"/>
        <v>121643011</v>
      </c>
      <c r="C266" s="581">
        <f t="shared" si="23"/>
        <v>45473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4081</v>
      </c>
    </row>
    <row r="267" spans="1:8">
      <c r="A267" s="105" t="str">
        <f t="shared" si="21"/>
        <v>ХОЛДИНГ НОВ ВЕК АД</v>
      </c>
      <c r="B267" s="105" t="str">
        <f t="shared" si="22"/>
        <v>121643011</v>
      </c>
      <c r="C267" s="581">
        <f t="shared" si="23"/>
        <v>45473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ХОЛДИНГ НОВ ВЕК АД</v>
      </c>
      <c r="B268" s="105" t="str">
        <f t="shared" si="22"/>
        <v>121643011</v>
      </c>
      <c r="C268" s="581">
        <f t="shared" si="23"/>
        <v>45473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ХОЛДИНГ НОВ ВЕК АД</v>
      </c>
      <c r="B269" s="105" t="str">
        <f t="shared" si="22"/>
        <v>121643011</v>
      </c>
      <c r="C269" s="581">
        <f t="shared" si="23"/>
        <v>45473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ХОЛДИНГ НОВ ВЕК АД</v>
      </c>
      <c r="B270" s="105" t="str">
        <f t="shared" si="22"/>
        <v>121643011</v>
      </c>
      <c r="C270" s="581">
        <f t="shared" si="23"/>
        <v>45473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ХОЛДИНГ НОВ ВЕК АД</v>
      </c>
      <c r="B271" s="105" t="str">
        <f t="shared" si="22"/>
        <v>121643011</v>
      </c>
      <c r="C271" s="581">
        <f t="shared" si="23"/>
        <v>45473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ХОЛДИНГ НОВ ВЕК АД</v>
      </c>
      <c r="B272" s="105" t="str">
        <f t="shared" si="22"/>
        <v>121643011</v>
      </c>
      <c r="C272" s="581">
        <f t="shared" si="23"/>
        <v>45473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ХОЛДИНГ НОВ ВЕК АД</v>
      </c>
      <c r="B273" s="105" t="str">
        <f t="shared" si="22"/>
        <v>121643011</v>
      </c>
      <c r="C273" s="581">
        <f t="shared" si="23"/>
        <v>45473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ХОЛДИНГ НОВ ВЕК АД</v>
      </c>
      <c r="B274" s="105" t="str">
        <f t="shared" si="22"/>
        <v>121643011</v>
      </c>
      <c r="C274" s="581">
        <f t="shared" si="23"/>
        <v>45473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ХОЛДИНГ НОВ ВЕК АД</v>
      </c>
      <c r="B275" s="105" t="str">
        <f t="shared" si="22"/>
        <v>121643011</v>
      </c>
      <c r="C275" s="581">
        <f t="shared" si="23"/>
        <v>45473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ХОЛДИНГ НОВ ВЕК АД</v>
      </c>
      <c r="B276" s="105" t="str">
        <f t="shared" si="22"/>
        <v>121643011</v>
      </c>
      <c r="C276" s="581">
        <f t="shared" si="23"/>
        <v>45473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ХОЛДИНГ НОВ ВЕК АД</v>
      </c>
      <c r="B277" s="105" t="str">
        <f t="shared" si="22"/>
        <v>121643011</v>
      </c>
      <c r="C277" s="581">
        <f t="shared" si="23"/>
        <v>45473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ХОЛДИНГ НОВ ВЕК АД</v>
      </c>
      <c r="B278" s="105" t="str">
        <f t="shared" si="22"/>
        <v>121643011</v>
      </c>
      <c r="C278" s="581">
        <f t="shared" si="23"/>
        <v>45473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ХОЛДИНГ НОВ ВЕК АД</v>
      </c>
      <c r="B279" s="105" t="str">
        <f t="shared" si="22"/>
        <v>121643011</v>
      </c>
      <c r="C279" s="581">
        <f t="shared" si="23"/>
        <v>45473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ХОЛДИНГ НОВ ВЕК АД</v>
      </c>
      <c r="B280" s="105" t="str">
        <f t="shared" si="22"/>
        <v>121643011</v>
      </c>
      <c r="C280" s="581">
        <f t="shared" si="23"/>
        <v>45473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4081</v>
      </c>
    </row>
    <row r="281" spans="1:8">
      <c r="A281" s="105" t="str">
        <f t="shared" si="21"/>
        <v>ХОЛДИНГ НОВ ВЕК АД</v>
      </c>
      <c r="B281" s="105" t="str">
        <f t="shared" si="22"/>
        <v>121643011</v>
      </c>
      <c r="C281" s="581">
        <f t="shared" si="23"/>
        <v>45473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ХОЛДИНГ НОВ ВЕК АД</v>
      </c>
      <c r="B282" s="105" t="str">
        <f t="shared" ref="B282:B345" si="25">pdeBulstat</f>
        <v>121643011</v>
      </c>
      <c r="C282" s="581">
        <f t="shared" ref="C282:C345" si="26">endDate</f>
        <v>45473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ХОЛДИНГ НОВ ВЕК АД</v>
      </c>
      <c r="B283" s="105" t="str">
        <f t="shared" si="25"/>
        <v>121643011</v>
      </c>
      <c r="C283" s="581">
        <f t="shared" si="26"/>
        <v>45473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4081</v>
      </c>
    </row>
    <row r="284" spans="1:8">
      <c r="A284" s="105" t="str">
        <f t="shared" si="24"/>
        <v>ХОЛДИНГ НОВ ВЕК АД</v>
      </c>
      <c r="B284" s="105" t="str">
        <f t="shared" si="25"/>
        <v>121643011</v>
      </c>
      <c r="C284" s="581">
        <f t="shared" si="26"/>
        <v>45473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0</v>
      </c>
    </row>
    <row r="285" spans="1:8">
      <c r="A285" s="105" t="str">
        <f t="shared" si="24"/>
        <v>ХОЛДИНГ НОВ ВЕК АД</v>
      </c>
      <c r="B285" s="105" t="str">
        <f t="shared" si="25"/>
        <v>121643011</v>
      </c>
      <c r="C285" s="581">
        <f t="shared" si="26"/>
        <v>45473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ХОЛДИНГ НОВ ВЕК АД</v>
      </c>
      <c r="B286" s="105" t="str">
        <f t="shared" si="25"/>
        <v>121643011</v>
      </c>
      <c r="C286" s="581">
        <f t="shared" si="26"/>
        <v>45473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ХОЛДИНГ НОВ ВЕК АД</v>
      </c>
      <c r="B287" s="105" t="str">
        <f t="shared" si="25"/>
        <v>121643011</v>
      </c>
      <c r="C287" s="581">
        <f t="shared" si="26"/>
        <v>45473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ХОЛДИНГ НОВ ВЕК АД</v>
      </c>
      <c r="B288" s="105" t="str">
        <f t="shared" si="25"/>
        <v>121643011</v>
      </c>
      <c r="C288" s="581">
        <f t="shared" si="26"/>
        <v>45473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0</v>
      </c>
    </row>
    <row r="289" spans="1:8">
      <c r="A289" s="105" t="str">
        <f t="shared" si="24"/>
        <v>ХОЛДИНГ НОВ ВЕК АД</v>
      </c>
      <c r="B289" s="105" t="str">
        <f t="shared" si="25"/>
        <v>121643011</v>
      </c>
      <c r="C289" s="581">
        <f t="shared" si="26"/>
        <v>45473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ХОЛДИНГ НОВ ВЕК АД</v>
      </c>
      <c r="B290" s="105" t="str">
        <f t="shared" si="25"/>
        <v>121643011</v>
      </c>
      <c r="C290" s="581">
        <f t="shared" si="26"/>
        <v>45473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ХОЛДИНГ НОВ ВЕК АД</v>
      </c>
      <c r="B291" s="105" t="str">
        <f t="shared" si="25"/>
        <v>121643011</v>
      </c>
      <c r="C291" s="581">
        <f t="shared" si="26"/>
        <v>45473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ХОЛДИНГ НОВ ВЕК АД</v>
      </c>
      <c r="B292" s="105" t="str">
        <f t="shared" si="25"/>
        <v>121643011</v>
      </c>
      <c r="C292" s="581">
        <f t="shared" si="26"/>
        <v>45473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ХОЛДИНГ НОВ ВЕК АД</v>
      </c>
      <c r="B293" s="105" t="str">
        <f t="shared" si="25"/>
        <v>121643011</v>
      </c>
      <c r="C293" s="581">
        <f t="shared" si="26"/>
        <v>45473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ХОЛДИНГ НОВ ВЕК АД</v>
      </c>
      <c r="B294" s="105" t="str">
        <f t="shared" si="25"/>
        <v>121643011</v>
      </c>
      <c r="C294" s="581">
        <f t="shared" si="26"/>
        <v>45473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ХОЛДИНГ НОВ ВЕК АД</v>
      </c>
      <c r="B295" s="105" t="str">
        <f t="shared" si="25"/>
        <v>121643011</v>
      </c>
      <c r="C295" s="581">
        <f t="shared" si="26"/>
        <v>45473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ХОЛДИНГ НОВ ВЕК АД</v>
      </c>
      <c r="B296" s="105" t="str">
        <f t="shared" si="25"/>
        <v>121643011</v>
      </c>
      <c r="C296" s="581">
        <f t="shared" si="26"/>
        <v>45473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ХОЛДИНГ НОВ ВЕК АД</v>
      </c>
      <c r="B297" s="105" t="str">
        <f t="shared" si="25"/>
        <v>121643011</v>
      </c>
      <c r="C297" s="581">
        <f t="shared" si="26"/>
        <v>45473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ХОЛДИНГ НОВ ВЕК АД</v>
      </c>
      <c r="B298" s="105" t="str">
        <f t="shared" si="25"/>
        <v>121643011</v>
      </c>
      <c r="C298" s="581">
        <f t="shared" si="26"/>
        <v>45473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ХОЛДИНГ НОВ ВЕК АД</v>
      </c>
      <c r="B299" s="105" t="str">
        <f t="shared" si="25"/>
        <v>121643011</v>
      </c>
      <c r="C299" s="581">
        <f t="shared" si="26"/>
        <v>45473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ХОЛДИНГ НОВ ВЕК АД</v>
      </c>
      <c r="B300" s="105" t="str">
        <f t="shared" si="25"/>
        <v>121643011</v>
      </c>
      <c r="C300" s="581">
        <f t="shared" si="26"/>
        <v>45473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ХОЛДИНГ НОВ ВЕК АД</v>
      </c>
      <c r="B301" s="105" t="str">
        <f t="shared" si="25"/>
        <v>121643011</v>
      </c>
      <c r="C301" s="581">
        <f t="shared" si="26"/>
        <v>45473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ХОЛДИНГ НОВ ВЕК АД</v>
      </c>
      <c r="B302" s="105" t="str">
        <f t="shared" si="25"/>
        <v>121643011</v>
      </c>
      <c r="C302" s="581">
        <f t="shared" si="26"/>
        <v>45473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0</v>
      </c>
    </row>
    <row r="303" spans="1:8">
      <c r="A303" s="105" t="str">
        <f t="shared" si="24"/>
        <v>ХОЛДИНГ НОВ ВЕК АД</v>
      </c>
      <c r="B303" s="105" t="str">
        <f t="shared" si="25"/>
        <v>121643011</v>
      </c>
      <c r="C303" s="581">
        <f t="shared" si="26"/>
        <v>45473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ХОЛДИНГ НОВ ВЕК АД</v>
      </c>
      <c r="B304" s="105" t="str">
        <f t="shared" si="25"/>
        <v>121643011</v>
      </c>
      <c r="C304" s="581">
        <f t="shared" si="26"/>
        <v>45473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ХОЛДИНГ НОВ ВЕК АД</v>
      </c>
      <c r="B305" s="105" t="str">
        <f t="shared" si="25"/>
        <v>121643011</v>
      </c>
      <c r="C305" s="581">
        <f t="shared" si="26"/>
        <v>45473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0</v>
      </c>
    </row>
    <row r="306" spans="1:8">
      <c r="A306" s="105" t="str">
        <f t="shared" si="24"/>
        <v>ХОЛДИНГ НОВ ВЕК АД</v>
      </c>
      <c r="B306" s="105" t="str">
        <f t="shared" si="25"/>
        <v>121643011</v>
      </c>
      <c r="C306" s="581">
        <f t="shared" si="26"/>
        <v>45473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ХОЛДИНГ НОВ ВЕК АД</v>
      </c>
      <c r="B307" s="105" t="str">
        <f t="shared" si="25"/>
        <v>121643011</v>
      </c>
      <c r="C307" s="581">
        <f t="shared" si="26"/>
        <v>45473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ХОЛДИНГ НОВ ВЕК АД</v>
      </c>
      <c r="B308" s="105" t="str">
        <f t="shared" si="25"/>
        <v>121643011</v>
      </c>
      <c r="C308" s="581">
        <f t="shared" si="26"/>
        <v>45473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ХОЛДИНГ НОВ ВЕК АД</v>
      </c>
      <c r="B309" s="105" t="str">
        <f t="shared" si="25"/>
        <v>121643011</v>
      </c>
      <c r="C309" s="581">
        <f t="shared" si="26"/>
        <v>45473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ХОЛДИНГ НОВ ВЕК АД</v>
      </c>
      <c r="B310" s="105" t="str">
        <f t="shared" si="25"/>
        <v>121643011</v>
      </c>
      <c r="C310" s="581">
        <f t="shared" si="26"/>
        <v>45473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ХОЛДИНГ НОВ ВЕК АД</v>
      </c>
      <c r="B311" s="105" t="str">
        <f t="shared" si="25"/>
        <v>121643011</v>
      </c>
      <c r="C311" s="581">
        <f t="shared" si="26"/>
        <v>45473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ХОЛДИНГ НОВ ВЕК АД</v>
      </c>
      <c r="B312" s="105" t="str">
        <f t="shared" si="25"/>
        <v>121643011</v>
      </c>
      <c r="C312" s="581">
        <f t="shared" si="26"/>
        <v>45473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ХОЛДИНГ НОВ ВЕК АД</v>
      </c>
      <c r="B313" s="105" t="str">
        <f t="shared" si="25"/>
        <v>121643011</v>
      </c>
      <c r="C313" s="581">
        <f t="shared" si="26"/>
        <v>45473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ХОЛДИНГ НОВ ВЕК АД</v>
      </c>
      <c r="B314" s="105" t="str">
        <f t="shared" si="25"/>
        <v>121643011</v>
      </c>
      <c r="C314" s="581">
        <f t="shared" si="26"/>
        <v>45473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ХОЛДИНГ НОВ ВЕК АД</v>
      </c>
      <c r="B315" s="105" t="str">
        <f t="shared" si="25"/>
        <v>121643011</v>
      </c>
      <c r="C315" s="581">
        <f t="shared" si="26"/>
        <v>45473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ХОЛДИНГ НОВ ВЕК АД</v>
      </c>
      <c r="B316" s="105" t="str">
        <f t="shared" si="25"/>
        <v>121643011</v>
      </c>
      <c r="C316" s="581">
        <f t="shared" si="26"/>
        <v>45473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ХОЛДИНГ НОВ ВЕК АД</v>
      </c>
      <c r="B317" s="105" t="str">
        <f t="shared" si="25"/>
        <v>121643011</v>
      </c>
      <c r="C317" s="581">
        <f t="shared" si="26"/>
        <v>45473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ХОЛДИНГ НОВ ВЕК АД</v>
      </c>
      <c r="B318" s="105" t="str">
        <f t="shared" si="25"/>
        <v>121643011</v>
      </c>
      <c r="C318" s="581">
        <f t="shared" si="26"/>
        <v>45473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ХОЛДИНГ НОВ ВЕК АД</v>
      </c>
      <c r="B319" s="105" t="str">
        <f t="shared" si="25"/>
        <v>121643011</v>
      </c>
      <c r="C319" s="581">
        <f t="shared" si="26"/>
        <v>45473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ХОЛДИНГ НОВ ВЕК АД</v>
      </c>
      <c r="B320" s="105" t="str">
        <f t="shared" si="25"/>
        <v>121643011</v>
      </c>
      <c r="C320" s="581">
        <f t="shared" si="26"/>
        <v>45473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ХОЛДИНГ НОВ ВЕК АД</v>
      </c>
      <c r="B321" s="105" t="str">
        <f t="shared" si="25"/>
        <v>121643011</v>
      </c>
      <c r="C321" s="581">
        <f t="shared" si="26"/>
        <v>45473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ХОЛДИНГ НОВ ВЕК АД</v>
      </c>
      <c r="B322" s="105" t="str">
        <f t="shared" si="25"/>
        <v>121643011</v>
      </c>
      <c r="C322" s="581">
        <f t="shared" si="26"/>
        <v>45473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ХОЛДИНГ НОВ ВЕК АД</v>
      </c>
      <c r="B323" s="105" t="str">
        <f t="shared" si="25"/>
        <v>121643011</v>
      </c>
      <c r="C323" s="581">
        <f t="shared" si="26"/>
        <v>45473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ХОЛДИНГ НОВ ВЕК АД</v>
      </c>
      <c r="B324" s="105" t="str">
        <f t="shared" si="25"/>
        <v>121643011</v>
      </c>
      <c r="C324" s="581">
        <f t="shared" si="26"/>
        <v>45473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ХОЛДИНГ НОВ ВЕК АД</v>
      </c>
      <c r="B325" s="105" t="str">
        <f t="shared" si="25"/>
        <v>121643011</v>
      </c>
      <c r="C325" s="581">
        <f t="shared" si="26"/>
        <v>45473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ХОЛДИНГ НОВ ВЕК АД</v>
      </c>
      <c r="B326" s="105" t="str">
        <f t="shared" si="25"/>
        <v>121643011</v>
      </c>
      <c r="C326" s="581">
        <f t="shared" si="26"/>
        <v>45473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ХОЛДИНГ НОВ ВЕК АД</v>
      </c>
      <c r="B327" s="105" t="str">
        <f t="shared" si="25"/>
        <v>121643011</v>
      </c>
      <c r="C327" s="581">
        <f t="shared" si="26"/>
        <v>45473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ХОЛДИНГ НОВ ВЕК АД</v>
      </c>
      <c r="B328" s="105" t="str">
        <f t="shared" si="25"/>
        <v>121643011</v>
      </c>
      <c r="C328" s="581">
        <f t="shared" si="26"/>
        <v>45473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ХОЛДИНГ НОВ ВЕК АД</v>
      </c>
      <c r="B329" s="105" t="str">
        <f t="shared" si="25"/>
        <v>121643011</v>
      </c>
      <c r="C329" s="581">
        <f t="shared" si="26"/>
        <v>45473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ХОЛДИНГ НОВ ВЕК АД</v>
      </c>
      <c r="B330" s="105" t="str">
        <f t="shared" si="25"/>
        <v>121643011</v>
      </c>
      <c r="C330" s="581">
        <f t="shared" si="26"/>
        <v>45473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ХОЛДИНГ НОВ ВЕК АД</v>
      </c>
      <c r="B331" s="105" t="str">
        <f t="shared" si="25"/>
        <v>121643011</v>
      </c>
      <c r="C331" s="581">
        <f t="shared" si="26"/>
        <v>45473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ХОЛДИНГ НОВ ВЕК АД</v>
      </c>
      <c r="B332" s="105" t="str">
        <f t="shared" si="25"/>
        <v>121643011</v>
      </c>
      <c r="C332" s="581">
        <f t="shared" si="26"/>
        <v>45473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ХОЛДИНГ НОВ ВЕК АД</v>
      </c>
      <c r="B333" s="105" t="str">
        <f t="shared" si="25"/>
        <v>121643011</v>
      </c>
      <c r="C333" s="581">
        <f t="shared" si="26"/>
        <v>45473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ХОЛДИНГ НОВ ВЕК АД</v>
      </c>
      <c r="B334" s="105" t="str">
        <f t="shared" si="25"/>
        <v>121643011</v>
      </c>
      <c r="C334" s="581">
        <f t="shared" si="26"/>
        <v>45473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ХОЛДИНГ НОВ ВЕК АД</v>
      </c>
      <c r="B335" s="105" t="str">
        <f t="shared" si="25"/>
        <v>121643011</v>
      </c>
      <c r="C335" s="581">
        <f t="shared" si="26"/>
        <v>45473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ХОЛДИНГ НОВ ВЕК АД</v>
      </c>
      <c r="B336" s="105" t="str">
        <f t="shared" si="25"/>
        <v>121643011</v>
      </c>
      <c r="C336" s="581">
        <f t="shared" si="26"/>
        <v>45473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ХОЛДИНГ НОВ ВЕК АД</v>
      </c>
      <c r="B337" s="105" t="str">
        <f t="shared" si="25"/>
        <v>121643011</v>
      </c>
      <c r="C337" s="581">
        <f t="shared" si="26"/>
        <v>45473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ХОЛДИНГ НОВ ВЕК АД</v>
      </c>
      <c r="B338" s="105" t="str">
        <f t="shared" si="25"/>
        <v>121643011</v>
      </c>
      <c r="C338" s="581">
        <f t="shared" si="26"/>
        <v>45473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ХОЛДИНГ НОВ ВЕК АД</v>
      </c>
      <c r="B339" s="105" t="str">
        <f t="shared" si="25"/>
        <v>121643011</v>
      </c>
      <c r="C339" s="581">
        <f t="shared" si="26"/>
        <v>45473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ХОЛДИНГ НОВ ВЕК АД</v>
      </c>
      <c r="B340" s="105" t="str">
        <f t="shared" si="25"/>
        <v>121643011</v>
      </c>
      <c r="C340" s="581">
        <f t="shared" si="26"/>
        <v>45473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ХОЛДИНГ НОВ ВЕК АД</v>
      </c>
      <c r="B341" s="105" t="str">
        <f t="shared" si="25"/>
        <v>121643011</v>
      </c>
      <c r="C341" s="581">
        <f t="shared" si="26"/>
        <v>45473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ХОЛДИНГ НОВ ВЕК АД</v>
      </c>
      <c r="B342" s="105" t="str">
        <f t="shared" si="25"/>
        <v>121643011</v>
      </c>
      <c r="C342" s="581">
        <f t="shared" si="26"/>
        <v>45473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ХОЛДИНГ НОВ ВЕК АД</v>
      </c>
      <c r="B343" s="105" t="str">
        <f t="shared" si="25"/>
        <v>121643011</v>
      </c>
      <c r="C343" s="581">
        <f t="shared" si="26"/>
        <v>45473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ХОЛДИНГ НОВ ВЕК АД</v>
      </c>
      <c r="B344" s="105" t="str">
        <f t="shared" si="25"/>
        <v>121643011</v>
      </c>
      <c r="C344" s="581">
        <f t="shared" si="26"/>
        <v>45473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ХОЛДИНГ НОВ ВЕК АД</v>
      </c>
      <c r="B345" s="105" t="str">
        <f t="shared" si="25"/>
        <v>121643011</v>
      </c>
      <c r="C345" s="581">
        <f t="shared" si="26"/>
        <v>45473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ХОЛДИНГ НОВ ВЕК АД</v>
      </c>
      <c r="B346" s="105" t="str">
        <f t="shared" ref="B346:B409" si="28">pdeBulstat</f>
        <v>121643011</v>
      </c>
      <c r="C346" s="581">
        <f t="shared" ref="C346:C409" si="29">endDate</f>
        <v>45473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ХОЛДИНГ НОВ ВЕК АД</v>
      </c>
      <c r="B347" s="105" t="str">
        <f t="shared" si="28"/>
        <v>121643011</v>
      </c>
      <c r="C347" s="581">
        <f t="shared" si="29"/>
        <v>45473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ХОЛДИНГ НОВ ВЕК АД</v>
      </c>
      <c r="B348" s="105" t="str">
        <f t="shared" si="28"/>
        <v>121643011</v>
      </c>
      <c r="C348" s="581">
        <f t="shared" si="29"/>
        <v>45473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ХОЛДИНГ НОВ ВЕК АД</v>
      </c>
      <c r="B349" s="105" t="str">
        <f t="shared" si="28"/>
        <v>121643011</v>
      </c>
      <c r="C349" s="581">
        <f t="shared" si="29"/>
        <v>45473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ХОЛДИНГ НОВ ВЕК АД</v>
      </c>
      <c r="B350" s="105" t="str">
        <f t="shared" si="28"/>
        <v>121643011</v>
      </c>
      <c r="C350" s="581">
        <f t="shared" si="29"/>
        <v>45473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25312</v>
      </c>
    </row>
    <row r="351" spans="1:8">
      <c r="A351" s="105" t="str">
        <f t="shared" si="27"/>
        <v>ХОЛДИНГ НОВ ВЕК АД</v>
      </c>
      <c r="B351" s="105" t="str">
        <f t="shared" si="28"/>
        <v>121643011</v>
      </c>
      <c r="C351" s="581">
        <f t="shared" si="29"/>
        <v>45473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ХОЛДИНГ НОВ ВЕК АД</v>
      </c>
      <c r="B352" s="105" t="str">
        <f t="shared" si="28"/>
        <v>121643011</v>
      </c>
      <c r="C352" s="581">
        <f t="shared" si="29"/>
        <v>45473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ХОЛДИНГ НОВ ВЕК АД</v>
      </c>
      <c r="B353" s="105" t="str">
        <f t="shared" si="28"/>
        <v>121643011</v>
      </c>
      <c r="C353" s="581">
        <f t="shared" si="29"/>
        <v>45473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ХОЛДИНГ НОВ ВЕК АД</v>
      </c>
      <c r="B354" s="105" t="str">
        <f t="shared" si="28"/>
        <v>121643011</v>
      </c>
      <c r="C354" s="581">
        <f t="shared" si="29"/>
        <v>45473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25312</v>
      </c>
    </row>
    <row r="355" spans="1:8">
      <c r="A355" s="105" t="str">
        <f t="shared" si="27"/>
        <v>ХОЛДИНГ НОВ ВЕК АД</v>
      </c>
      <c r="B355" s="105" t="str">
        <f t="shared" si="28"/>
        <v>121643011</v>
      </c>
      <c r="C355" s="581">
        <f t="shared" si="29"/>
        <v>45473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0</v>
      </c>
    </row>
    <row r="356" spans="1:8">
      <c r="A356" s="105" t="str">
        <f t="shared" si="27"/>
        <v>ХОЛДИНГ НОВ ВЕК АД</v>
      </c>
      <c r="B356" s="105" t="str">
        <f t="shared" si="28"/>
        <v>121643011</v>
      </c>
      <c r="C356" s="581">
        <f t="shared" si="29"/>
        <v>45473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ХОЛДИНГ НОВ ВЕК АД</v>
      </c>
      <c r="B357" s="105" t="str">
        <f t="shared" si="28"/>
        <v>121643011</v>
      </c>
      <c r="C357" s="581">
        <f t="shared" si="29"/>
        <v>45473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ХОЛДИНГ НОВ ВЕК АД</v>
      </c>
      <c r="B358" s="105" t="str">
        <f t="shared" si="28"/>
        <v>121643011</v>
      </c>
      <c r="C358" s="581">
        <f t="shared" si="29"/>
        <v>45473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ХОЛДИНГ НОВ ВЕК АД</v>
      </c>
      <c r="B359" s="105" t="str">
        <f t="shared" si="28"/>
        <v>121643011</v>
      </c>
      <c r="C359" s="581">
        <f t="shared" si="29"/>
        <v>45473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ХОЛДИНГ НОВ ВЕК АД</v>
      </c>
      <c r="B360" s="105" t="str">
        <f t="shared" si="28"/>
        <v>121643011</v>
      </c>
      <c r="C360" s="581">
        <f t="shared" si="29"/>
        <v>45473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ХОЛДИНГ НОВ ВЕК АД</v>
      </c>
      <c r="B361" s="105" t="str">
        <f t="shared" si="28"/>
        <v>121643011</v>
      </c>
      <c r="C361" s="581">
        <f t="shared" si="29"/>
        <v>45473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ХОЛДИНГ НОВ ВЕК АД</v>
      </c>
      <c r="B362" s="105" t="str">
        <f t="shared" si="28"/>
        <v>121643011</v>
      </c>
      <c r="C362" s="581">
        <f t="shared" si="29"/>
        <v>45473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ХОЛДИНГ НОВ ВЕК АД</v>
      </c>
      <c r="B363" s="105" t="str">
        <f t="shared" si="28"/>
        <v>121643011</v>
      </c>
      <c r="C363" s="581">
        <f t="shared" si="29"/>
        <v>45473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ХОЛДИНГ НОВ ВЕК АД</v>
      </c>
      <c r="B364" s="105" t="str">
        <f t="shared" si="28"/>
        <v>121643011</v>
      </c>
      <c r="C364" s="581">
        <f t="shared" si="29"/>
        <v>45473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ХОЛДИНГ НОВ ВЕК АД</v>
      </c>
      <c r="B365" s="105" t="str">
        <f t="shared" si="28"/>
        <v>121643011</v>
      </c>
      <c r="C365" s="581">
        <f t="shared" si="29"/>
        <v>45473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ХОЛДИНГ НОВ ВЕК АД</v>
      </c>
      <c r="B366" s="105" t="str">
        <f t="shared" si="28"/>
        <v>121643011</v>
      </c>
      <c r="C366" s="581">
        <f t="shared" si="29"/>
        <v>45473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ХОЛДИНГ НОВ ВЕК АД</v>
      </c>
      <c r="B367" s="105" t="str">
        <f t="shared" si="28"/>
        <v>121643011</v>
      </c>
      <c r="C367" s="581">
        <f t="shared" si="29"/>
        <v>45473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ХОЛДИНГ НОВ ВЕК АД</v>
      </c>
      <c r="B368" s="105" t="str">
        <f t="shared" si="28"/>
        <v>121643011</v>
      </c>
      <c r="C368" s="581">
        <f t="shared" si="29"/>
        <v>45473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25312</v>
      </c>
    </row>
    <row r="369" spans="1:8">
      <c r="A369" s="105" t="str">
        <f t="shared" si="27"/>
        <v>ХОЛДИНГ НОВ ВЕК АД</v>
      </c>
      <c r="B369" s="105" t="str">
        <f t="shared" si="28"/>
        <v>121643011</v>
      </c>
      <c r="C369" s="581">
        <f t="shared" si="29"/>
        <v>45473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ХОЛДИНГ НОВ ВЕК АД</v>
      </c>
      <c r="B370" s="105" t="str">
        <f t="shared" si="28"/>
        <v>121643011</v>
      </c>
      <c r="C370" s="581">
        <f t="shared" si="29"/>
        <v>45473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ХОЛДИНГ НОВ ВЕК АД</v>
      </c>
      <c r="B371" s="105" t="str">
        <f t="shared" si="28"/>
        <v>121643011</v>
      </c>
      <c r="C371" s="581">
        <f t="shared" si="29"/>
        <v>45473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25312</v>
      </c>
    </row>
    <row r="372" spans="1:8">
      <c r="A372" s="105" t="str">
        <f t="shared" si="27"/>
        <v>ХОЛДИНГ НОВ ВЕК АД</v>
      </c>
      <c r="B372" s="105" t="str">
        <f t="shared" si="28"/>
        <v>121643011</v>
      </c>
      <c r="C372" s="581">
        <f t="shared" si="29"/>
        <v>45473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ХОЛДИНГ НОВ ВЕК АД</v>
      </c>
      <c r="B373" s="105" t="str">
        <f t="shared" si="28"/>
        <v>121643011</v>
      </c>
      <c r="C373" s="581">
        <f t="shared" si="29"/>
        <v>45473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ХОЛДИНГ НОВ ВЕК АД</v>
      </c>
      <c r="B374" s="105" t="str">
        <f t="shared" si="28"/>
        <v>121643011</v>
      </c>
      <c r="C374" s="581">
        <f t="shared" si="29"/>
        <v>45473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ХОЛДИНГ НОВ ВЕК АД</v>
      </c>
      <c r="B375" s="105" t="str">
        <f t="shared" si="28"/>
        <v>121643011</v>
      </c>
      <c r="C375" s="581">
        <f t="shared" si="29"/>
        <v>45473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ХОЛДИНГ НОВ ВЕК АД</v>
      </c>
      <c r="B376" s="105" t="str">
        <f t="shared" si="28"/>
        <v>121643011</v>
      </c>
      <c r="C376" s="581">
        <f t="shared" si="29"/>
        <v>45473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ХОЛДИНГ НОВ ВЕК АД</v>
      </c>
      <c r="B377" s="105" t="str">
        <f t="shared" si="28"/>
        <v>121643011</v>
      </c>
      <c r="C377" s="581">
        <f t="shared" si="29"/>
        <v>45473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-1551</v>
      </c>
    </row>
    <row r="378" spans="1:8">
      <c r="A378" s="105" t="str">
        <f t="shared" si="27"/>
        <v>ХОЛДИНГ НОВ ВЕК АД</v>
      </c>
      <c r="B378" s="105" t="str">
        <f t="shared" si="28"/>
        <v>121643011</v>
      </c>
      <c r="C378" s="581">
        <f t="shared" si="29"/>
        <v>45473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ХОЛДИНГ НОВ ВЕК АД</v>
      </c>
      <c r="B379" s="105" t="str">
        <f t="shared" si="28"/>
        <v>121643011</v>
      </c>
      <c r="C379" s="581">
        <f t="shared" si="29"/>
        <v>45473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ХОЛДИНГ НОВ ВЕК АД</v>
      </c>
      <c r="B380" s="105" t="str">
        <f t="shared" si="28"/>
        <v>121643011</v>
      </c>
      <c r="C380" s="581">
        <f t="shared" si="29"/>
        <v>45473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ХОЛДИНГ НОВ ВЕК АД</v>
      </c>
      <c r="B381" s="105" t="str">
        <f t="shared" si="28"/>
        <v>121643011</v>
      </c>
      <c r="C381" s="581">
        <f t="shared" si="29"/>
        <v>45473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ХОЛДИНГ НОВ ВЕК АД</v>
      </c>
      <c r="B382" s="105" t="str">
        <f t="shared" si="28"/>
        <v>121643011</v>
      </c>
      <c r="C382" s="581">
        <f t="shared" si="29"/>
        <v>45473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ХОЛДИНГ НОВ ВЕК АД</v>
      </c>
      <c r="B383" s="105" t="str">
        <f t="shared" si="28"/>
        <v>121643011</v>
      </c>
      <c r="C383" s="581">
        <f t="shared" si="29"/>
        <v>45473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ХОЛДИНГ НОВ ВЕК АД</v>
      </c>
      <c r="B384" s="105" t="str">
        <f t="shared" si="28"/>
        <v>121643011</v>
      </c>
      <c r="C384" s="581">
        <f t="shared" si="29"/>
        <v>45473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ХОЛДИНГ НОВ ВЕК АД</v>
      </c>
      <c r="B385" s="105" t="str">
        <f t="shared" si="28"/>
        <v>121643011</v>
      </c>
      <c r="C385" s="581">
        <f t="shared" si="29"/>
        <v>45473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ХОЛДИНГ НОВ ВЕК АД</v>
      </c>
      <c r="B386" s="105" t="str">
        <f t="shared" si="28"/>
        <v>121643011</v>
      </c>
      <c r="C386" s="581">
        <f t="shared" si="29"/>
        <v>45473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ХОЛДИНГ НОВ ВЕК АД</v>
      </c>
      <c r="B387" s="105" t="str">
        <f t="shared" si="28"/>
        <v>121643011</v>
      </c>
      <c r="C387" s="581">
        <f t="shared" si="29"/>
        <v>45473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ХОЛДИНГ НОВ ВЕК АД</v>
      </c>
      <c r="B388" s="105" t="str">
        <f t="shared" si="28"/>
        <v>121643011</v>
      </c>
      <c r="C388" s="581">
        <f t="shared" si="29"/>
        <v>45473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ХОЛДИНГ НОВ ВЕК АД</v>
      </c>
      <c r="B389" s="105" t="str">
        <f t="shared" si="28"/>
        <v>121643011</v>
      </c>
      <c r="C389" s="581">
        <f t="shared" si="29"/>
        <v>45473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ХОЛДИНГ НОВ ВЕК АД</v>
      </c>
      <c r="B390" s="105" t="str">
        <f t="shared" si="28"/>
        <v>121643011</v>
      </c>
      <c r="C390" s="581">
        <f t="shared" si="29"/>
        <v>45473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-1551</v>
      </c>
    </row>
    <row r="391" spans="1:8">
      <c r="A391" s="105" t="str">
        <f t="shared" si="27"/>
        <v>ХОЛДИНГ НОВ ВЕК АД</v>
      </c>
      <c r="B391" s="105" t="str">
        <f t="shared" si="28"/>
        <v>121643011</v>
      </c>
      <c r="C391" s="581">
        <f t="shared" si="29"/>
        <v>45473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ХОЛДИНГ НОВ ВЕК АД</v>
      </c>
      <c r="B392" s="105" t="str">
        <f t="shared" si="28"/>
        <v>121643011</v>
      </c>
      <c r="C392" s="581">
        <f t="shared" si="29"/>
        <v>45473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ХОЛДИНГ НОВ ВЕК АД</v>
      </c>
      <c r="B393" s="105" t="str">
        <f t="shared" si="28"/>
        <v>121643011</v>
      </c>
      <c r="C393" s="581">
        <f t="shared" si="29"/>
        <v>45473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-1551</v>
      </c>
    </row>
    <row r="394" spans="1:8">
      <c r="A394" s="105" t="str">
        <f t="shared" si="27"/>
        <v>ХОЛДИНГ НОВ ВЕК АД</v>
      </c>
      <c r="B394" s="105" t="str">
        <f t="shared" si="28"/>
        <v>121643011</v>
      </c>
      <c r="C394" s="581">
        <f t="shared" si="29"/>
        <v>45473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ХОЛДИНГ НОВ ВЕК АД</v>
      </c>
      <c r="B395" s="105" t="str">
        <f t="shared" si="28"/>
        <v>121643011</v>
      </c>
      <c r="C395" s="581">
        <f t="shared" si="29"/>
        <v>45473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ХОЛДИНГ НОВ ВЕК АД</v>
      </c>
      <c r="B396" s="105" t="str">
        <f t="shared" si="28"/>
        <v>121643011</v>
      </c>
      <c r="C396" s="581">
        <f t="shared" si="29"/>
        <v>45473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ХОЛДИНГ НОВ ВЕК АД</v>
      </c>
      <c r="B397" s="105" t="str">
        <f t="shared" si="28"/>
        <v>121643011</v>
      </c>
      <c r="C397" s="581">
        <f t="shared" si="29"/>
        <v>45473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ХОЛДИНГ НОВ ВЕК АД</v>
      </c>
      <c r="B398" s="105" t="str">
        <f t="shared" si="28"/>
        <v>121643011</v>
      </c>
      <c r="C398" s="581">
        <f t="shared" si="29"/>
        <v>45473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ХОЛДИНГ НОВ ВЕК АД</v>
      </c>
      <c r="B399" s="105" t="str">
        <f t="shared" si="28"/>
        <v>121643011</v>
      </c>
      <c r="C399" s="581">
        <f t="shared" si="29"/>
        <v>45473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ХОЛДИНГ НОВ ВЕК АД</v>
      </c>
      <c r="B400" s="105" t="str">
        <f t="shared" si="28"/>
        <v>121643011</v>
      </c>
      <c r="C400" s="581">
        <f t="shared" si="29"/>
        <v>45473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ХОЛДИНГ НОВ ВЕК АД</v>
      </c>
      <c r="B401" s="105" t="str">
        <f t="shared" si="28"/>
        <v>121643011</v>
      </c>
      <c r="C401" s="581">
        <f t="shared" si="29"/>
        <v>45473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ХОЛДИНГ НОВ ВЕК АД</v>
      </c>
      <c r="B402" s="105" t="str">
        <f t="shared" si="28"/>
        <v>121643011</v>
      </c>
      <c r="C402" s="581">
        <f t="shared" si="29"/>
        <v>45473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ХОЛДИНГ НОВ ВЕК АД</v>
      </c>
      <c r="B403" s="105" t="str">
        <f t="shared" si="28"/>
        <v>121643011</v>
      </c>
      <c r="C403" s="581">
        <f t="shared" si="29"/>
        <v>45473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ХОЛДИНГ НОВ ВЕК АД</v>
      </c>
      <c r="B404" s="105" t="str">
        <f t="shared" si="28"/>
        <v>121643011</v>
      </c>
      <c r="C404" s="581">
        <f t="shared" si="29"/>
        <v>45473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ХОЛДИНГ НОВ ВЕК АД</v>
      </c>
      <c r="B405" s="105" t="str">
        <f t="shared" si="28"/>
        <v>121643011</v>
      </c>
      <c r="C405" s="581">
        <f t="shared" si="29"/>
        <v>45473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ХОЛДИНГ НОВ ВЕК АД</v>
      </c>
      <c r="B406" s="105" t="str">
        <f t="shared" si="28"/>
        <v>121643011</v>
      </c>
      <c r="C406" s="581">
        <f t="shared" si="29"/>
        <v>45473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ХОЛДИНГ НОВ ВЕК АД</v>
      </c>
      <c r="B407" s="105" t="str">
        <f t="shared" si="28"/>
        <v>121643011</v>
      </c>
      <c r="C407" s="581">
        <f t="shared" si="29"/>
        <v>45473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ХОЛДИНГ НОВ ВЕК АД</v>
      </c>
      <c r="B408" s="105" t="str">
        <f t="shared" si="28"/>
        <v>121643011</v>
      </c>
      <c r="C408" s="581">
        <f t="shared" si="29"/>
        <v>45473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ХОЛДИНГ НОВ ВЕК АД</v>
      </c>
      <c r="B409" s="105" t="str">
        <f t="shared" si="28"/>
        <v>121643011</v>
      </c>
      <c r="C409" s="581">
        <f t="shared" si="29"/>
        <v>45473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ХОЛДИНГ НОВ ВЕК АД</v>
      </c>
      <c r="B410" s="105" t="str">
        <f t="shared" ref="B410:B459" si="31">pdeBulstat</f>
        <v>121643011</v>
      </c>
      <c r="C410" s="581">
        <f t="shared" ref="C410:C459" si="32">endDate</f>
        <v>45473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ХОЛДИНГ НОВ ВЕК АД</v>
      </c>
      <c r="B411" s="105" t="str">
        <f t="shared" si="31"/>
        <v>121643011</v>
      </c>
      <c r="C411" s="581">
        <f t="shared" si="32"/>
        <v>45473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ХОЛДИНГ НОВ ВЕК АД</v>
      </c>
      <c r="B412" s="105" t="str">
        <f t="shared" si="31"/>
        <v>121643011</v>
      </c>
      <c r="C412" s="581">
        <f t="shared" si="32"/>
        <v>45473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ХОЛДИНГ НОВ ВЕК АД</v>
      </c>
      <c r="B413" s="105" t="str">
        <f t="shared" si="31"/>
        <v>121643011</v>
      </c>
      <c r="C413" s="581">
        <f t="shared" si="32"/>
        <v>45473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ХОЛДИНГ НОВ ВЕК АД</v>
      </c>
      <c r="B414" s="105" t="str">
        <f t="shared" si="31"/>
        <v>121643011</v>
      </c>
      <c r="C414" s="581">
        <f t="shared" si="32"/>
        <v>45473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ХОЛДИНГ НОВ ВЕК АД</v>
      </c>
      <c r="B415" s="105" t="str">
        <f t="shared" si="31"/>
        <v>121643011</v>
      </c>
      <c r="C415" s="581">
        <f t="shared" si="32"/>
        <v>45473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ХОЛДИНГ НОВ ВЕК АД</v>
      </c>
      <c r="B416" s="105" t="str">
        <f t="shared" si="31"/>
        <v>121643011</v>
      </c>
      <c r="C416" s="581">
        <f t="shared" si="32"/>
        <v>45473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65396</v>
      </c>
    </row>
    <row r="417" spans="1:8">
      <c r="A417" s="105" t="str">
        <f t="shared" si="30"/>
        <v>ХОЛДИНГ НОВ ВЕК АД</v>
      </c>
      <c r="B417" s="105" t="str">
        <f t="shared" si="31"/>
        <v>121643011</v>
      </c>
      <c r="C417" s="581">
        <f t="shared" si="32"/>
        <v>45473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ХОЛДИНГ НОВ ВЕК АД</v>
      </c>
      <c r="B418" s="105" t="str">
        <f t="shared" si="31"/>
        <v>121643011</v>
      </c>
      <c r="C418" s="581">
        <f t="shared" si="32"/>
        <v>45473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ХОЛДИНГ НОВ ВЕК АД</v>
      </c>
      <c r="B419" s="105" t="str">
        <f t="shared" si="31"/>
        <v>121643011</v>
      </c>
      <c r="C419" s="581">
        <f t="shared" si="32"/>
        <v>45473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ХОЛДИНГ НОВ ВЕК АД</v>
      </c>
      <c r="B420" s="105" t="str">
        <f t="shared" si="31"/>
        <v>121643011</v>
      </c>
      <c r="C420" s="581">
        <f t="shared" si="32"/>
        <v>45473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65396</v>
      </c>
    </row>
    <row r="421" spans="1:8">
      <c r="A421" s="105" t="str">
        <f t="shared" si="30"/>
        <v>ХОЛДИНГ НОВ ВЕК АД</v>
      </c>
      <c r="B421" s="105" t="str">
        <f t="shared" si="31"/>
        <v>121643011</v>
      </c>
      <c r="C421" s="581">
        <f t="shared" si="32"/>
        <v>45473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-1551</v>
      </c>
    </row>
    <row r="422" spans="1:8">
      <c r="A422" s="105" t="str">
        <f t="shared" si="30"/>
        <v>ХОЛДИНГ НОВ ВЕК АД</v>
      </c>
      <c r="B422" s="105" t="str">
        <f t="shared" si="31"/>
        <v>121643011</v>
      </c>
      <c r="C422" s="581">
        <f t="shared" si="32"/>
        <v>45473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ХОЛДИНГ НОВ ВЕК АД</v>
      </c>
      <c r="B423" s="105" t="str">
        <f t="shared" si="31"/>
        <v>121643011</v>
      </c>
      <c r="C423" s="581">
        <f t="shared" si="32"/>
        <v>45473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ХОЛДИНГ НОВ ВЕК АД</v>
      </c>
      <c r="B424" s="105" t="str">
        <f t="shared" si="31"/>
        <v>121643011</v>
      </c>
      <c r="C424" s="581">
        <f t="shared" si="32"/>
        <v>45473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ХОЛДИНГ НОВ ВЕК АД</v>
      </c>
      <c r="B425" s="105" t="str">
        <f t="shared" si="31"/>
        <v>121643011</v>
      </c>
      <c r="C425" s="581">
        <f t="shared" si="32"/>
        <v>45473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ХОЛДИНГ НОВ ВЕК АД</v>
      </c>
      <c r="B426" s="105" t="str">
        <f t="shared" si="31"/>
        <v>121643011</v>
      </c>
      <c r="C426" s="581">
        <f t="shared" si="32"/>
        <v>45473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ХОЛДИНГ НОВ ВЕК АД</v>
      </c>
      <c r="B427" s="105" t="str">
        <f t="shared" si="31"/>
        <v>121643011</v>
      </c>
      <c r="C427" s="581">
        <f t="shared" si="32"/>
        <v>45473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ХОЛДИНГ НОВ ВЕК АД</v>
      </c>
      <c r="B428" s="105" t="str">
        <f t="shared" si="31"/>
        <v>121643011</v>
      </c>
      <c r="C428" s="581">
        <f t="shared" si="32"/>
        <v>45473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ХОЛДИНГ НОВ ВЕК АД</v>
      </c>
      <c r="B429" s="105" t="str">
        <f t="shared" si="31"/>
        <v>121643011</v>
      </c>
      <c r="C429" s="581">
        <f t="shared" si="32"/>
        <v>45473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ХОЛДИНГ НОВ ВЕК АД</v>
      </c>
      <c r="B430" s="105" t="str">
        <f t="shared" si="31"/>
        <v>121643011</v>
      </c>
      <c r="C430" s="581">
        <f t="shared" si="32"/>
        <v>45473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ХОЛДИНГ НОВ ВЕК АД</v>
      </c>
      <c r="B431" s="105" t="str">
        <f t="shared" si="31"/>
        <v>121643011</v>
      </c>
      <c r="C431" s="581">
        <f t="shared" si="32"/>
        <v>45473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ХОЛДИНГ НОВ ВЕК АД</v>
      </c>
      <c r="B432" s="105" t="str">
        <f t="shared" si="31"/>
        <v>121643011</v>
      </c>
      <c r="C432" s="581">
        <f t="shared" si="32"/>
        <v>45473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ХОЛДИНГ НОВ ВЕК АД</v>
      </c>
      <c r="B433" s="105" t="str">
        <f t="shared" si="31"/>
        <v>121643011</v>
      </c>
      <c r="C433" s="581">
        <f t="shared" si="32"/>
        <v>45473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ХОЛДИНГ НОВ ВЕК АД</v>
      </c>
      <c r="B434" s="105" t="str">
        <f t="shared" si="31"/>
        <v>121643011</v>
      </c>
      <c r="C434" s="581">
        <f t="shared" si="32"/>
        <v>45473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63845</v>
      </c>
    </row>
    <row r="435" spans="1:8">
      <c r="A435" s="105" t="str">
        <f t="shared" si="30"/>
        <v>ХОЛДИНГ НОВ ВЕК АД</v>
      </c>
      <c r="B435" s="105" t="str">
        <f t="shared" si="31"/>
        <v>121643011</v>
      </c>
      <c r="C435" s="581">
        <f t="shared" si="32"/>
        <v>45473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ХОЛДИНГ НОВ ВЕК АД</v>
      </c>
      <c r="B436" s="105" t="str">
        <f t="shared" si="31"/>
        <v>121643011</v>
      </c>
      <c r="C436" s="581">
        <f t="shared" si="32"/>
        <v>45473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ХОЛДИНГ НОВ ВЕК АД</v>
      </c>
      <c r="B437" s="105" t="str">
        <f t="shared" si="31"/>
        <v>121643011</v>
      </c>
      <c r="C437" s="581">
        <f t="shared" si="32"/>
        <v>45473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63845</v>
      </c>
    </row>
    <row r="438" spans="1:8">
      <c r="A438" s="105" t="str">
        <f t="shared" si="30"/>
        <v>ХОЛДИНГ НОВ ВЕК АД</v>
      </c>
      <c r="B438" s="105" t="str">
        <f t="shared" si="31"/>
        <v>121643011</v>
      </c>
      <c r="C438" s="581">
        <f t="shared" si="32"/>
        <v>45473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ХОЛДИНГ НОВ ВЕК АД</v>
      </c>
      <c r="B439" s="105" t="str">
        <f t="shared" si="31"/>
        <v>121643011</v>
      </c>
      <c r="C439" s="581">
        <f t="shared" si="32"/>
        <v>45473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ХОЛДИНГ НОВ ВЕК АД</v>
      </c>
      <c r="B440" s="105" t="str">
        <f t="shared" si="31"/>
        <v>121643011</v>
      </c>
      <c r="C440" s="581">
        <f t="shared" si="32"/>
        <v>45473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ХОЛДИНГ НОВ ВЕК АД</v>
      </c>
      <c r="B441" s="105" t="str">
        <f t="shared" si="31"/>
        <v>121643011</v>
      </c>
      <c r="C441" s="581">
        <f t="shared" si="32"/>
        <v>45473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ХОЛДИНГ НОВ ВЕК АД</v>
      </c>
      <c r="B442" s="105" t="str">
        <f t="shared" si="31"/>
        <v>121643011</v>
      </c>
      <c r="C442" s="581">
        <f t="shared" si="32"/>
        <v>45473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ХОЛДИНГ НОВ ВЕК АД</v>
      </c>
      <c r="B443" s="105" t="str">
        <f t="shared" si="31"/>
        <v>121643011</v>
      </c>
      <c r="C443" s="581">
        <f t="shared" si="32"/>
        <v>45473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ХОЛДИНГ НОВ ВЕК АД</v>
      </c>
      <c r="B444" s="105" t="str">
        <f t="shared" si="31"/>
        <v>121643011</v>
      </c>
      <c r="C444" s="581">
        <f t="shared" si="32"/>
        <v>45473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ХОЛДИНГ НОВ ВЕК АД</v>
      </c>
      <c r="B445" s="105" t="str">
        <f t="shared" si="31"/>
        <v>121643011</v>
      </c>
      <c r="C445" s="581">
        <f t="shared" si="32"/>
        <v>45473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ХОЛДИНГ НОВ ВЕК АД</v>
      </c>
      <c r="B446" s="105" t="str">
        <f t="shared" si="31"/>
        <v>121643011</v>
      </c>
      <c r="C446" s="581">
        <f t="shared" si="32"/>
        <v>45473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ХОЛДИНГ НОВ ВЕК АД</v>
      </c>
      <c r="B447" s="105" t="str">
        <f t="shared" si="31"/>
        <v>121643011</v>
      </c>
      <c r="C447" s="581">
        <f t="shared" si="32"/>
        <v>45473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ХОЛДИНГ НОВ ВЕК АД</v>
      </c>
      <c r="B448" s="105" t="str">
        <f t="shared" si="31"/>
        <v>121643011</v>
      </c>
      <c r="C448" s="581">
        <f t="shared" si="32"/>
        <v>45473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ХОЛДИНГ НОВ ВЕК АД</v>
      </c>
      <c r="B449" s="105" t="str">
        <f t="shared" si="31"/>
        <v>121643011</v>
      </c>
      <c r="C449" s="581">
        <f t="shared" si="32"/>
        <v>45473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ХОЛДИНГ НОВ ВЕК АД</v>
      </c>
      <c r="B450" s="105" t="str">
        <f t="shared" si="31"/>
        <v>121643011</v>
      </c>
      <c r="C450" s="581">
        <f t="shared" si="32"/>
        <v>45473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ХОЛДИНГ НОВ ВЕК АД</v>
      </c>
      <c r="B451" s="105" t="str">
        <f t="shared" si="31"/>
        <v>121643011</v>
      </c>
      <c r="C451" s="581">
        <f t="shared" si="32"/>
        <v>45473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ХОЛДИНГ НОВ ВЕК АД</v>
      </c>
      <c r="B452" s="105" t="str">
        <f t="shared" si="31"/>
        <v>121643011</v>
      </c>
      <c r="C452" s="581">
        <f t="shared" si="32"/>
        <v>45473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ХОЛДИНГ НОВ ВЕК АД</v>
      </c>
      <c r="B453" s="105" t="str">
        <f t="shared" si="31"/>
        <v>121643011</v>
      </c>
      <c r="C453" s="581">
        <f t="shared" si="32"/>
        <v>45473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ХОЛДИНГ НОВ ВЕК АД</v>
      </c>
      <c r="B454" s="105" t="str">
        <f t="shared" si="31"/>
        <v>121643011</v>
      </c>
      <c r="C454" s="581">
        <f t="shared" si="32"/>
        <v>45473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ХОЛДИНГ НОВ ВЕК АД</v>
      </c>
      <c r="B455" s="105" t="str">
        <f t="shared" si="31"/>
        <v>121643011</v>
      </c>
      <c r="C455" s="581">
        <f t="shared" si="32"/>
        <v>45473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ХОЛДИНГ НОВ ВЕК АД</v>
      </c>
      <c r="B456" s="105" t="str">
        <f t="shared" si="31"/>
        <v>121643011</v>
      </c>
      <c r="C456" s="581">
        <f t="shared" si="32"/>
        <v>45473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ХОЛДИНГ НОВ ВЕК АД</v>
      </c>
      <c r="B457" s="105" t="str">
        <f t="shared" si="31"/>
        <v>121643011</v>
      </c>
      <c r="C457" s="581">
        <f t="shared" si="32"/>
        <v>45473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ХОЛДИНГ НОВ ВЕК АД</v>
      </c>
      <c r="B458" s="105" t="str">
        <f t="shared" si="31"/>
        <v>121643011</v>
      </c>
      <c r="C458" s="581">
        <f t="shared" si="32"/>
        <v>45473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ХОЛДИНГ НОВ ВЕК АД</v>
      </c>
      <c r="B459" s="105" t="str">
        <f t="shared" si="31"/>
        <v>121643011</v>
      </c>
      <c r="C459" s="581">
        <f t="shared" si="32"/>
        <v>45473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ХОЛДИНГ НОВ ВЕК АД</v>
      </c>
      <c r="B461" s="105" t="str">
        <f t="shared" ref="B461:B524" si="34">pdeBulstat</f>
        <v>121643011</v>
      </c>
      <c r="C461" s="581">
        <f t="shared" ref="C461:C524" si="35">endDate</f>
        <v>45473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ХОЛДИНГ НОВ ВЕК АД</v>
      </c>
      <c r="B462" s="105" t="str">
        <f t="shared" si="34"/>
        <v>121643011</v>
      </c>
      <c r="C462" s="581">
        <f t="shared" si="35"/>
        <v>45473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ХОЛДИНГ НОВ ВЕК АД</v>
      </c>
      <c r="B463" s="105" t="str">
        <f t="shared" si="34"/>
        <v>121643011</v>
      </c>
      <c r="C463" s="581">
        <f t="shared" si="35"/>
        <v>45473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ХОЛДИНГ НОВ ВЕК АД</v>
      </c>
      <c r="B464" s="105" t="str">
        <f t="shared" si="34"/>
        <v>121643011</v>
      </c>
      <c r="C464" s="581">
        <f t="shared" si="35"/>
        <v>45473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ХОЛДИНГ НОВ ВЕК АД</v>
      </c>
      <c r="B465" s="105" t="str">
        <f t="shared" si="34"/>
        <v>121643011</v>
      </c>
      <c r="C465" s="581">
        <f t="shared" si="35"/>
        <v>45473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ХОЛДИНГ НОВ ВЕК АД</v>
      </c>
      <c r="B466" s="105" t="str">
        <f t="shared" si="34"/>
        <v>121643011</v>
      </c>
      <c r="C466" s="581">
        <f t="shared" si="35"/>
        <v>45473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ХОЛДИНГ НОВ ВЕК АД</v>
      </c>
      <c r="B467" s="105" t="str">
        <f t="shared" si="34"/>
        <v>121643011</v>
      </c>
      <c r="C467" s="581">
        <f t="shared" si="35"/>
        <v>45473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ХОЛДИНГ НОВ ВЕК АД</v>
      </c>
      <c r="B468" s="105" t="str">
        <f t="shared" si="34"/>
        <v>121643011</v>
      </c>
      <c r="C468" s="581">
        <f t="shared" si="35"/>
        <v>45473</v>
      </c>
      <c r="D468" s="105" t="s">
        <v>543</v>
      </c>
      <c r="E468" s="496">
        <v>1</v>
      </c>
      <c r="F468" s="105" t="s">
        <v>542</v>
      </c>
      <c r="H468" s="105">
        <f>'Справка 6'!D18</f>
        <v>343</v>
      </c>
    </row>
    <row r="469" spans="1:8">
      <c r="A469" s="105" t="str">
        <f t="shared" si="33"/>
        <v>ХОЛДИНГ НОВ ВЕК АД</v>
      </c>
      <c r="B469" s="105" t="str">
        <f t="shared" si="34"/>
        <v>121643011</v>
      </c>
      <c r="C469" s="581">
        <f t="shared" si="35"/>
        <v>45473</v>
      </c>
      <c r="D469" s="105" t="s">
        <v>545</v>
      </c>
      <c r="E469" s="496">
        <v>1</v>
      </c>
      <c r="F469" s="105" t="s">
        <v>828</v>
      </c>
      <c r="H469" s="105">
        <f>'Справка 6'!D19</f>
        <v>343</v>
      </c>
    </row>
    <row r="470" spans="1:8">
      <c r="A470" s="105" t="str">
        <f t="shared" si="33"/>
        <v>ХОЛДИНГ НОВ ВЕК АД</v>
      </c>
      <c r="B470" s="105" t="str">
        <f t="shared" si="34"/>
        <v>121643011</v>
      </c>
      <c r="C470" s="581">
        <f t="shared" si="35"/>
        <v>45473</v>
      </c>
      <c r="D470" s="105" t="s">
        <v>547</v>
      </c>
      <c r="E470" s="496">
        <v>1</v>
      </c>
      <c r="F470" s="105" t="s">
        <v>546</v>
      </c>
      <c r="H470" s="105">
        <f>'Справка 6'!D20</f>
        <v>27741</v>
      </c>
    </row>
    <row r="471" spans="1:8">
      <c r="A471" s="105" t="str">
        <f t="shared" si="33"/>
        <v>ХОЛДИНГ НОВ ВЕК АД</v>
      </c>
      <c r="B471" s="105" t="str">
        <f t="shared" si="34"/>
        <v>121643011</v>
      </c>
      <c r="C471" s="581">
        <f t="shared" si="35"/>
        <v>45473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ХОЛДИНГ НОВ ВЕК АД</v>
      </c>
      <c r="B472" s="105" t="str">
        <f t="shared" si="34"/>
        <v>121643011</v>
      </c>
      <c r="C472" s="581">
        <f t="shared" si="35"/>
        <v>45473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ХОЛДИНГ НОВ ВЕК АД</v>
      </c>
      <c r="B473" s="105" t="str">
        <f t="shared" si="34"/>
        <v>121643011</v>
      </c>
      <c r="C473" s="581">
        <f t="shared" si="35"/>
        <v>45473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ХОЛДИНГ НОВ ВЕК АД</v>
      </c>
      <c r="B474" s="105" t="str">
        <f t="shared" si="34"/>
        <v>121643011</v>
      </c>
      <c r="C474" s="581">
        <f t="shared" si="35"/>
        <v>45473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ХОЛДИНГ НОВ ВЕК АД</v>
      </c>
      <c r="B475" s="105" t="str">
        <f t="shared" si="34"/>
        <v>121643011</v>
      </c>
      <c r="C475" s="581">
        <f t="shared" si="35"/>
        <v>45473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ХОЛДИНГ НОВ ВЕК АД</v>
      </c>
      <c r="B476" s="105" t="str">
        <f t="shared" si="34"/>
        <v>121643011</v>
      </c>
      <c r="C476" s="581">
        <f t="shared" si="35"/>
        <v>45473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ХОЛДИНГ НОВ ВЕК АД</v>
      </c>
      <c r="B477" s="105" t="str">
        <f t="shared" si="34"/>
        <v>121643011</v>
      </c>
      <c r="C477" s="581">
        <f t="shared" si="35"/>
        <v>45473</v>
      </c>
      <c r="D477" s="105" t="s">
        <v>562</v>
      </c>
      <c r="E477" s="496">
        <v>1</v>
      </c>
      <c r="F477" s="105" t="s">
        <v>561</v>
      </c>
      <c r="H477" s="105">
        <f>'Справка 6'!D30</f>
        <v>60837</v>
      </c>
    </row>
    <row r="478" spans="1:8">
      <c r="A478" s="105" t="str">
        <f t="shared" si="33"/>
        <v>ХОЛДИНГ НОВ ВЕК АД</v>
      </c>
      <c r="B478" s="105" t="str">
        <f t="shared" si="34"/>
        <v>121643011</v>
      </c>
      <c r="C478" s="581">
        <f t="shared" si="35"/>
        <v>45473</v>
      </c>
      <c r="D478" s="105" t="s">
        <v>563</v>
      </c>
      <c r="E478" s="496">
        <v>1</v>
      </c>
      <c r="F478" s="105" t="s">
        <v>108</v>
      </c>
      <c r="H478" s="105">
        <f>'Справка 6'!D31</f>
        <v>60394</v>
      </c>
    </row>
    <row r="479" spans="1:8">
      <c r="A479" s="105" t="str">
        <f t="shared" si="33"/>
        <v>ХОЛДИНГ НОВ ВЕК АД</v>
      </c>
      <c r="B479" s="105" t="str">
        <f t="shared" si="34"/>
        <v>121643011</v>
      </c>
      <c r="C479" s="581">
        <f t="shared" si="35"/>
        <v>45473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ХОЛДИНГ НОВ ВЕК АД</v>
      </c>
      <c r="B480" s="105" t="str">
        <f t="shared" si="34"/>
        <v>121643011</v>
      </c>
      <c r="C480" s="581">
        <f t="shared" si="35"/>
        <v>45473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ХОЛДИНГ НОВ ВЕК АД</v>
      </c>
      <c r="B481" s="105" t="str">
        <f t="shared" si="34"/>
        <v>121643011</v>
      </c>
      <c r="C481" s="581">
        <f t="shared" si="35"/>
        <v>45473</v>
      </c>
      <c r="D481" s="105" t="s">
        <v>566</v>
      </c>
      <c r="E481" s="496">
        <v>1</v>
      </c>
      <c r="F481" s="105" t="s">
        <v>115</v>
      </c>
      <c r="H481" s="105">
        <f>'Справка 6'!D34</f>
        <v>443</v>
      </c>
    </row>
    <row r="482" spans="1:8">
      <c r="A482" s="105" t="str">
        <f t="shared" si="33"/>
        <v>ХОЛДИНГ НОВ ВЕК АД</v>
      </c>
      <c r="B482" s="105" t="str">
        <f t="shared" si="34"/>
        <v>121643011</v>
      </c>
      <c r="C482" s="581">
        <f t="shared" si="35"/>
        <v>45473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ХОЛДИНГ НОВ ВЕК АД</v>
      </c>
      <c r="B483" s="105" t="str">
        <f t="shared" si="34"/>
        <v>121643011</v>
      </c>
      <c r="C483" s="581">
        <f t="shared" si="35"/>
        <v>45473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ХОЛДИНГ НОВ ВЕК АД</v>
      </c>
      <c r="B484" s="105" t="str">
        <f t="shared" si="34"/>
        <v>121643011</v>
      </c>
      <c r="C484" s="581">
        <f t="shared" si="35"/>
        <v>45473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ХОЛДИНГ НОВ ВЕК АД</v>
      </c>
      <c r="B485" s="105" t="str">
        <f t="shared" si="34"/>
        <v>121643011</v>
      </c>
      <c r="C485" s="581">
        <f t="shared" si="35"/>
        <v>45473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ХОЛДИНГ НОВ ВЕК АД</v>
      </c>
      <c r="B486" s="105" t="str">
        <f t="shared" si="34"/>
        <v>121643011</v>
      </c>
      <c r="C486" s="581">
        <f t="shared" si="35"/>
        <v>45473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ХОЛДИНГ НОВ ВЕК АД</v>
      </c>
      <c r="B487" s="105" t="str">
        <f t="shared" si="34"/>
        <v>121643011</v>
      </c>
      <c r="C487" s="581">
        <f t="shared" si="35"/>
        <v>45473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ХОЛДИНГ НОВ ВЕК АД</v>
      </c>
      <c r="B488" s="105" t="str">
        <f t="shared" si="34"/>
        <v>121643011</v>
      </c>
      <c r="C488" s="581">
        <f t="shared" si="35"/>
        <v>45473</v>
      </c>
      <c r="D488" s="105" t="s">
        <v>578</v>
      </c>
      <c r="E488" s="496">
        <v>1</v>
      </c>
      <c r="F488" s="105" t="s">
        <v>827</v>
      </c>
      <c r="H488" s="105">
        <f>'Справка 6'!D41</f>
        <v>60837</v>
      </c>
    </row>
    <row r="489" spans="1:8">
      <c r="A489" s="105" t="str">
        <f t="shared" si="33"/>
        <v>ХОЛДИНГ НОВ ВЕК АД</v>
      </c>
      <c r="B489" s="105" t="str">
        <f t="shared" si="34"/>
        <v>121643011</v>
      </c>
      <c r="C489" s="581">
        <f t="shared" si="35"/>
        <v>45473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ХОЛДИНГ НОВ ВЕК АД</v>
      </c>
      <c r="B490" s="105" t="str">
        <f t="shared" si="34"/>
        <v>121643011</v>
      </c>
      <c r="C490" s="581">
        <f t="shared" si="35"/>
        <v>45473</v>
      </c>
      <c r="D490" s="105" t="s">
        <v>583</v>
      </c>
      <c r="E490" s="496">
        <v>1</v>
      </c>
      <c r="F490" s="105" t="s">
        <v>582</v>
      </c>
      <c r="H490" s="105">
        <f>'Справка 6'!D43</f>
        <v>88921</v>
      </c>
    </row>
    <row r="491" spans="1:8">
      <c r="A491" s="105" t="str">
        <f t="shared" si="33"/>
        <v>ХОЛДИНГ НОВ ВЕК АД</v>
      </c>
      <c r="B491" s="105" t="str">
        <f t="shared" si="34"/>
        <v>121643011</v>
      </c>
      <c r="C491" s="581">
        <f t="shared" si="35"/>
        <v>45473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ХОЛДИНГ НОВ ВЕК АД</v>
      </c>
      <c r="B492" s="105" t="str">
        <f t="shared" si="34"/>
        <v>121643011</v>
      </c>
      <c r="C492" s="581">
        <f t="shared" si="35"/>
        <v>45473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ХОЛДИНГ НОВ ВЕК АД</v>
      </c>
      <c r="B493" s="105" t="str">
        <f t="shared" si="34"/>
        <v>121643011</v>
      </c>
      <c r="C493" s="581">
        <f t="shared" si="35"/>
        <v>45473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ХОЛДИНГ НОВ ВЕК АД</v>
      </c>
      <c r="B494" s="105" t="str">
        <f t="shared" si="34"/>
        <v>121643011</v>
      </c>
      <c r="C494" s="581">
        <f t="shared" si="35"/>
        <v>45473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ХОЛДИНГ НОВ ВЕК АД</v>
      </c>
      <c r="B495" s="105" t="str">
        <f t="shared" si="34"/>
        <v>121643011</v>
      </c>
      <c r="C495" s="581">
        <f t="shared" si="35"/>
        <v>45473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ХОЛДИНГ НОВ ВЕК АД</v>
      </c>
      <c r="B496" s="105" t="str">
        <f t="shared" si="34"/>
        <v>121643011</v>
      </c>
      <c r="C496" s="581">
        <f t="shared" si="35"/>
        <v>45473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ХОЛДИНГ НОВ ВЕК АД</v>
      </c>
      <c r="B497" s="105" t="str">
        <f t="shared" si="34"/>
        <v>121643011</v>
      </c>
      <c r="C497" s="581">
        <f t="shared" si="35"/>
        <v>45473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ХОЛДИНГ НОВ ВЕК АД</v>
      </c>
      <c r="B498" s="105" t="str">
        <f t="shared" si="34"/>
        <v>121643011</v>
      </c>
      <c r="C498" s="581">
        <f t="shared" si="35"/>
        <v>45473</v>
      </c>
      <c r="D498" s="105" t="s">
        <v>543</v>
      </c>
      <c r="E498" s="496">
        <v>2</v>
      </c>
      <c r="F498" s="105" t="s">
        <v>542</v>
      </c>
      <c r="H498" s="105">
        <f>'Справка 6'!E18</f>
        <v>2</v>
      </c>
    </row>
    <row r="499" spans="1:8">
      <c r="A499" s="105" t="str">
        <f t="shared" si="33"/>
        <v>ХОЛДИНГ НОВ ВЕК АД</v>
      </c>
      <c r="B499" s="105" t="str">
        <f t="shared" si="34"/>
        <v>121643011</v>
      </c>
      <c r="C499" s="581">
        <f t="shared" si="35"/>
        <v>45473</v>
      </c>
      <c r="D499" s="105" t="s">
        <v>545</v>
      </c>
      <c r="E499" s="496">
        <v>2</v>
      </c>
      <c r="F499" s="105" t="s">
        <v>828</v>
      </c>
      <c r="H499" s="105">
        <f>'Справка 6'!E19</f>
        <v>2</v>
      </c>
    </row>
    <row r="500" spans="1:8">
      <c r="A500" s="105" t="str">
        <f t="shared" si="33"/>
        <v>ХОЛДИНГ НОВ ВЕК АД</v>
      </c>
      <c r="B500" s="105" t="str">
        <f t="shared" si="34"/>
        <v>121643011</v>
      </c>
      <c r="C500" s="581">
        <f t="shared" si="35"/>
        <v>45473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ХОЛДИНГ НОВ ВЕК АД</v>
      </c>
      <c r="B501" s="105" t="str">
        <f t="shared" si="34"/>
        <v>121643011</v>
      </c>
      <c r="C501" s="581">
        <f t="shared" si="35"/>
        <v>45473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ХОЛДИНГ НОВ ВЕК АД</v>
      </c>
      <c r="B502" s="105" t="str">
        <f t="shared" si="34"/>
        <v>121643011</v>
      </c>
      <c r="C502" s="581">
        <f t="shared" si="35"/>
        <v>45473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ХОЛДИНГ НОВ ВЕК АД</v>
      </c>
      <c r="B503" s="105" t="str">
        <f t="shared" si="34"/>
        <v>121643011</v>
      </c>
      <c r="C503" s="581">
        <f t="shared" si="35"/>
        <v>45473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ХОЛДИНГ НОВ ВЕК АД</v>
      </c>
      <c r="B504" s="105" t="str">
        <f t="shared" si="34"/>
        <v>121643011</v>
      </c>
      <c r="C504" s="581">
        <f t="shared" si="35"/>
        <v>45473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ХОЛДИНГ НОВ ВЕК АД</v>
      </c>
      <c r="B505" s="105" t="str">
        <f t="shared" si="34"/>
        <v>121643011</v>
      </c>
      <c r="C505" s="581">
        <f t="shared" si="35"/>
        <v>45473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ХОЛДИНГ НОВ ВЕК АД</v>
      </c>
      <c r="B506" s="105" t="str">
        <f t="shared" si="34"/>
        <v>121643011</v>
      </c>
      <c r="C506" s="581">
        <f t="shared" si="35"/>
        <v>45473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ХОЛДИНГ НОВ ВЕК АД</v>
      </c>
      <c r="B507" s="105" t="str">
        <f t="shared" si="34"/>
        <v>121643011</v>
      </c>
      <c r="C507" s="581">
        <f t="shared" si="35"/>
        <v>45473</v>
      </c>
      <c r="D507" s="105" t="s">
        <v>562</v>
      </c>
      <c r="E507" s="496">
        <v>2</v>
      </c>
      <c r="F507" s="105" t="s">
        <v>561</v>
      </c>
      <c r="H507" s="105">
        <f>'Справка 6'!E30</f>
        <v>3400</v>
      </c>
    </row>
    <row r="508" spans="1:8">
      <c r="A508" s="105" t="str">
        <f t="shared" si="33"/>
        <v>ХОЛДИНГ НОВ ВЕК АД</v>
      </c>
      <c r="B508" s="105" t="str">
        <f t="shared" si="34"/>
        <v>121643011</v>
      </c>
      <c r="C508" s="581">
        <f t="shared" si="35"/>
        <v>45473</v>
      </c>
      <c r="D508" s="105" t="s">
        <v>563</v>
      </c>
      <c r="E508" s="496">
        <v>2</v>
      </c>
      <c r="F508" s="105" t="s">
        <v>108</v>
      </c>
      <c r="H508" s="105">
        <f>'Справка 6'!E31</f>
        <v>3400</v>
      </c>
    </row>
    <row r="509" spans="1:8">
      <c r="A509" s="105" t="str">
        <f t="shared" si="33"/>
        <v>ХОЛДИНГ НОВ ВЕК АД</v>
      </c>
      <c r="B509" s="105" t="str">
        <f t="shared" si="34"/>
        <v>121643011</v>
      </c>
      <c r="C509" s="581">
        <f t="shared" si="35"/>
        <v>45473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ХОЛДИНГ НОВ ВЕК АД</v>
      </c>
      <c r="B510" s="105" t="str">
        <f t="shared" si="34"/>
        <v>121643011</v>
      </c>
      <c r="C510" s="581">
        <f t="shared" si="35"/>
        <v>45473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ХОЛДИНГ НОВ ВЕК АД</v>
      </c>
      <c r="B511" s="105" t="str">
        <f t="shared" si="34"/>
        <v>121643011</v>
      </c>
      <c r="C511" s="581">
        <f t="shared" si="35"/>
        <v>45473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ХОЛДИНГ НОВ ВЕК АД</v>
      </c>
      <c r="B512" s="105" t="str">
        <f t="shared" si="34"/>
        <v>121643011</v>
      </c>
      <c r="C512" s="581">
        <f t="shared" si="35"/>
        <v>45473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ХОЛДИНГ НОВ ВЕК АД</v>
      </c>
      <c r="B513" s="105" t="str">
        <f t="shared" si="34"/>
        <v>121643011</v>
      </c>
      <c r="C513" s="581">
        <f t="shared" si="35"/>
        <v>45473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ХОЛДИНГ НОВ ВЕК АД</v>
      </c>
      <c r="B514" s="105" t="str">
        <f t="shared" si="34"/>
        <v>121643011</v>
      </c>
      <c r="C514" s="581">
        <f t="shared" si="35"/>
        <v>45473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ХОЛДИНГ НОВ ВЕК АД</v>
      </c>
      <c r="B515" s="105" t="str">
        <f t="shared" si="34"/>
        <v>121643011</v>
      </c>
      <c r="C515" s="581">
        <f t="shared" si="35"/>
        <v>45473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ХОЛДИНГ НОВ ВЕК АД</v>
      </c>
      <c r="B516" s="105" t="str">
        <f t="shared" si="34"/>
        <v>121643011</v>
      </c>
      <c r="C516" s="581">
        <f t="shared" si="35"/>
        <v>45473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ХОЛДИНГ НОВ ВЕК АД</v>
      </c>
      <c r="B517" s="105" t="str">
        <f t="shared" si="34"/>
        <v>121643011</v>
      </c>
      <c r="C517" s="581">
        <f t="shared" si="35"/>
        <v>45473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ХОЛДИНГ НОВ ВЕК АД</v>
      </c>
      <c r="B518" s="105" t="str">
        <f t="shared" si="34"/>
        <v>121643011</v>
      </c>
      <c r="C518" s="581">
        <f t="shared" si="35"/>
        <v>45473</v>
      </c>
      <c r="D518" s="105" t="s">
        <v>578</v>
      </c>
      <c r="E518" s="496">
        <v>2</v>
      </c>
      <c r="F518" s="105" t="s">
        <v>827</v>
      </c>
      <c r="H518" s="105">
        <f>'Справка 6'!E41</f>
        <v>3400</v>
      </c>
    </row>
    <row r="519" spans="1:8">
      <c r="A519" s="105" t="str">
        <f t="shared" si="33"/>
        <v>ХОЛДИНГ НОВ ВЕК АД</v>
      </c>
      <c r="B519" s="105" t="str">
        <f t="shared" si="34"/>
        <v>121643011</v>
      </c>
      <c r="C519" s="581">
        <f t="shared" si="35"/>
        <v>45473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ХОЛДИНГ НОВ ВЕК АД</v>
      </c>
      <c r="B520" s="105" t="str">
        <f t="shared" si="34"/>
        <v>121643011</v>
      </c>
      <c r="C520" s="581">
        <f t="shared" si="35"/>
        <v>45473</v>
      </c>
      <c r="D520" s="105" t="s">
        <v>583</v>
      </c>
      <c r="E520" s="496">
        <v>2</v>
      </c>
      <c r="F520" s="105" t="s">
        <v>582</v>
      </c>
      <c r="H520" s="105">
        <f>'Справка 6'!E43</f>
        <v>3402</v>
      </c>
    </row>
    <row r="521" spans="1:8">
      <c r="A521" s="105" t="str">
        <f t="shared" si="33"/>
        <v>ХОЛДИНГ НОВ ВЕК АД</v>
      </c>
      <c r="B521" s="105" t="str">
        <f t="shared" si="34"/>
        <v>121643011</v>
      </c>
      <c r="C521" s="581">
        <f t="shared" si="35"/>
        <v>45473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ХОЛДИНГ НОВ ВЕК АД</v>
      </c>
      <c r="B522" s="105" t="str">
        <f t="shared" si="34"/>
        <v>121643011</v>
      </c>
      <c r="C522" s="581">
        <f t="shared" si="35"/>
        <v>45473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ХОЛДИНГ НОВ ВЕК АД</v>
      </c>
      <c r="B523" s="105" t="str">
        <f t="shared" si="34"/>
        <v>121643011</v>
      </c>
      <c r="C523" s="581">
        <f t="shared" si="35"/>
        <v>45473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ХОЛДИНГ НОВ ВЕК АД</v>
      </c>
      <c r="B524" s="105" t="str">
        <f t="shared" si="34"/>
        <v>121643011</v>
      </c>
      <c r="C524" s="581">
        <f t="shared" si="35"/>
        <v>45473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ХОЛДИНГ НОВ ВЕК АД</v>
      </c>
      <c r="B525" s="105" t="str">
        <f t="shared" ref="B525:B588" si="37">pdeBulstat</f>
        <v>121643011</v>
      </c>
      <c r="C525" s="581">
        <f t="shared" ref="C525:C588" si="38">endDate</f>
        <v>45473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ХОЛДИНГ НОВ ВЕК АД</v>
      </c>
      <c r="B526" s="105" t="str">
        <f t="shared" si="37"/>
        <v>121643011</v>
      </c>
      <c r="C526" s="581">
        <f t="shared" si="38"/>
        <v>45473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ХОЛДИНГ НОВ ВЕК АД</v>
      </c>
      <c r="B527" s="105" t="str">
        <f t="shared" si="37"/>
        <v>121643011</v>
      </c>
      <c r="C527" s="581">
        <f t="shared" si="38"/>
        <v>45473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ХОЛДИНГ НОВ ВЕК АД</v>
      </c>
      <c r="B528" s="105" t="str">
        <f t="shared" si="37"/>
        <v>121643011</v>
      </c>
      <c r="C528" s="581">
        <f t="shared" si="38"/>
        <v>45473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ХОЛДИНГ НОВ ВЕК АД</v>
      </c>
      <c r="B529" s="105" t="str">
        <f t="shared" si="37"/>
        <v>121643011</v>
      </c>
      <c r="C529" s="581">
        <f t="shared" si="38"/>
        <v>45473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ХОЛДИНГ НОВ ВЕК АД</v>
      </c>
      <c r="B530" s="105" t="str">
        <f t="shared" si="37"/>
        <v>121643011</v>
      </c>
      <c r="C530" s="581">
        <f t="shared" si="38"/>
        <v>45473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ХОЛДИНГ НОВ ВЕК АД</v>
      </c>
      <c r="B531" s="105" t="str">
        <f t="shared" si="37"/>
        <v>121643011</v>
      </c>
      <c r="C531" s="581">
        <f t="shared" si="38"/>
        <v>45473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ХОЛДИНГ НОВ ВЕК АД</v>
      </c>
      <c r="B532" s="105" t="str">
        <f t="shared" si="37"/>
        <v>121643011</v>
      </c>
      <c r="C532" s="581">
        <f t="shared" si="38"/>
        <v>45473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ХОЛДИНГ НОВ ВЕК АД</v>
      </c>
      <c r="B533" s="105" t="str">
        <f t="shared" si="37"/>
        <v>121643011</v>
      </c>
      <c r="C533" s="581">
        <f t="shared" si="38"/>
        <v>45473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ХОЛДИНГ НОВ ВЕК АД</v>
      </c>
      <c r="B534" s="105" t="str">
        <f t="shared" si="37"/>
        <v>121643011</v>
      </c>
      <c r="C534" s="581">
        <f t="shared" si="38"/>
        <v>45473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ХОЛДИНГ НОВ ВЕК АД</v>
      </c>
      <c r="B535" s="105" t="str">
        <f t="shared" si="37"/>
        <v>121643011</v>
      </c>
      <c r="C535" s="581">
        <f t="shared" si="38"/>
        <v>45473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ХОЛДИНГ НОВ ВЕК АД</v>
      </c>
      <c r="B536" s="105" t="str">
        <f t="shared" si="37"/>
        <v>121643011</v>
      </c>
      <c r="C536" s="581">
        <f t="shared" si="38"/>
        <v>45473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ХОЛДИНГ НОВ ВЕК АД</v>
      </c>
      <c r="B537" s="105" t="str">
        <f t="shared" si="37"/>
        <v>121643011</v>
      </c>
      <c r="C537" s="581">
        <f t="shared" si="38"/>
        <v>45473</v>
      </c>
      <c r="D537" s="105" t="s">
        <v>562</v>
      </c>
      <c r="E537" s="496">
        <v>3</v>
      </c>
      <c r="F537" s="105" t="s">
        <v>561</v>
      </c>
      <c r="H537" s="105">
        <f>'Справка 6'!F30</f>
        <v>1320</v>
      </c>
    </row>
    <row r="538" spans="1:8">
      <c r="A538" s="105" t="str">
        <f t="shared" si="36"/>
        <v>ХОЛДИНГ НОВ ВЕК АД</v>
      </c>
      <c r="B538" s="105" t="str">
        <f t="shared" si="37"/>
        <v>121643011</v>
      </c>
      <c r="C538" s="581">
        <f t="shared" si="38"/>
        <v>45473</v>
      </c>
      <c r="D538" s="105" t="s">
        <v>563</v>
      </c>
      <c r="E538" s="496">
        <v>3</v>
      </c>
      <c r="F538" s="105" t="s">
        <v>108</v>
      </c>
      <c r="H538" s="105">
        <f>'Справка 6'!F31</f>
        <v>1320</v>
      </c>
    </row>
    <row r="539" spans="1:8">
      <c r="A539" s="105" t="str">
        <f t="shared" si="36"/>
        <v>ХОЛДИНГ НОВ ВЕК АД</v>
      </c>
      <c r="B539" s="105" t="str">
        <f t="shared" si="37"/>
        <v>121643011</v>
      </c>
      <c r="C539" s="581">
        <f t="shared" si="38"/>
        <v>45473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ХОЛДИНГ НОВ ВЕК АД</v>
      </c>
      <c r="B540" s="105" t="str">
        <f t="shared" si="37"/>
        <v>121643011</v>
      </c>
      <c r="C540" s="581">
        <f t="shared" si="38"/>
        <v>45473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ХОЛДИНГ НОВ ВЕК АД</v>
      </c>
      <c r="B541" s="105" t="str">
        <f t="shared" si="37"/>
        <v>121643011</v>
      </c>
      <c r="C541" s="581">
        <f t="shared" si="38"/>
        <v>45473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ХОЛДИНГ НОВ ВЕК АД</v>
      </c>
      <c r="B542" s="105" t="str">
        <f t="shared" si="37"/>
        <v>121643011</v>
      </c>
      <c r="C542" s="581">
        <f t="shared" si="38"/>
        <v>45473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ХОЛДИНГ НОВ ВЕК АД</v>
      </c>
      <c r="B543" s="105" t="str">
        <f t="shared" si="37"/>
        <v>121643011</v>
      </c>
      <c r="C543" s="581">
        <f t="shared" si="38"/>
        <v>45473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ХОЛДИНГ НОВ ВЕК АД</v>
      </c>
      <c r="B544" s="105" t="str">
        <f t="shared" si="37"/>
        <v>121643011</v>
      </c>
      <c r="C544" s="581">
        <f t="shared" si="38"/>
        <v>45473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ХОЛДИНГ НОВ ВЕК АД</v>
      </c>
      <c r="B545" s="105" t="str">
        <f t="shared" si="37"/>
        <v>121643011</v>
      </c>
      <c r="C545" s="581">
        <f t="shared" si="38"/>
        <v>45473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ХОЛДИНГ НОВ ВЕК АД</v>
      </c>
      <c r="B546" s="105" t="str">
        <f t="shared" si="37"/>
        <v>121643011</v>
      </c>
      <c r="C546" s="581">
        <f t="shared" si="38"/>
        <v>45473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ХОЛДИНГ НОВ ВЕК АД</v>
      </c>
      <c r="B547" s="105" t="str">
        <f t="shared" si="37"/>
        <v>121643011</v>
      </c>
      <c r="C547" s="581">
        <f t="shared" si="38"/>
        <v>45473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ХОЛДИНГ НОВ ВЕК АД</v>
      </c>
      <c r="B548" s="105" t="str">
        <f t="shared" si="37"/>
        <v>121643011</v>
      </c>
      <c r="C548" s="581">
        <f t="shared" si="38"/>
        <v>45473</v>
      </c>
      <c r="D548" s="105" t="s">
        <v>578</v>
      </c>
      <c r="E548" s="496">
        <v>3</v>
      </c>
      <c r="F548" s="105" t="s">
        <v>827</v>
      </c>
      <c r="H548" s="105">
        <f>'Справка 6'!F41</f>
        <v>1320</v>
      </c>
    </row>
    <row r="549" spans="1:8">
      <c r="A549" s="105" t="str">
        <f t="shared" si="36"/>
        <v>ХОЛДИНГ НОВ ВЕК АД</v>
      </c>
      <c r="B549" s="105" t="str">
        <f t="shared" si="37"/>
        <v>121643011</v>
      </c>
      <c r="C549" s="581">
        <f t="shared" si="38"/>
        <v>45473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ХОЛДИНГ НОВ ВЕК АД</v>
      </c>
      <c r="B550" s="105" t="str">
        <f t="shared" si="37"/>
        <v>121643011</v>
      </c>
      <c r="C550" s="581">
        <f t="shared" si="38"/>
        <v>45473</v>
      </c>
      <c r="D550" s="105" t="s">
        <v>583</v>
      </c>
      <c r="E550" s="496">
        <v>3</v>
      </c>
      <c r="F550" s="105" t="s">
        <v>582</v>
      </c>
      <c r="H550" s="105">
        <f>'Справка 6'!F43</f>
        <v>1320</v>
      </c>
    </row>
    <row r="551" spans="1:8">
      <c r="A551" s="105" t="str">
        <f t="shared" si="36"/>
        <v>ХОЛДИНГ НОВ ВЕК АД</v>
      </c>
      <c r="B551" s="105" t="str">
        <f t="shared" si="37"/>
        <v>121643011</v>
      </c>
      <c r="C551" s="581">
        <f t="shared" si="38"/>
        <v>45473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ХОЛДИНГ НОВ ВЕК АД</v>
      </c>
      <c r="B552" s="105" t="str">
        <f t="shared" si="37"/>
        <v>121643011</v>
      </c>
      <c r="C552" s="581">
        <f t="shared" si="38"/>
        <v>45473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ХОЛДИНГ НОВ ВЕК АД</v>
      </c>
      <c r="B553" s="105" t="str">
        <f t="shared" si="37"/>
        <v>121643011</v>
      </c>
      <c r="C553" s="581">
        <f t="shared" si="38"/>
        <v>45473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ХОЛДИНГ НОВ ВЕК АД</v>
      </c>
      <c r="B554" s="105" t="str">
        <f t="shared" si="37"/>
        <v>121643011</v>
      </c>
      <c r="C554" s="581">
        <f t="shared" si="38"/>
        <v>45473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ХОЛДИНГ НОВ ВЕК АД</v>
      </c>
      <c r="B555" s="105" t="str">
        <f t="shared" si="37"/>
        <v>121643011</v>
      </c>
      <c r="C555" s="581">
        <f t="shared" si="38"/>
        <v>45473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ХОЛДИНГ НОВ ВЕК АД</v>
      </c>
      <c r="B556" s="105" t="str">
        <f t="shared" si="37"/>
        <v>121643011</v>
      </c>
      <c r="C556" s="581">
        <f t="shared" si="38"/>
        <v>45473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ХОЛДИНГ НОВ ВЕК АД</v>
      </c>
      <c r="B557" s="105" t="str">
        <f t="shared" si="37"/>
        <v>121643011</v>
      </c>
      <c r="C557" s="581">
        <f t="shared" si="38"/>
        <v>45473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ХОЛДИНГ НОВ ВЕК АД</v>
      </c>
      <c r="B558" s="105" t="str">
        <f t="shared" si="37"/>
        <v>121643011</v>
      </c>
      <c r="C558" s="581">
        <f t="shared" si="38"/>
        <v>45473</v>
      </c>
      <c r="D558" s="105" t="s">
        <v>543</v>
      </c>
      <c r="E558" s="496">
        <v>4</v>
      </c>
      <c r="F558" s="105" t="s">
        <v>542</v>
      </c>
      <c r="H558" s="105">
        <f>'Справка 6'!G18</f>
        <v>345</v>
      </c>
    </row>
    <row r="559" spans="1:8">
      <c r="A559" s="105" t="str">
        <f t="shared" si="36"/>
        <v>ХОЛДИНГ НОВ ВЕК АД</v>
      </c>
      <c r="B559" s="105" t="str">
        <f t="shared" si="37"/>
        <v>121643011</v>
      </c>
      <c r="C559" s="581">
        <f t="shared" si="38"/>
        <v>45473</v>
      </c>
      <c r="D559" s="105" t="s">
        <v>545</v>
      </c>
      <c r="E559" s="496">
        <v>4</v>
      </c>
      <c r="F559" s="105" t="s">
        <v>828</v>
      </c>
      <c r="H559" s="105">
        <f>'Справка 6'!G19</f>
        <v>345</v>
      </c>
    </row>
    <row r="560" spans="1:8">
      <c r="A560" s="105" t="str">
        <f t="shared" si="36"/>
        <v>ХОЛДИНГ НОВ ВЕК АД</v>
      </c>
      <c r="B560" s="105" t="str">
        <f t="shared" si="37"/>
        <v>121643011</v>
      </c>
      <c r="C560" s="581">
        <f t="shared" si="38"/>
        <v>45473</v>
      </c>
      <c r="D560" s="105" t="s">
        <v>547</v>
      </c>
      <c r="E560" s="496">
        <v>4</v>
      </c>
      <c r="F560" s="105" t="s">
        <v>546</v>
      </c>
      <c r="H560" s="105">
        <f>'Справка 6'!G20</f>
        <v>27741</v>
      </c>
    </row>
    <row r="561" spans="1:8">
      <c r="A561" s="105" t="str">
        <f t="shared" si="36"/>
        <v>ХОЛДИНГ НОВ ВЕК АД</v>
      </c>
      <c r="B561" s="105" t="str">
        <f t="shared" si="37"/>
        <v>121643011</v>
      </c>
      <c r="C561" s="581">
        <f t="shared" si="38"/>
        <v>45473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ХОЛДИНГ НОВ ВЕК АД</v>
      </c>
      <c r="B562" s="105" t="str">
        <f t="shared" si="37"/>
        <v>121643011</v>
      </c>
      <c r="C562" s="581">
        <f t="shared" si="38"/>
        <v>45473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ХОЛДИНГ НОВ ВЕК АД</v>
      </c>
      <c r="B563" s="105" t="str">
        <f t="shared" si="37"/>
        <v>121643011</v>
      </c>
      <c r="C563" s="581">
        <f t="shared" si="38"/>
        <v>45473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ХОЛДИНГ НОВ ВЕК АД</v>
      </c>
      <c r="B564" s="105" t="str">
        <f t="shared" si="37"/>
        <v>121643011</v>
      </c>
      <c r="C564" s="581">
        <f t="shared" si="38"/>
        <v>45473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ХОЛДИНГ НОВ ВЕК АД</v>
      </c>
      <c r="B565" s="105" t="str">
        <f t="shared" si="37"/>
        <v>121643011</v>
      </c>
      <c r="C565" s="581">
        <f t="shared" si="38"/>
        <v>45473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ХОЛДИНГ НОВ ВЕК АД</v>
      </c>
      <c r="B566" s="105" t="str">
        <f t="shared" si="37"/>
        <v>121643011</v>
      </c>
      <c r="C566" s="581">
        <f t="shared" si="38"/>
        <v>45473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ХОЛДИНГ НОВ ВЕК АД</v>
      </c>
      <c r="B567" s="105" t="str">
        <f t="shared" si="37"/>
        <v>121643011</v>
      </c>
      <c r="C567" s="581">
        <f t="shared" si="38"/>
        <v>45473</v>
      </c>
      <c r="D567" s="105" t="s">
        <v>562</v>
      </c>
      <c r="E567" s="496">
        <v>4</v>
      </c>
      <c r="F567" s="105" t="s">
        <v>561</v>
      </c>
      <c r="H567" s="105">
        <f>'Справка 6'!G30</f>
        <v>62917</v>
      </c>
    </row>
    <row r="568" spans="1:8">
      <c r="A568" s="105" t="str">
        <f t="shared" si="36"/>
        <v>ХОЛДИНГ НОВ ВЕК АД</v>
      </c>
      <c r="B568" s="105" t="str">
        <f t="shared" si="37"/>
        <v>121643011</v>
      </c>
      <c r="C568" s="581">
        <f t="shared" si="38"/>
        <v>45473</v>
      </c>
      <c r="D568" s="105" t="s">
        <v>563</v>
      </c>
      <c r="E568" s="496">
        <v>4</v>
      </c>
      <c r="F568" s="105" t="s">
        <v>108</v>
      </c>
      <c r="H568" s="105">
        <f>'Справка 6'!G31</f>
        <v>62474</v>
      </c>
    </row>
    <row r="569" spans="1:8">
      <c r="A569" s="105" t="str">
        <f t="shared" si="36"/>
        <v>ХОЛДИНГ НОВ ВЕК АД</v>
      </c>
      <c r="B569" s="105" t="str">
        <f t="shared" si="37"/>
        <v>121643011</v>
      </c>
      <c r="C569" s="581">
        <f t="shared" si="38"/>
        <v>45473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ХОЛДИНГ НОВ ВЕК АД</v>
      </c>
      <c r="B570" s="105" t="str">
        <f t="shared" si="37"/>
        <v>121643011</v>
      </c>
      <c r="C570" s="581">
        <f t="shared" si="38"/>
        <v>45473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ХОЛДИНГ НОВ ВЕК АД</v>
      </c>
      <c r="B571" s="105" t="str">
        <f t="shared" si="37"/>
        <v>121643011</v>
      </c>
      <c r="C571" s="581">
        <f t="shared" si="38"/>
        <v>45473</v>
      </c>
      <c r="D571" s="105" t="s">
        <v>566</v>
      </c>
      <c r="E571" s="496">
        <v>4</v>
      </c>
      <c r="F571" s="105" t="s">
        <v>115</v>
      </c>
      <c r="H571" s="105">
        <f>'Справка 6'!G34</f>
        <v>443</v>
      </c>
    </row>
    <row r="572" spans="1:8">
      <c r="A572" s="105" t="str">
        <f t="shared" si="36"/>
        <v>ХОЛДИНГ НОВ ВЕК АД</v>
      </c>
      <c r="B572" s="105" t="str">
        <f t="shared" si="37"/>
        <v>121643011</v>
      </c>
      <c r="C572" s="581">
        <f t="shared" si="38"/>
        <v>45473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ХОЛДИНГ НОВ ВЕК АД</v>
      </c>
      <c r="B573" s="105" t="str">
        <f t="shared" si="37"/>
        <v>121643011</v>
      </c>
      <c r="C573" s="581">
        <f t="shared" si="38"/>
        <v>45473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ХОЛДИНГ НОВ ВЕК АД</v>
      </c>
      <c r="B574" s="105" t="str">
        <f t="shared" si="37"/>
        <v>121643011</v>
      </c>
      <c r="C574" s="581">
        <f t="shared" si="38"/>
        <v>45473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ХОЛДИНГ НОВ ВЕК АД</v>
      </c>
      <c r="B575" s="105" t="str">
        <f t="shared" si="37"/>
        <v>121643011</v>
      </c>
      <c r="C575" s="581">
        <f t="shared" si="38"/>
        <v>45473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ХОЛДИНГ НОВ ВЕК АД</v>
      </c>
      <c r="B576" s="105" t="str">
        <f t="shared" si="37"/>
        <v>121643011</v>
      </c>
      <c r="C576" s="581">
        <f t="shared" si="38"/>
        <v>45473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ХОЛДИНГ НОВ ВЕК АД</v>
      </c>
      <c r="B577" s="105" t="str">
        <f t="shared" si="37"/>
        <v>121643011</v>
      </c>
      <c r="C577" s="581">
        <f t="shared" si="38"/>
        <v>45473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ХОЛДИНГ НОВ ВЕК АД</v>
      </c>
      <c r="B578" s="105" t="str">
        <f t="shared" si="37"/>
        <v>121643011</v>
      </c>
      <c r="C578" s="581">
        <f t="shared" si="38"/>
        <v>45473</v>
      </c>
      <c r="D578" s="105" t="s">
        <v>578</v>
      </c>
      <c r="E578" s="496">
        <v>4</v>
      </c>
      <c r="F578" s="105" t="s">
        <v>827</v>
      </c>
      <c r="H578" s="105">
        <f>'Справка 6'!G41</f>
        <v>62917</v>
      </c>
    </row>
    <row r="579" spans="1:8">
      <c r="A579" s="105" t="str">
        <f t="shared" si="36"/>
        <v>ХОЛДИНГ НОВ ВЕК АД</v>
      </c>
      <c r="B579" s="105" t="str">
        <f t="shared" si="37"/>
        <v>121643011</v>
      </c>
      <c r="C579" s="581">
        <f t="shared" si="38"/>
        <v>45473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ХОЛДИНГ НОВ ВЕК АД</v>
      </c>
      <c r="B580" s="105" t="str">
        <f t="shared" si="37"/>
        <v>121643011</v>
      </c>
      <c r="C580" s="581">
        <f t="shared" si="38"/>
        <v>45473</v>
      </c>
      <c r="D580" s="105" t="s">
        <v>583</v>
      </c>
      <c r="E580" s="496">
        <v>4</v>
      </c>
      <c r="F580" s="105" t="s">
        <v>582</v>
      </c>
      <c r="H580" s="105">
        <f>'Справка 6'!G43</f>
        <v>91003</v>
      </c>
    </row>
    <row r="581" spans="1:8">
      <c r="A581" s="105" t="str">
        <f t="shared" si="36"/>
        <v>ХОЛДИНГ НОВ ВЕК АД</v>
      </c>
      <c r="B581" s="105" t="str">
        <f t="shared" si="37"/>
        <v>121643011</v>
      </c>
      <c r="C581" s="581">
        <f t="shared" si="38"/>
        <v>45473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ХОЛДИНГ НОВ ВЕК АД</v>
      </c>
      <c r="B582" s="105" t="str">
        <f t="shared" si="37"/>
        <v>121643011</v>
      </c>
      <c r="C582" s="581">
        <f t="shared" si="38"/>
        <v>45473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ХОЛДИНГ НОВ ВЕК АД</v>
      </c>
      <c r="B583" s="105" t="str">
        <f t="shared" si="37"/>
        <v>121643011</v>
      </c>
      <c r="C583" s="581">
        <f t="shared" si="38"/>
        <v>45473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ХОЛДИНГ НОВ ВЕК АД</v>
      </c>
      <c r="B584" s="105" t="str">
        <f t="shared" si="37"/>
        <v>121643011</v>
      </c>
      <c r="C584" s="581">
        <f t="shared" si="38"/>
        <v>45473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ХОЛДИНГ НОВ ВЕК АД</v>
      </c>
      <c r="B585" s="105" t="str">
        <f t="shared" si="37"/>
        <v>121643011</v>
      </c>
      <c r="C585" s="581">
        <f t="shared" si="38"/>
        <v>45473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ХОЛДИНГ НОВ ВЕК АД</v>
      </c>
      <c r="B586" s="105" t="str">
        <f t="shared" si="37"/>
        <v>121643011</v>
      </c>
      <c r="C586" s="581">
        <f t="shared" si="38"/>
        <v>45473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ХОЛДИНГ НОВ ВЕК АД</v>
      </c>
      <c r="B587" s="105" t="str">
        <f t="shared" si="37"/>
        <v>121643011</v>
      </c>
      <c r="C587" s="581">
        <f t="shared" si="38"/>
        <v>45473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ХОЛДИНГ НОВ ВЕК АД</v>
      </c>
      <c r="B588" s="105" t="str">
        <f t="shared" si="37"/>
        <v>121643011</v>
      </c>
      <c r="C588" s="581">
        <f t="shared" si="38"/>
        <v>45473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ХОЛДИНГ НОВ ВЕК АД</v>
      </c>
      <c r="B589" s="105" t="str">
        <f t="shared" ref="B589:B652" si="40">pdeBulstat</f>
        <v>121643011</v>
      </c>
      <c r="C589" s="581">
        <f t="shared" ref="C589:C652" si="41">endDate</f>
        <v>45473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ХОЛДИНГ НОВ ВЕК АД</v>
      </c>
      <c r="B590" s="105" t="str">
        <f t="shared" si="40"/>
        <v>121643011</v>
      </c>
      <c r="C590" s="581">
        <f t="shared" si="41"/>
        <v>45473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ХОЛДИНГ НОВ ВЕК АД</v>
      </c>
      <c r="B591" s="105" t="str">
        <f t="shared" si="40"/>
        <v>121643011</v>
      </c>
      <c r="C591" s="581">
        <f t="shared" si="41"/>
        <v>45473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ХОЛДИНГ НОВ ВЕК АД</v>
      </c>
      <c r="B592" s="105" t="str">
        <f t="shared" si="40"/>
        <v>121643011</v>
      </c>
      <c r="C592" s="581">
        <f t="shared" si="41"/>
        <v>45473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ХОЛДИНГ НОВ ВЕК АД</v>
      </c>
      <c r="B593" s="105" t="str">
        <f t="shared" si="40"/>
        <v>121643011</v>
      </c>
      <c r="C593" s="581">
        <f t="shared" si="41"/>
        <v>45473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ХОЛДИНГ НОВ ВЕК АД</v>
      </c>
      <c r="B594" s="105" t="str">
        <f t="shared" si="40"/>
        <v>121643011</v>
      </c>
      <c r="C594" s="581">
        <f t="shared" si="41"/>
        <v>45473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ХОЛДИНГ НОВ ВЕК АД</v>
      </c>
      <c r="B595" s="105" t="str">
        <f t="shared" si="40"/>
        <v>121643011</v>
      </c>
      <c r="C595" s="581">
        <f t="shared" si="41"/>
        <v>45473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ХОЛДИНГ НОВ ВЕК АД</v>
      </c>
      <c r="B596" s="105" t="str">
        <f t="shared" si="40"/>
        <v>121643011</v>
      </c>
      <c r="C596" s="581">
        <f t="shared" si="41"/>
        <v>45473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ХОЛДИНГ НОВ ВЕК АД</v>
      </c>
      <c r="B597" s="105" t="str">
        <f t="shared" si="40"/>
        <v>121643011</v>
      </c>
      <c r="C597" s="581">
        <f t="shared" si="41"/>
        <v>45473</v>
      </c>
      <c r="D597" s="105" t="s">
        <v>562</v>
      </c>
      <c r="E597" s="496">
        <v>5</v>
      </c>
      <c r="F597" s="105" t="s">
        <v>561</v>
      </c>
      <c r="H597" s="105">
        <f>'Справка 6'!H30</f>
        <v>6</v>
      </c>
    </row>
    <row r="598" spans="1:8">
      <c r="A598" s="105" t="str">
        <f t="shared" si="39"/>
        <v>ХОЛДИНГ НОВ ВЕК АД</v>
      </c>
      <c r="B598" s="105" t="str">
        <f t="shared" si="40"/>
        <v>121643011</v>
      </c>
      <c r="C598" s="581">
        <f t="shared" si="41"/>
        <v>45473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ХОЛДИНГ НОВ ВЕК АД</v>
      </c>
      <c r="B599" s="105" t="str">
        <f t="shared" si="40"/>
        <v>121643011</v>
      </c>
      <c r="C599" s="581">
        <f t="shared" si="41"/>
        <v>45473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ХОЛДИНГ НОВ ВЕК АД</v>
      </c>
      <c r="B600" s="105" t="str">
        <f t="shared" si="40"/>
        <v>121643011</v>
      </c>
      <c r="C600" s="581">
        <f t="shared" si="41"/>
        <v>45473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ХОЛДИНГ НОВ ВЕК АД</v>
      </c>
      <c r="B601" s="105" t="str">
        <f t="shared" si="40"/>
        <v>121643011</v>
      </c>
      <c r="C601" s="581">
        <f t="shared" si="41"/>
        <v>45473</v>
      </c>
      <c r="D601" s="105" t="s">
        <v>566</v>
      </c>
      <c r="E601" s="496">
        <v>5</v>
      </c>
      <c r="F601" s="105" t="s">
        <v>115</v>
      </c>
      <c r="H601" s="105">
        <f>'Справка 6'!H34</f>
        <v>6</v>
      </c>
    </row>
    <row r="602" spans="1:8">
      <c r="A602" s="105" t="str">
        <f t="shared" si="39"/>
        <v>ХОЛДИНГ НОВ ВЕК АД</v>
      </c>
      <c r="B602" s="105" t="str">
        <f t="shared" si="40"/>
        <v>121643011</v>
      </c>
      <c r="C602" s="581">
        <f t="shared" si="41"/>
        <v>45473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ХОЛДИНГ НОВ ВЕК АД</v>
      </c>
      <c r="B603" s="105" t="str">
        <f t="shared" si="40"/>
        <v>121643011</v>
      </c>
      <c r="C603" s="581">
        <f t="shared" si="41"/>
        <v>45473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ХОЛДИНГ НОВ ВЕК АД</v>
      </c>
      <c r="B604" s="105" t="str">
        <f t="shared" si="40"/>
        <v>121643011</v>
      </c>
      <c r="C604" s="581">
        <f t="shared" si="41"/>
        <v>45473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ХОЛДИНГ НОВ ВЕК АД</v>
      </c>
      <c r="B605" s="105" t="str">
        <f t="shared" si="40"/>
        <v>121643011</v>
      </c>
      <c r="C605" s="581">
        <f t="shared" si="41"/>
        <v>45473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ХОЛДИНГ НОВ ВЕК АД</v>
      </c>
      <c r="B606" s="105" t="str">
        <f t="shared" si="40"/>
        <v>121643011</v>
      </c>
      <c r="C606" s="581">
        <f t="shared" si="41"/>
        <v>45473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ХОЛДИНГ НОВ ВЕК АД</v>
      </c>
      <c r="B607" s="105" t="str">
        <f t="shared" si="40"/>
        <v>121643011</v>
      </c>
      <c r="C607" s="581">
        <f t="shared" si="41"/>
        <v>45473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ХОЛДИНГ НОВ ВЕК АД</v>
      </c>
      <c r="B608" s="105" t="str">
        <f t="shared" si="40"/>
        <v>121643011</v>
      </c>
      <c r="C608" s="581">
        <f t="shared" si="41"/>
        <v>45473</v>
      </c>
      <c r="D608" s="105" t="s">
        <v>578</v>
      </c>
      <c r="E608" s="496">
        <v>5</v>
      </c>
      <c r="F608" s="105" t="s">
        <v>827</v>
      </c>
      <c r="H608" s="105">
        <f>'Справка 6'!H41</f>
        <v>6</v>
      </c>
    </row>
    <row r="609" spans="1:8">
      <c r="A609" s="105" t="str">
        <f t="shared" si="39"/>
        <v>ХОЛДИНГ НОВ ВЕК АД</v>
      </c>
      <c r="B609" s="105" t="str">
        <f t="shared" si="40"/>
        <v>121643011</v>
      </c>
      <c r="C609" s="581">
        <f t="shared" si="41"/>
        <v>45473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ХОЛДИНГ НОВ ВЕК АД</v>
      </c>
      <c r="B610" s="105" t="str">
        <f t="shared" si="40"/>
        <v>121643011</v>
      </c>
      <c r="C610" s="581">
        <f t="shared" si="41"/>
        <v>45473</v>
      </c>
      <c r="D610" s="105" t="s">
        <v>583</v>
      </c>
      <c r="E610" s="496">
        <v>5</v>
      </c>
      <c r="F610" s="105" t="s">
        <v>582</v>
      </c>
      <c r="H610" s="105">
        <f>'Справка 6'!H43</f>
        <v>6</v>
      </c>
    </row>
    <row r="611" spans="1:8">
      <c r="A611" s="105" t="str">
        <f t="shared" si="39"/>
        <v>ХОЛДИНГ НОВ ВЕК АД</v>
      </c>
      <c r="B611" s="105" t="str">
        <f t="shared" si="40"/>
        <v>121643011</v>
      </c>
      <c r="C611" s="581">
        <f t="shared" si="41"/>
        <v>45473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ХОЛДИНГ НОВ ВЕК АД</v>
      </c>
      <c r="B612" s="105" t="str">
        <f t="shared" si="40"/>
        <v>121643011</v>
      </c>
      <c r="C612" s="581">
        <f t="shared" si="41"/>
        <v>45473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ХОЛДИНГ НОВ ВЕК АД</v>
      </c>
      <c r="B613" s="105" t="str">
        <f t="shared" si="40"/>
        <v>121643011</v>
      </c>
      <c r="C613" s="581">
        <f t="shared" si="41"/>
        <v>45473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ХОЛДИНГ НОВ ВЕК АД</v>
      </c>
      <c r="B614" s="105" t="str">
        <f t="shared" si="40"/>
        <v>121643011</v>
      </c>
      <c r="C614" s="581">
        <f t="shared" si="41"/>
        <v>45473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ХОЛДИНГ НОВ ВЕК АД</v>
      </c>
      <c r="B615" s="105" t="str">
        <f t="shared" si="40"/>
        <v>121643011</v>
      </c>
      <c r="C615" s="581">
        <f t="shared" si="41"/>
        <v>45473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ХОЛДИНГ НОВ ВЕК АД</v>
      </c>
      <c r="B616" s="105" t="str">
        <f t="shared" si="40"/>
        <v>121643011</v>
      </c>
      <c r="C616" s="581">
        <f t="shared" si="41"/>
        <v>45473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ХОЛДИНГ НОВ ВЕК АД</v>
      </c>
      <c r="B617" s="105" t="str">
        <f t="shared" si="40"/>
        <v>121643011</v>
      </c>
      <c r="C617" s="581">
        <f t="shared" si="41"/>
        <v>45473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ХОЛДИНГ НОВ ВЕК АД</v>
      </c>
      <c r="B618" s="105" t="str">
        <f t="shared" si="40"/>
        <v>121643011</v>
      </c>
      <c r="C618" s="581">
        <f t="shared" si="41"/>
        <v>45473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ХОЛДИНГ НОВ ВЕК АД</v>
      </c>
      <c r="B619" s="105" t="str">
        <f t="shared" si="40"/>
        <v>121643011</v>
      </c>
      <c r="C619" s="581">
        <f t="shared" si="41"/>
        <v>45473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ХОЛДИНГ НОВ ВЕК АД</v>
      </c>
      <c r="B620" s="105" t="str">
        <f t="shared" si="40"/>
        <v>121643011</v>
      </c>
      <c r="C620" s="581">
        <f t="shared" si="41"/>
        <v>45473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ХОЛДИНГ НОВ ВЕК АД</v>
      </c>
      <c r="B621" s="105" t="str">
        <f t="shared" si="40"/>
        <v>121643011</v>
      </c>
      <c r="C621" s="581">
        <f t="shared" si="41"/>
        <v>45473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ХОЛДИНГ НОВ ВЕК АД</v>
      </c>
      <c r="B622" s="105" t="str">
        <f t="shared" si="40"/>
        <v>121643011</v>
      </c>
      <c r="C622" s="581">
        <f t="shared" si="41"/>
        <v>45473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ХОЛДИНГ НОВ ВЕК АД</v>
      </c>
      <c r="B623" s="105" t="str">
        <f t="shared" si="40"/>
        <v>121643011</v>
      </c>
      <c r="C623" s="581">
        <f t="shared" si="41"/>
        <v>45473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ХОЛДИНГ НОВ ВЕК АД</v>
      </c>
      <c r="B624" s="105" t="str">
        <f t="shared" si="40"/>
        <v>121643011</v>
      </c>
      <c r="C624" s="581">
        <f t="shared" si="41"/>
        <v>45473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ХОЛДИНГ НОВ ВЕК АД</v>
      </c>
      <c r="B625" s="105" t="str">
        <f t="shared" si="40"/>
        <v>121643011</v>
      </c>
      <c r="C625" s="581">
        <f t="shared" si="41"/>
        <v>45473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ХОЛДИНГ НОВ ВЕК АД</v>
      </c>
      <c r="B626" s="105" t="str">
        <f t="shared" si="40"/>
        <v>121643011</v>
      </c>
      <c r="C626" s="581">
        <f t="shared" si="41"/>
        <v>45473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ХОЛДИНГ НОВ ВЕК АД</v>
      </c>
      <c r="B627" s="105" t="str">
        <f t="shared" si="40"/>
        <v>121643011</v>
      </c>
      <c r="C627" s="581">
        <f t="shared" si="41"/>
        <v>45473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ХОЛДИНГ НОВ ВЕК АД</v>
      </c>
      <c r="B628" s="105" t="str">
        <f t="shared" si="40"/>
        <v>121643011</v>
      </c>
      <c r="C628" s="581">
        <f t="shared" si="41"/>
        <v>45473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ХОЛДИНГ НОВ ВЕК АД</v>
      </c>
      <c r="B629" s="105" t="str">
        <f t="shared" si="40"/>
        <v>121643011</v>
      </c>
      <c r="C629" s="581">
        <f t="shared" si="41"/>
        <v>45473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ХОЛДИНГ НОВ ВЕК АД</v>
      </c>
      <c r="B630" s="105" t="str">
        <f t="shared" si="40"/>
        <v>121643011</v>
      </c>
      <c r="C630" s="581">
        <f t="shared" si="41"/>
        <v>45473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ХОЛДИНГ НОВ ВЕК АД</v>
      </c>
      <c r="B631" s="105" t="str">
        <f t="shared" si="40"/>
        <v>121643011</v>
      </c>
      <c r="C631" s="581">
        <f t="shared" si="41"/>
        <v>45473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ХОЛДИНГ НОВ ВЕК АД</v>
      </c>
      <c r="B632" s="105" t="str">
        <f t="shared" si="40"/>
        <v>121643011</v>
      </c>
      <c r="C632" s="581">
        <f t="shared" si="41"/>
        <v>45473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ХОЛДИНГ НОВ ВЕК АД</v>
      </c>
      <c r="B633" s="105" t="str">
        <f t="shared" si="40"/>
        <v>121643011</v>
      </c>
      <c r="C633" s="581">
        <f t="shared" si="41"/>
        <v>45473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ХОЛДИНГ НОВ ВЕК АД</v>
      </c>
      <c r="B634" s="105" t="str">
        <f t="shared" si="40"/>
        <v>121643011</v>
      </c>
      <c r="C634" s="581">
        <f t="shared" si="41"/>
        <v>45473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ХОЛДИНГ НОВ ВЕК АД</v>
      </c>
      <c r="B635" s="105" t="str">
        <f t="shared" si="40"/>
        <v>121643011</v>
      </c>
      <c r="C635" s="581">
        <f t="shared" si="41"/>
        <v>45473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ХОЛДИНГ НОВ ВЕК АД</v>
      </c>
      <c r="B636" s="105" t="str">
        <f t="shared" si="40"/>
        <v>121643011</v>
      </c>
      <c r="C636" s="581">
        <f t="shared" si="41"/>
        <v>45473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ХОЛДИНГ НОВ ВЕК АД</v>
      </c>
      <c r="B637" s="105" t="str">
        <f t="shared" si="40"/>
        <v>121643011</v>
      </c>
      <c r="C637" s="581">
        <f t="shared" si="41"/>
        <v>45473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ХОЛДИНГ НОВ ВЕК АД</v>
      </c>
      <c r="B638" s="105" t="str">
        <f t="shared" si="40"/>
        <v>121643011</v>
      </c>
      <c r="C638" s="581">
        <f t="shared" si="41"/>
        <v>45473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ХОЛДИНГ НОВ ВЕК АД</v>
      </c>
      <c r="B639" s="105" t="str">
        <f t="shared" si="40"/>
        <v>121643011</v>
      </c>
      <c r="C639" s="581">
        <f t="shared" si="41"/>
        <v>45473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ХОЛДИНГ НОВ ВЕК АД</v>
      </c>
      <c r="B640" s="105" t="str">
        <f t="shared" si="40"/>
        <v>121643011</v>
      </c>
      <c r="C640" s="581">
        <f t="shared" si="41"/>
        <v>45473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ХОЛДИНГ НОВ ВЕК АД</v>
      </c>
      <c r="B641" s="105" t="str">
        <f t="shared" si="40"/>
        <v>121643011</v>
      </c>
      <c r="C641" s="581">
        <f t="shared" si="41"/>
        <v>45473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ХОЛДИНГ НОВ ВЕК АД</v>
      </c>
      <c r="B642" s="105" t="str">
        <f t="shared" si="40"/>
        <v>121643011</v>
      </c>
      <c r="C642" s="581">
        <f t="shared" si="41"/>
        <v>45473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ХОЛДИНГ НОВ ВЕК АД</v>
      </c>
      <c r="B643" s="105" t="str">
        <f t="shared" si="40"/>
        <v>121643011</v>
      </c>
      <c r="C643" s="581">
        <f t="shared" si="41"/>
        <v>45473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ХОЛДИНГ НОВ ВЕК АД</v>
      </c>
      <c r="B644" s="105" t="str">
        <f t="shared" si="40"/>
        <v>121643011</v>
      </c>
      <c r="C644" s="581">
        <f t="shared" si="41"/>
        <v>45473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ХОЛДИНГ НОВ ВЕК АД</v>
      </c>
      <c r="B645" s="105" t="str">
        <f t="shared" si="40"/>
        <v>121643011</v>
      </c>
      <c r="C645" s="581">
        <f t="shared" si="41"/>
        <v>45473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ХОЛДИНГ НОВ ВЕК АД</v>
      </c>
      <c r="B646" s="105" t="str">
        <f t="shared" si="40"/>
        <v>121643011</v>
      </c>
      <c r="C646" s="581">
        <f t="shared" si="41"/>
        <v>45473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ХОЛДИНГ НОВ ВЕК АД</v>
      </c>
      <c r="B647" s="105" t="str">
        <f t="shared" si="40"/>
        <v>121643011</v>
      </c>
      <c r="C647" s="581">
        <f t="shared" si="41"/>
        <v>45473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ХОЛДИНГ НОВ ВЕК АД</v>
      </c>
      <c r="B648" s="105" t="str">
        <f t="shared" si="40"/>
        <v>121643011</v>
      </c>
      <c r="C648" s="581">
        <f t="shared" si="41"/>
        <v>45473</v>
      </c>
      <c r="D648" s="105" t="s">
        <v>543</v>
      </c>
      <c r="E648" s="496">
        <v>7</v>
      </c>
      <c r="F648" s="105" t="s">
        <v>542</v>
      </c>
      <c r="H648" s="105">
        <f>'Справка 6'!J18</f>
        <v>345</v>
      </c>
    </row>
    <row r="649" spans="1:8">
      <c r="A649" s="105" t="str">
        <f t="shared" si="39"/>
        <v>ХОЛДИНГ НОВ ВЕК АД</v>
      </c>
      <c r="B649" s="105" t="str">
        <f t="shared" si="40"/>
        <v>121643011</v>
      </c>
      <c r="C649" s="581">
        <f t="shared" si="41"/>
        <v>45473</v>
      </c>
      <c r="D649" s="105" t="s">
        <v>545</v>
      </c>
      <c r="E649" s="496">
        <v>7</v>
      </c>
      <c r="F649" s="105" t="s">
        <v>828</v>
      </c>
      <c r="H649" s="105">
        <f>'Справка 6'!J19</f>
        <v>345</v>
      </c>
    </row>
    <row r="650" spans="1:8">
      <c r="A650" s="105" t="str">
        <f t="shared" si="39"/>
        <v>ХОЛДИНГ НОВ ВЕК АД</v>
      </c>
      <c r="B650" s="105" t="str">
        <f t="shared" si="40"/>
        <v>121643011</v>
      </c>
      <c r="C650" s="581">
        <f t="shared" si="41"/>
        <v>45473</v>
      </c>
      <c r="D650" s="105" t="s">
        <v>547</v>
      </c>
      <c r="E650" s="496">
        <v>7</v>
      </c>
      <c r="F650" s="105" t="s">
        <v>546</v>
      </c>
      <c r="H650" s="105">
        <f>'Справка 6'!J20</f>
        <v>27741</v>
      </c>
    </row>
    <row r="651" spans="1:8">
      <c r="A651" s="105" t="str">
        <f t="shared" si="39"/>
        <v>ХОЛДИНГ НОВ ВЕК АД</v>
      </c>
      <c r="B651" s="105" t="str">
        <f t="shared" si="40"/>
        <v>121643011</v>
      </c>
      <c r="C651" s="581">
        <f t="shared" si="41"/>
        <v>45473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ХОЛДИНГ НОВ ВЕК АД</v>
      </c>
      <c r="B652" s="105" t="str">
        <f t="shared" si="40"/>
        <v>121643011</v>
      </c>
      <c r="C652" s="581">
        <f t="shared" si="41"/>
        <v>45473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ХОЛДИНГ НОВ ВЕК АД</v>
      </c>
      <c r="B653" s="105" t="str">
        <f t="shared" ref="B653:B716" si="43">pdeBulstat</f>
        <v>121643011</v>
      </c>
      <c r="C653" s="581">
        <f t="shared" ref="C653:C716" si="44">endDate</f>
        <v>45473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ХОЛДИНГ НОВ ВЕК АД</v>
      </c>
      <c r="B654" s="105" t="str">
        <f t="shared" si="43"/>
        <v>121643011</v>
      </c>
      <c r="C654" s="581">
        <f t="shared" si="44"/>
        <v>45473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ХОЛДИНГ НОВ ВЕК АД</v>
      </c>
      <c r="B655" s="105" t="str">
        <f t="shared" si="43"/>
        <v>121643011</v>
      </c>
      <c r="C655" s="581">
        <f t="shared" si="44"/>
        <v>45473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ХОЛДИНГ НОВ ВЕК АД</v>
      </c>
      <c r="B656" s="105" t="str">
        <f t="shared" si="43"/>
        <v>121643011</v>
      </c>
      <c r="C656" s="581">
        <f t="shared" si="44"/>
        <v>45473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ХОЛДИНГ НОВ ВЕК АД</v>
      </c>
      <c r="B657" s="105" t="str">
        <f t="shared" si="43"/>
        <v>121643011</v>
      </c>
      <c r="C657" s="581">
        <f t="shared" si="44"/>
        <v>45473</v>
      </c>
      <c r="D657" s="105" t="s">
        <v>562</v>
      </c>
      <c r="E657" s="496">
        <v>7</v>
      </c>
      <c r="F657" s="105" t="s">
        <v>561</v>
      </c>
      <c r="H657" s="105">
        <f>'Справка 6'!J30</f>
        <v>62923</v>
      </c>
    </row>
    <row r="658" spans="1:8">
      <c r="A658" s="105" t="str">
        <f t="shared" si="42"/>
        <v>ХОЛДИНГ НОВ ВЕК АД</v>
      </c>
      <c r="B658" s="105" t="str">
        <f t="shared" si="43"/>
        <v>121643011</v>
      </c>
      <c r="C658" s="581">
        <f t="shared" si="44"/>
        <v>45473</v>
      </c>
      <c r="D658" s="105" t="s">
        <v>563</v>
      </c>
      <c r="E658" s="496">
        <v>7</v>
      </c>
      <c r="F658" s="105" t="s">
        <v>108</v>
      </c>
      <c r="H658" s="105">
        <f>'Справка 6'!J31</f>
        <v>62474</v>
      </c>
    </row>
    <row r="659" spans="1:8">
      <c r="A659" s="105" t="str">
        <f t="shared" si="42"/>
        <v>ХОЛДИНГ НОВ ВЕК АД</v>
      </c>
      <c r="B659" s="105" t="str">
        <f t="shared" si="43"/>
        <v>121643011</v>
      </c>
      <c r="C659" s="581">
        <f t="shared" si="44"/>
        <v>45473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ХОЛДИНГ НОВ ВЕК АД</v>
      </c>
      <c r="B660" s="105" t="str">
        <f t="shared" si="43"/>
        <v>121643011</v>
      </c>
      <c r="C660" s="581">
        <f t="shared" si="44"/>
        <v>45473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ХОЛДИНГ НОВ ВЕК АД</v>
      </c>
      <c r="B661" s="105" t="str">
        <f t="shared" si="43"/>
        <v>121643011</v>
      </c>
      <c r="C661" s="581">
        <f t="shared" si="44"/>
        <v>45473</v>
      </c>
      <c r="D661" s="105" t="s">
        <v>566</v>
      </c>
      <c r="E661" s="496">
        <v>7</v>
      </c>
      <c r="F661" s="105" t="s">
        <v>115</v>
      </c>
      <c r="H661" s="105">
        <f>'Справка 6'!J34</f>
        <v>449</v>
      </c>
    </row>
    <row r="662" spans="1:8">
      <c r="A662" s="105" t="str">
        <f t="shared" si="42"/>
        <v>ХОЛДИНГ НОВ ВЕК АД</v>
      </c>
      <c r="B662" s="105" t="str">
        <f t="shared" si="43"/>
        <v>121643011</v>
      </c>
      <c r="C662" s="581">
        <f t="shared" si="44"/>
        <v>45473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ХОЛДИНГ НОВ ВЕК АД</v>
      </c>
      <c r="B663" s="105" t="str">
        <f t="shared" si="43"/>
        <v>121643011</v>
      </c>
      <c r="C663" s="581">
        <f t="shared" si="44"/>
        <v>45473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ХОЛДИНГ НОВ ВЕК АД</v>
      </c>
      <c r="B664" s="105" t="str">
        <f t="shared" si="43"/>
        <v>121643011</v>
      </c>
      <c r="C664" s="581">
        <f t="shared" si="44"/>
        <v>45473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ХОЛДИНГ НОВ ВЕК АД</v>
      </c>
      <c r="B665" s="105" t="str">
        <f t="shared" si="43"/>
        <v>121643011</v>
      </c>
      <c r="C665" s="581">
        <f t="shared" si="44"/>
        <v>45473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ХОЛДИНГ НОВ ВЕК АД</v>
      </c>
      <c r="B666" s="105" t="str">
        <f t="shared" si="43"/>
        <v>121643011</v>
      </c>
      <c r="C666" s="581">
        <f t="shared" si="44"/>
        <v>45473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ХОЛДИНГ НОВ ВЕК АД</v>
      </c>
      <c r="B667" s="105" t="str">
        <f t="shared" si="43"/>
        <v>121643011</v>
      </c>
      <c r="C667" s="581">
        <f t="shared" si="44"/>
        <v>45473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ХОЛДИНГ НОВ ВЕК АД</v>
      </c>
      <c r="B668" s="105" t="str">
        <f t="shared" si="43"/>
        <v>121643011</v>
      </c>
      <c r="C668" s="581">
        <f t="shared" si="44"/>
        <v>45473</v>
      </c>
      <c r="D668" s="105" t="s">
        <v>578</v>
      </c>
      <c r="E668" s="496">
        <v>7</v>
      </c>
      <c r="F668" s="105" t="s">
        <v>827</v>
      </c>
      <c r="H668" s="105">
        <f>'Справка 6'!J41</f>
        <v>62923</v>
      </c>
    </row>
    <row r="669" spans="1:8">
      <c r="A669" s="105" t="str">
        <f t="shared" si="42"/>
        <v>ХОЛДИНГ НОВ ВЕК АД</v>
      </c>
      <c r="B669" s="105" t="str">
        <f t="shared" si="43"/>
        <v>121643011</v>
      </c>
      <c r="C669" s="581">
        <f t="shared" si="44"/>
        <v>45473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ХОЛДИНГ НОВ ВЕК АД</v>
      </c>
      <c r="B670" s="105" t="str">
        <f t="shared" si="43"/>
        <v>121643011</v>
      </c>
      <c r="C670" s="581">
        <f t="shared" si="44"/>
        <v>45473</v>
      </c>
      <c r="D670" s="105" t="s">
        <v>583</v>
      </c>
      <c r="E670" s="496">
        <v>7</v>
      </c>
      <c r="F670" s="105" t="s">
        <v>582</v>
      </c>
      <c r="H670" s="105">
        <f>'Справка 6'!J43</f>
        <v>91009</v>
      </c>
    </row>
    <row r="671" spans="1:8">
      <c r="A671" s="105" t="str">
        <f t="shared" si="42"/>
        <v>ХОЛДИНГ НОВ ВЕК АД</v>
      </c>
      <c r="B671" s="105" t="str">
        <f t="shared" si="43"/>
        <v>121643011</v>
      </c>
      <c r="C671" s="581">
        <f t="shared" si="44"/>
        <v>45473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ХОЛДИНГ НОВ ВЕК АД</v>
      </c>
      <c r="B672" s="105" t="str">
        <f t="shared" si="43"/>
        <v>121643011</v>
      </c>
      <c r="C672" s="581">
        <f t="shared" si="44"/>
        <v>45473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ХОЛДИНГ НОВ ВЕК АД</v>
      </c>
      <c r="B673" s="105" t="str">
        <f t="shared" si="43"/>
        <v>121643011</v>
      </c>
      <c r="C673" s="581">
        <f t="shared" si="44"/>
        <v>45473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ХОЛДИНГ НОВ ВЕК АД</v>
      </c>
      <c r="B674" s="105" t="str">
        <f t="shared" si="43"/>
        <v>121643011</v>
      </c>
      <c r="C674" s="581">
        <f t="shared" si="44"/>
        <v>45473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ХОЛДИНГ НОВ ВЕК АД</v>
      </c>
      <c r="B675" s="105" t="str">
        <f t="shared" si="43"/>
        <v>121643011</v>
      </c>
      <c r="C675" s="581">
        <f t="shared" si="44"/>
        <v>45473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ХОЛДИНГ НОВ ВЕК АД</v>
      </c>
      <c r="B676" s="105" t="str">
        <f t="shared" si="43"/>
        <v>121643011</v>
      </c>
      <c r="C676" s="581">
        <f t="shared" si="44"/>
        <v>45473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ХОЛДИНГ НОВ ВЕК АД</v>
      </c>
      <c r="B677" s="105" t="str">
        <f t="shared" si="43"/>
        <v>121643011</v>
      </c>
      <c r="C677" s="581">
        <f t="shared" si="44"/>
        <v>45473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ХОЛДИНГ НОВ ВЕК АД</v>
      </c>
      <c r="B678" s="105" t="str">
        <f t="shared" si="43"/>
        <v>121643011</v>
      </c>
      <c r="C678" s="581">
        <f t="shared" si="44"/>
        <v>45473</v>
      </c>
      <c r="D678" s="105" t="s">
        <v>543</v>
      </c>
      <c r="E678" s="496">
        <v>8</v>
      </c>
      <c r="F678" s="105" t="s">
        <v>542</v>
      </c>
      <c r="H678" s="105">
        <f>'Справка 6'!K18</f>
        <v>172</v>
      </c>
    </row>
    <row r="679" spans="1:8">
      <c r="A679" s="105" t="str">
        <f t="shared" si="42"/>
        <v>ХОЛДИНГ НОВ ВЕК АД</v>
      </c>
      <c r="B679" s="105" t="str">
        <f t="shared" si="43"/>
        <v>121643011</v>
      </c>
      <c r="C679" s="581">
        <f t="shared" si="44"/>
        <v>45473</v>
      </c>
      <c r="D679" s="105" t="s">
        <v>545</v>
      </c>
      <c r="E679" s="496">
        <v>8</v>
      </c>
      <c r="F679" s="105" t="s">
        <v>828</v>
      </c>
      <c r="H679" s="105">
        <f>'Справка 6'!K19</f>
        <v>172</v>
      </c>
    </row>
    <row r="680" spans="1:8">
      <c r="A680" s="105" t="str">
        <f t="shared" si="42"/>
        <v>ХОЛДИНГ НОВ ВЕК АД</v>
      </c>
      <c r="B680" s="105" t="str">
        <f t="shared" si="43"/>
        <v>121643011</v>
      </c>
      <c r="C680" s="581">
        <f t="shared" si="44"/>
        <v>45473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ХОЛДИНГ НОВ ВЕК АД</v>
      </c>
      <c r="B681" s="105" t="str">
        <f t="shared" si="43"/>
        <v>121643011</v>
      </c>
      <c r="C681" s="581">
        <f t="shared" si="44"/>
        <v>45473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ХОЛДИНГ НОВ ВЕК АД</v>
      </c>
      <c r="B682" s="105" t="str">
        <f t="shared" si="43"/>
        <v>121643011</v>
      </c>
      <c r="C682" s="581">
        <f t="shared" si="44"/>
        <v>45473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ХОЛДИНГ НОВ ВЕК АД</v>
      </c>
      <c r="B683" s="105" t="str">
        <f t="shared" si="43"/>
        <v>121643011</v>
      </c>
      <c r="C683" s="581">
        <f t="shared" si="44"/>
        <v>45473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ХОЛДИНГ НОВ ВЕК АД</v>
      </c>
      <c r="B684" s="105" t="str">
        <f t="shared" si="43"/>
        <v>121643011</v>
      </c>
      <c r="C684" s="581">
        <f t="shared" si="44"/>
        <v>45473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ХОЛДИНГ НОВ ВЕК АД</v>
      </c>
      <c r="B685" s="105" t="str">
        <f t="shared" si="43"/>
        <v>121643011</v>
      </c>
      <c r="C685" s="581">
        <f t="shared" si="44"/>
        <v>45473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ХОЛДИНГ НОВ ВЕК АД</v>
      </c>
      <c r="B686" s="105" t="str">
        <f t="shared" si="43"/>
        <v>121643011</v>
      </c>
      <c r="C686" s="581">
        <f t="shared" si="44"/>
        <v>45473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ХОЛДИНГ НОВ ВЕК АД</v>
      </c>
      <c r="B687" s="105" t="str">
        <f t="shared" si="43"/>
        <v>121643011</v>
      </c>
      <c r="C687" s="581">
        <f t="shared" si="44"/>
        <v>45473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ХОЛДИНГ НОВ ВЕК АД</v>
      </c>
      <c r="B688" s="105" t="str">
        <f t="shared" si="43"/>
        <v>121643011</v>
      </c>
      <c r="C688" s="581">
        <f t="shared" si="44"/>
        <v>45473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ХОЛДИНГ НОВ ВЕК АД</v>
      </c>
      <c r="B689" s="105" t="str">
        <f t="shared" si="43"/>
        <v>121643011</v>
      </c>
      <c r="C689" s="581">
        <f t="shared" si="44"/>
        <v>45473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ХОЛДИНГ НОВ ВЕК АД</v>
      </c>
      <c r="B690" s="105" t="str">
        <f t="shared" si="43"/>
        <v>121643011</v>
      </c>
      <c r="C690" s="581">
        <f t="shared" si="44"/>
        <v>45473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ХОЛДИНГ НОВ ВЕК АД</v>
      </c>
      <c r="B691" s="105" t="str">
        <f t="shared" si="43"/>
        <v>121643011</v>
      </c>
      <c r="C691" s="581">
        <f t="shared" si="44"/>
        <v>45473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ХОЛДИНГ НОВ ВЕК АД</v>
      </c>
      <c r="B692" s="105" t="str">
        <f t="shared" si="43"/>
        <v>121643011</v>
      </c>
      <c r="C692" s="581">
        <f t="shared" si="44"/>
        <v>45473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ХОЛДИНГ НОВ ВЕК АД</v>
      </c>
      <c r="B693" s="105" t="str">
        <f t="shared" si="43"/>
        <v>121643011</v>
      </c>
      <c r="C693" s="581">
        <f t="shared" si="44"/>
        <v>45473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ХОЛДИНГ НОВ ВЕК АД</v>
      </c>
      <c r="B694" s="105" t="str">
        <f t="shared" si="43"/>
        <v>121643011</v>
      </c>
      <c r="C694" s="581">
        <f t="shared" si="44"/>
        <v>45473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ХОЛДИНГ НОВ ВЕК АД</v>
      </c>
      <c r="B695" s="105" t="str">
        <f t="shared" si="43"/>
        <v>121643011</v>
      </c>
      <c r="C695" s="581">
        <f t="shared" si="44"/>
        <v>45473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ХОЛДИНГ НОВ ВЕК АД</v>
      </c>
      <c r="B696" s="105" t="str">
        <f t="shared" si="43"/>
        <v>121643011</v>
      </c>
      <c r="C696" s="581">
        <f t="shared" si="44"/>
        <v>45473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ХОЛДИНГ НОВ ВЕК АД</v>
      </c>
      <c r="B697" s="105" t="str">
        <f t="shared" si="43"/>
        <v>121643011</v>
      </c>
      <c r="C697" s="581">
        <f t="shared" si="44"/>
        <v>45473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ХОЛДИНГ НОВ ВЕК АД</v>
      </c>
      <c r="B698" s="105" t="str">
        <f t="shared" si="43"/>
        <v>121643011</v>
      </c>
      <c r="C698" s="581">
        <f t="shared" si="44"/>
        <v>45473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ХОЛДИНГ НОВ ВЕК АД</v>
      </c>
      <c r="B699" s="105" t="str">
        <f t="shared" si="43"/>
        <v>121643011</v>
      </c>
      <c r="C699" s="581">
        <f t="shared" si="44"/>
        <v>45473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ХОЛДИНГ НОВ ВЕК АД</v>
      </c>
      <c r="B700" s="105" t="str">
        <f t="shared" si="43"/>
        <v>121643011</v>
      </c>
      <c r="C700" s="581">
        <f t="shared" si="44"/>
        <v>45473</v>
      </c>
      <c r="D700" s="105" t="s">
        <v>583</v>
      </c>
      <c r="E700" s="496">
        <v>8</v>
      </c>
      <c r="F700" s="105" t="s">
        <v>582</v>
      </c>
      <c r="H700" s="105">
        <f>'Справка 6'!K43</f>
        <v>172</v>
      </c>
    </row>
    <row r="701" spans="1:8">
      <c r="A701" s="105" t="str">
        <f t="shared" si="42"/>
        <v>ХОЛДИНГ НОВ ВЕК АД</v>
      </c>
      <c r="B701" s="105" t="str">
        <f t="shared" si="43"/>
        <v>121643011</v>
      </c>
      <c r="C701" s="581">
        <f t="shared" si="44"/>
        <v>45473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ХОЛДИНГ НОВ ВЕК АД</v>
      </c>
      <c r="B702" s="105" t="str">
        <f t="shared" si="43"/>
        <v>121643011</v>
      </c>
      <c r="C702" s="581">
        <f t="shared" si="44"/>
        <v>45473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ХОЛДИНГ НОВ ВЕК АД</v>
      </c>
      <c r="B703" s="105" t="str">
        <f t="shared" si="43"/>
        <v>121643011</v>
      </c>
      <c r="C703" s="581">
        <f t="shared" si="44"/>
        <v>45473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ХОЛДИНГ НОВ ВЕК АД</v>
      </c>
      <c r="B704" s="105" t="str">
        <f t="shared" si="43"/>
        <v>121643011</v>
      </c>
      <c r="C704" s="581">
        <f t="shared" si="44"/>
        <v>45473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ХОЛДИНГ НОВ ВЕК АД</v>
      </c>
      <c r="B705" s="105" t="str">
        <f t="shared" si="43"/>
        <v>121643011</v>
      </c>
      <c r="C705" s="581">
        <f t="shared" si="44"/>
        <v>45473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ХОЛДИНГ НОВ ВЕК АД</v>
      </c>
      <c r="B706" s="105" t="str">
        <f t="shared" si="43"/>
        <v>121643011</v>
      </c>
      <c r="C706" s="581">
        <f t="shared" si="44"/>
        <v>45473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ХОЛДИНГ НОВ ВЕК АД</v>
      </c>
      <c r="B707" s="105" t="str">
        <f t="shared" si="43"/>
        <v>121643011</v>
      </c>
      <c r="C707" s="581">
        <f t="shared" si="44"/>
        <v>45473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ХОЛДИНГ НОВ ВЕК АД</v>
      </c>
      <c r="B708" s="105" t="str">
        <f t="shared" si="43"/>
        <v>121643011</v>
      </c>
      <c r="C708" s="581">
        <f t="shared" si="44"/>
        <v>45473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ХОЛДИНГ НОВ ВЕК АД</v>
      </c>
      <c r="B709" s="105" t="str">
        <f t="shared" si="43"/>
        <v>121643011</v>
      </c>
      <c r="C709" s="581">
        <f t="shared" si="44"/>
        <v>45473</v>
      </c>
      <c r="D709" s="105" t="s">
        <v>545</v>
      </c>
      <c r="E709" s="496">
        <v>9</v>
      </c>
      <c r="F709" s="105" t="s">
        <v>828</v>
      </c>
      <c r="H709" s="105">
        <f>'Справка 6'!L19</f>
        <v>0</v>
      </c>
    </row>
    <row r="710" spans="1:8">
      <c r="A710" s="105" t="str">
        <f t="shared" si="42"/>
        <v>ХОЛДИНГ НОВ ВЕК АД</v>
      </c>
      <c r="B710" s="105" t="str">
        <f t="shared" si="43"/>
        <v>121643011</v>
      </c>
      <c r="C710" s="581">
        <f t="shared" si="44"/>
        <v>45473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ХОЛДИНГ НОВ ВЕК АД</v>
      </c>
      <c r="B711" s="105" t="str">
        <f t="shared" si="43"/>
        <v>121643011</v>
      </c>
      <c r="C711" s="581">
        <f t="shared" si="44"/>
        <v>45473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ХОЛДИНГ НОВ ВЕК АД</v>
      </c>
      <c r="B712" s="105" t="str">
        <f t="shared" si="43"/>
        <v>121643011</v>
      </c>
      <c r="C712" s="581">
        <f t="shared" si="44"/>
        <v>45473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ХОЛДИНГ НОВ ВЕК АД</v>
      </c>
      <c r="B713" s="105" t="str">
        <f t="shared" si="43"/>
        <v>121643011</v>
      </c>
      <c r="C713" s="581">
        <f t="shared" si="44"/>
        <v>45473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ХОЛДИНГ НОВ ВЕК АД</v>
      </c>
      <c r="B714" s="105" t="str">
        <f t="shared" si="43"/>
        <v>121643011</v>
      </c>
      <c r="C714" s="581">
        <f t="shared" si="44"/>
        <v>45473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ХОЛДИНГ НОВ ВЕК АД</v>
      </c>
      <c r="B715" s="105" t="str">
        <f t="shared" si="43"/>
        <v>121643011</v>
      </c>
      <c r="C715" s="581">
        <f t="shared" si="44"/>
        <v>45473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ХОЛДИНГ НОВ ВЕК АД</v>
      </c>
      <c r="B716" s="105" t="str">
        <f t="shared" si="43"/>
        <v>121643011</v>
      </c>
      <c r="C716" s="581">
        <f t="shared" si="44"/>
        <v>45473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ХОЛДИНГ НОВ ВЕК АД</v>
      </c>
      <c r="B717" s="105" t="str">
        <f t="shared" ref="B717:B780" si="46">pdeBulstat</f>
        <v>121643011</v>
      </c>
      <c r="C717" s="581">
        <f t="shared" ref="C717:C780" si="47">endDate</f>
        <v>45473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ХОЛДИНГ НОВ ВЕК АД</v>
      </c>
      <c r="B718" s="105" t="str">
        <f t="shared" si="46"/>
        <v>121643011</v>
      </c>
      <c r="C718" s="581">
        <f t="shared" si="47"/>
        <v>45473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ХОЛДИНГ НОВ ВЕК АД</v>
      </c>
      <c r="B719" s="105" t="str">
        <f t="shared" si="46"/>
        <v>121643011</v>
      </c>
      <c r="C719" s="581">
        <f t="shared" si="47"/>
        <v>45473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ХОЛДИНГ НОВ ВЕК АД</v>
      </c>
      <c r="B720" s="105" t="str">
        <f t="shared" si="46"/>
        <v>121643011</v>
      </c>
      <c r="C720" s="581">
        <f t="shared" si="47"/>
        <v>45473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ХОЛДИНГ НОВ ВЕК АД</v>
      </c>
      <c r="B721" s="105" t="str">
        <f t="shared" si="46"/>
        <v>121643011</v>
      </c>
      <c r="C721" s="581">
        <f t="shared" si="47"/>
        <v>45473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ХОЛДИНГ НОВ ВЕК АД</v>
      </c>
      <c r="B722" s="105" t="str">
        <f t="shared" si="46"/>
        <v>121643011</v>
      </c>
      <c r="C722" s="581">
        <f t="shared" si="47"/>
        <v>45473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ХОЛДИНГ НОВ ВЕК АД</v>
      </c>
      <c r="B723" s="105" t="str">
        <f t="shared" si="46"/>
        <v>121643011</v>
      </c>
      <c r="C723" s="581">
        <f t="shared" si="47"/>
        <v>45473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ХОЛДИНГ НОВ ВЕК АД</v>
      </c>
      <c r="B724" s="105" t="str">
        <f t="shared" si="46"/>
        <v>121643011</v>
      </c>
      <c r="C724" s="581">
        <f t="shared" si="47"/>
        <v>45473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ХОЛДИНГ НОВ ВЕК АД</v>
      </c>
      <c r="B725" s="105" t="str">
        <f t="shared" si="46"/>
        <v>121643011</v>
      </c>
      <c r="C725" s="581">
        <f t="shared" si="47"/>
        <v>45473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ХОЛДИНГ НОВ ВЕК АД</v>
      </c>
      <c r="B726" s="105" t="str">
        <f t="shared" si="46"/>
        <v>121643011</v>
      </c>
      <c r="C726" s="581">
        <f t="shared" si="47"/>
        <v>45473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ХОЛДИНГ НОВ ВЕК АД</v>
      </c>
      <c r="B727" s="105" t="str">
        <f t="shared" si="46"/>
        <v>121643011</v>
      </c>
      <c r="C727" s="581">
        <f t="shared" si="47"/>
        <v>45473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ХОЛДИНГ НОВ ВЕК АД</v>
      </c>
      <c r="B728" s="105" t="str">
        <f t="shared" si="46"/>
        <v>121643011</v>
      </c>
      <c r="C728" s="581">
        <f t="shared" si="47"/>
        <v>45473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ХОЛДИНГ НОВ ВЕК АД</v>
      </c>
      <c r="B729" s="105" t="str">
        <f t="shared" si="46"/>
        <v>121643011</v>
      </c>
      <c r="C729" s="581">
        <f t="shared" si="47"/>
        <v>45473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ХОЛДИНГ НОВ ВЕК АД</v>
      </c>
      <c r="B730" s="105" t="str">
        <f t="shared" si="46"/>
        <v>121643011</v>
      </c>
      <c r="C730" s="581">
        <f t="shared" si="47"/>
        <v>45473</v>
      </c>
      <c r="D730" s="105" t="s">
        <v>583</v>
      </c>
      <c r="E730" s="496">
        <v>9</v>
      </c>
      <c r="F730" s="105" t="s">
        <v>582</v>
      </c>
      <c r="H730" s="105">
        <f>'Справка 6'!L43</f>
        <v>0</v>
      </c>
    </row>
    <row r="731" spans="1:8">
      <c r="A731" s="105" t="str">
        <f t="shared" si="45"/>
        <v>ХОЛДИНГ НОВ ВЕК АД</v>
      </c>
      <c r="B731" s="105" t="str">
        <f t="shared" si="46"/>
        <v>121643011</v>
      </c>
      <c r="C731" s="581">
        <f t="shared" si="47"/>
        <v>45473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ХОЛДИНГ НОВ ВЕК АД</v>
      </c>
      <c r="B732" s="105" t="str">
        <f t="shared" si="46"/>
        <v>121643011</v>
      </c>
      <c r="C732" s="581">
        <f t="shared" si="47"/>
        <v>45473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ХОЛДИНГ НОВ ВЕК АД</v>
      </c>
      <c r="B733" s="105" t="str">
        <f t="shared" si="46"/>
        <v>121643011</v>
      </c>
      <c r="C733" s="581">
        <f t="shared" si="47"/>
        <v>45473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ХОЛДИНГ НОВ ВЕК АД</v>
      </c>
      <c r="B734" s="105" t="str">
        <f t="shared" si="46"/>
        <v>121643011</v>
      </c>
      <c r="C734" s="581">
        <f t="shared" si="47"/>
        <v>45473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ХОЛДИНГ НОВ ВЕК АД</v>
      </c>
      <c r="B735" s="105" t="str">
        <f t="shared" si="46"/>
        <v>121643011</v>
      </c>
      <c r="C735" s="581">
        <f t="shared" si="47"/>
        <v>45473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ХОЛДИНГ НОВ ВЕК АД</v>
      </c>
      <c r="B736" s="105" t="str">
        <f t="shared" si="46"/>
        <v>121643011</v>
      </c>
      <c r="C736" s="581">
        <f t="shared" si="47"/>
        <v>45473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ХОЛДИНГ НОВ ВЕК АД</v>
      </c>
      <c r="B737" s="105" t="str">
        <f t="shared" si="46"/>
        <v>121643011</v>
      </c>
      <c r="C737" s="581">
        <f t="shared" si="47"/>
        <v>45473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ХОЛДИНГ НОВ ВЕК АД</v>
      </c>
      <c r="B738" s="105" t="str">
        <f t="shared" si="46"/>
        <v>121643011</v>
      </c>
      <c r="C738" s="581">
        <f t="shared" si="47"/>
        <v>45473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ХОЛДИНГ НОВ ВЕК АД</v>
      </c>
      <c r="B739" s="105" t="str">
        <f t="shared" si="46"/>
        <v>121643011</v>
      </c>
      <c r="C739" s="581">
        <f t="shared" si="47"/>
        <v>45473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ХОЛДИНГ НОВ ВЕК АД</v>
      </c>
      <c r="B740" s="105" t="str">
        <f t="shared" si="46"/>
        <v>121643011</v>
      </c>
      <c r="C740" s="581">
        <f t="shared" si="47"/>
        <v>45473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ХОЛДИНГ НОВ ВЕК АД</v>
      </c>
      <c r="B741" s="105" t="str">
        <f t="shared" si="46"/>
        <v>121643011</v>
      </c>
      <c r="C741" s="581">
        <f t="shared" si="47"/>
        <v>45473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ХОЛДИНГ НОВ ВЕК АД</v>
      </c>
      <c r="B742" s="105" t="str">
        <f t="shared" si="46"/>
        <v>121643011</v>
      </c>
      <c r="C742" s="581">
        <f t="shared" si="47"/>
        <v>45473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ХОЛДИНГ НОВ ВЕК АД</v>
      </c>
      <c r="B743" s="105" t="str">
        <f t="shared" si="46"/>
        <v>121643011</v>
      </c>
      <c r="C743" s="581">
        <f t="shared" si="47"/>
        <v>45473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ХОЛДИНГ НОВ ВЕК АД</v>
      </c>
      <c r="B744" s="105" t="str">
        <f t="shared" si="46"/>
        <v>121643011</v>
      </c>
      <c r="C744" s="581">
        <f t="shared" si="47"/>
        <v>45473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ХОЛДИНГ НОВ ВЕК АД</v>
      </c>
      <c r="B745" s="105" t="str">
        <f t="shared" si="46"/>
        <v>121643011</v>
      </c>
      <c r="C745" s="581">
        <f t="shared" si="47"/>
        <v>45473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ХОЛДИНГ НОВ ВЕК АД</v>
      </c>
      <c r="B746" s="105" t="str">
        <f t="shared" si="46"/>
        <v>121643011</v>
      </c>
      <c r="C746" s="581">
        <f t="shared" si="47"/>
        <v>45473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ХОЛДИНГ НОВ ВЕК АД</v>
      </c>
      <c r="B747" s="105" t="str">
        <f t="shared" si="46"/>
        <v>121643011</v>
      </c>
      <c r="C747" s="581">
        <f t="shared" si="47"/>
        <v>45473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ХОЛДИНГ НОВ ВЕК АД</v>
      </c>
      <c r="B748" s="105" t="str">
        <f t="shared" si="46"/>
        <v>121643011</v>
      </c>
      <c r="C748" s="581">
        <f t="shared" si="47"/>
        <v>45473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ХОЛДИНГ НОВ ВЕК АД</v>
      </c>
      <c r="B749" s="105" t="str">
        <f t="shared" si="46"/>
        <v>121643011</v>
      </c>
      <c r="C749" s="581">
        <f t="shared" si="47"/>
        <v>45473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ХОЛДИНГ НОВ ВЕК АД</v>
      </c>
      <c r="B750" s="105" t="str">
        <f t="shared" si="46"/>
        <v>121643011</v>
      </c>
      <c r="C750" s="581">
        <f t="shared" si="47"/>
        <v>45473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ХОЛДИНГ НОВ ВЕК АД</v>
      </c>
      <c r="B751" s="105" t="str">
        <f t="shared" si="46"/>
        <v>121643011</v>
      </c>
      <c r="C751" s="581">
        <f t="shared" si="47"/>
        <v>45473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ХОЛДИНГ НОВ ВЕК АД</v>
      </c>
      <c r="B752" s="105" t="str">
        <f t="shared" si="46"/>
        <v>121643011</v>
      </c>
      <c r="C752" s="581">
        <f t="shared" si="47"/>
        <v>45473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ХОЛДИНГ НОВ ВЕК АД</v>
      </c>
      <c r="B753" s="105" t="str">
        <f t="shared" si="46"/>
        <v>121643011</v>
      </c>
      <c r="C753" s="581">
        <f t="shared" si="47"/>
        <v>45473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ХОЛДИНГ НОВ ВЕК АД</v>
      </c>
      <c r="B754" s="105" t="str">
        <f t="shared" si="46"/>
        <v>121643011</v>
      </c>
      <c r="C754" s="581">
        <f t="shared" si="47"/>
        <v>45473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ХОЛДИНГ НОВ ВЕК АД</v>
      </c>
      <c r="B755" s="105" t="str">
        <f t="shared" si="46"/>
        <v>121643011</v>
      </c>
      <c r="C755" s="581">
        <f t="shared" si="47"/>
        <v>45473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ХОЛДИНГ НОВ ВЕК АД</v>
      </c>
      <c r="B756" s="105" t="str">
        <f t="shared" si="46"/>
        <v>121643011</v>
      </c>
      <c r="C756" s="581">
        <f t="shared" si="47"/>
        <v>45473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ХОЛДИНГ НОВ ВЕК АД</v>
      </c>
      <c r="B757" s="105" t="str">
        <f t="shared" si="46"/>
        <v>121643011</v>
      </c>
      <c r="C757" s="581">
        <f t="shared" si="47"/>
        <v>45473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ХОЛДИНГ НОВ ВЕК АД</v>
      </c>
      <c r="B758" s="105" t="str">
        <f t="shared" si="46"/>
        <v>121643011</v>
      </c>
      <c r="C758" s="581">
        <f t="shared" si="47"/>
        <v>45473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ХОЛДИНГ НОВ ВЕК АД</v>
      </c>
      <c r="B759" s="105" t="str">
        <f t="shared" si="46"/>
        <v>121643011</v>
      </c>
      <c r="C759" s="581">
        <f t="shared" si="47"/>
        <v>45473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ХОЛДИНГ НОВ ВЕК АД</v>
      </c>
      <c r="B760" s="105" t="str">
        <f t="shared" si="46"/>
        <v>121643011</v>
      </c>
      <c r="C760" s="581">
        <f t="shared" si="47"/>
        <v>45473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ХОЛДИНГ НОВ ВЕК АД</v>
      </c>
      <c r="B761" s="105" t="str">
        <f t="shared" si="46"/>
        <v>121643011</v>
      </c>
      <c r="C761" s="581">
        <f t="shared" si="47"/>
        <v>45473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ХОЛДИНГ НОВ ВЕК АД</v>
      </c>
      <c r="B762" s="105" t="str">
        <f t="shared" si="46"/>
        <v>121643011</v>
      </c>
      <c r="C762" s="581">
        <f t="shared" si="47"/>
        <v>45473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ХОЛДИНГ НОВ ВЕК АД</v>
      </c>
      <c r="B763" s="105" t="str">
        <f t="shared" si="46"/>
        <v>121643011</v>
      </c>
      <c r="C763" s="581">
        <f t="shared" si="47"/>
        <v>45473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ХОЛДИНГ НОВ ВЕК АД</v>
      </c>
      <c r="B764" s="105" t="str">
        <f t="shared" si="46"/>
        <v>121643011</v>
      </c>
      <c r="C764" s="581">
        <f t="shared" si="47"/>
        <v>45473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ХОЛДИНГ НОВ ВЕК АД</v>
      </c>
      <c r="B765" s="105" t="str">
        <f t="shared" si="46"/>
        <v>121643011</v>
      </c>
      <c r="C765" s="581">
        <f t="shared" si="47"/>
        <v>45473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ХОЛДИНГ НОВ ВЕК АД</v>
      </c>
      <c r="B766" s="105" t="str">
        <f t="shared" si="46"/>
        <v>121643011</v>
      </c>
      <c r="C766" s="581">
        <f t="shared" si="47"/>
        <v>45473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ХОЛДИНГ НОВ ВЕК АД</v>
      </c>
      <c r="B767" s="105" t="str">
        <f t="shared" si="46"/>
        <v>121643011</v>
      </c>
      <c r="C767" s="581">
        <f t="shared" si="47"/>
        <v>45473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ХОЛДИНГ НОВ ВЕК АД</v>
      </c>
      <c r="B768" s="105" t="str">
        <f t="shared" si="46"/>
        <v>121643011</v>
      </c>
      <c r="C768" s="581">
        <f t="shared" si="47"/>
        <v>45473</v>
      </c>
      <c r="D768" s="105" t="s">
        <v>543</v>
      </c>
      <c r="E768" s="496">
        <v>11</v>
      </c>
      <c r="F768" s="105" t="s">
        <v>542</v>
      </c>
      <c r="H768" s="105">
        <f>'Справка 6'!N18</f>
        <v>172</v>
      </c>
    </row>
    <row r="769" spans="1:8">
      <c r="A769" s="105" t="str">
        <f t="shared" si="45"/>
        <v>ХОЛДИНГ НОВ ВЕК АД</v>
      </c>
      <c r="B769" s="105" t="str">
        <f t="shared" si="46"/>
        <v>121643011</v>
      </c>
      <c r="C769" s="581">
        <f t="shared" si="47"/>
        <v>45473</v>
      </c>
      <c r="D769" s="105" t="s">
        <v>545</v>
      </c>
      <c r="E769" s="496">
        <v>11</v>
      </c>
      <c r="F769" s="105" t="s">
        <v>828</v>
      </c>
      <c r="H769" s="105">
        <f>'Справка 6'!N19</f>
        <v>172</v>
      </c>
    </row>
    <row r="770" spans="1:8">
      <c r="A770" s="105" t="str">
        <f t="shared" si="45"/>
        <v>ХОЛДИНГ НОВ ВЕК АД</v>
      </c>
      <c r="B770" s="105" t="str">
        <f t="shared" si="46"/>
        <v>121643011</v>
      </c>
      <c r="C770" s="581">
        <f t="shared" si="47"/>
        <v>45473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ХОЛДИНГ НОВ ВЕК АД</v>
      </c>
      <c r="B771" s="105" t="str">
        <f t="shared" si="46"/>
        <v>121643011</v>
      </c>
      <c r="C771" s="581">
        <f t="shared" si="47"/>
        <v>45473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ХОЛДИНГ НОВ ВЕК АД</v>
      </c>
      <c r="B772" s="105" t="str">
        <f t="shared" si="46"/>
        <v>121643011</v>
      </c>
      <c r="C772" s="581">
        <f t="shared" si="47"/>
        <v>45473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ХОЛДИНГ НОВ ВЕК АД</v>
      </c>
      <c r="B773" s="105" t="str">
        <f t="shared" si="46"/>
        <v>121643011</v>
      </c>
      <c r="C773" s="581">
        <f t="shared" si="47"/>
        <v>45473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ХОЛДИНГ НОВ ВЕК АД</v>
      </c>
      <c r="B774" s="105" t="str">
        <f t="shared" si="46"/>
        <v>121643011</v>
      </c>
      <c r="C774" s="581">
        <f t="shared" si="47"/>
        <v>45473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ХОЛДИНГ НОВ ВЕК АД</v>
      </c>
      <c r="B775" s="105" t="str">
        <f t="shared" si="46"/>
        <v>121643011</v>
      </c>
      <c r="C775" s="581">
        <f t="shared" si="47"/>
        <v>45473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ХОЛДИНГ НОВ ВЕК АД</v>
      </c>
      <c r="B776" s="105" t="str">
        <f t="shared" si="46"/>
        <v>121643011</v>
      </c>
      <c r="C776" s="581">
        <f t="shared" si="47"/>
        <v>45473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ХОЛДИНГ НОВ ВЕК АД</v>
      </c>
      <c r="B777" s="105" t="str">
        <f t="shared" si="46"/>
        <v>121643011</v>
      </c>
      <c r="C777" s="581">
        <f t="shared" si="47"/>
        <v>45473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ХОЛДИНГ НОВ ВЕК АД</v>
      </c>
      <c r="B778" s="105" t="str">
        <f t="shared" si="46"/>
        <v>121643011</v>
      </c>
      <c r="C778" s="581">
        <f t="shared" si="47"/>
        <v>45473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ХОЛДИНГ НОВ ВЕК АД</v>
      </c>
      <c r="B779" s="105" t="str">
        <f t="shared" si="46"/>
        <v>121643011</v>
      </c>
      <c r="C779" s="581">
        <f t="shared" si="47"/>
        <v>45473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ХОЛДИНГ НОВ ВЕК АД</v>
      </c>
      <c r="B780" s="105" t="str">
        <f t="shared" si="46"/>
        <v>121643011</v>
      </c>
      <c r="C780" s="581">
        <f t="shared" si="47"/>
        <v>45473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ХОЛДИНГ НОВ ВЕК АД</v>
      </c>
      <c r="B781" s="105" t="str">
        <f t="shared" ref="B781:B844" si="49">pdeBulstat</f>
        <v>121643011</v>
      </c>
      <c r="C781" s="581">
        <f t="shared" ref="C781:C844" si="50">endDate</f>
        <v>45473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ХОЛДИНГ НОВ ВЕК АД</v>
      </c>
      <c r="B782" s="105" t="str">
        <f t="shared" si="49"/>
        <v>121643011</v>
      </c>
      <c r="C782" s="581">
        <f t="shared" si="50"/>
        <v>45473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ХОЛДИНГ НОВ ВЕК АД</v>
      </c>
      <c r="B783" s="105" t="str">
        <f t="shared" si="49"/>
        <v>121643011</v>
      </c>
      <c r="C783" s="581">
        <f t="shared" si="50"/>
        <v>45473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ХОЛДИНГ НОВ ВЕК АД</v>
      </c>
      <c r="B784" s="105" t="str">
        <f t="shared" si="49"/>
        <v>121643011</v>
      </c>
      <c r="C784" s="581">
        <f t="shared" si="50"/>
        <v>45473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ХОЛДИНГ НОВ ВЕК АД</v>
      </c>
      <c r="B785" s="105" t="str">
        <f t="shared" si="49"/>
        <v>121643011</v>
      </c>
      <c r="C785" s="581">
        <f t="shared" si="50"/>
        <v>45473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ХОЛДИНГ НОВ ВЕК АД</v>
      </c>
      <c r="B786" s="105" t="str">
        <f t="shared" si="49"/>
        <v>121643011</v>
      </c>
      <c r="C786" s="581">
        <f t="shared" si="50"/>
        <v>45473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ХОЛДИНГ НОВ ВЕК АД</v>
      </c>
      <c r="B787" s="105" t="str">
        <f t="shared" si="49"/>
        <v>121643011</v>
      </c>
      <c r="C787" s="581">
        <f t="shared" si="50"/>
        <v>45473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ХОЛДИНГ НОВ ВЕК АД</v>
      </c>
      <c r="B788" s="105" t="str">
        <f t="shared" si="49"/>
        <v>121643011</v>
      </c>
      <c r="C788" s="581">
        <f t="shared" si="50"/>
        <v>45473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ХОЛДИНГ НОВ ВЕК АД</v>
      </c>
      <c r="B789" s="105" t="str">
        <f t="shared" si="49"/>
        <v>121643011</v>
      </c>
      <c r="C789" s="581">
        <f t="shared" si="50"/>
        <v>45473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ХОЛДИНГ НОВ ВЕК АД</v>
      </c>
      <c r="B790" s="105" t="str">
        <f t="shared" si="49"/>
        <v>121643011</v>
      </c>
      <c r="C790" s="581">
        <f t="shared" si="50"/>
        <v>45473</v>
      </c>
      <c r="D790" s="105" t="s">
        <v>583</v>
      </c>
      <c r="E790" s="496">
        <v>11</v>
      </c>
      <c r="F790" s="105" t="s">
        <v>582</v>
      </c>
      <c r="H790" s="105">
        <f>'Справка 6'!N43</f>
        <v>172</v>
      </c>
    </row>
    <row r="791" spans="1:8">
      <c r="A791" s="105" t="str">
        <f t="shared" si="48"/>
        <v>ХОЛДИНГ НОВ ВЕК АД</v>
      </c>
      <c r="B791" s="105" t="str">
        <f t="shared" si="49"/>
        <v>121643011</v>
      </c>
      <c r="C791" s="581">
        <f t="shared" si="50"/>
        <v>45473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ХОЛДИНГ НОВ ВЕК АД</v>
      </c>
      <c r="B792" s="105" t="str">
        <f t="shared" si="49"/>
        <v>121643011</v>
      </c>
      <c r="C792" s="581">
        <f t="shared" si="50"/>
        <v>45473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ХОЛДИНГ НОВ ВЕК АД</v>
      </c>
      <c r="B793" s="105" t="str">
        <f t="shared" si="49"/>
        <v>121643011</v>
      </c>
      <c r="C793" s="581">
        <f t="shared" si="50"/>
        <v>45473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ХОЛДИНГ НОВ ВЕК АД</v>
      </c>
      <c r="B794" s="105" t="str">
        <f t="shared" si="49"/>
        <v>121643011</v>
      </c>
      <c r="C794" s="581">
        <f t="shared" si="50"/>
        <v>45473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ХОЛДИНГ НОВ ВЕК АД</v>
      </c>
      <c r="B795" s="105" t="str">
        <f t="shared" si="49"/>
        <v>121643011</v>
      </c>
      <c r="C795" s="581">
        <f t="shared" si="50"/>
        <v>45473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ХОЛДИНГ НОВ ВЕК АД</v>
      </c>
      <c r="B796" s="105" t="str">
        <f t="shared" si="49"/>
        <v>121643011</v>
      </c>
      <c r="C796" s="581">
        <f t="shared" si="50"/>
        <v>45473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ХОЛДИНГ НОВ ВЕК АД</v>
      </c>
      <c r="B797" s="105" t="str">
        <f t="shared" si="49"/>
        <v>121643011</v>
      </c>
      <c r="C797" s="581">
        <f t="shared" si="50"/>
        <v>45473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ХОЛДИНГ НОВ ВЕК АД</v>
      </c>
      <c r="B798" s="105" t="str">
        <f t="shared" si="49"/>
        <v>121643011</v>
      </c>
      <c r="C798" s="581">
        <f t="shared" si="50"/>
        <v>45473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ХОЛДИНГ НОВ ВЕК АД</v>
      </c>
      <c r="B799" s="105" t="str">
        <f t="shared" si="49"/>
        <v>121643011</v>
      </c>
      <c r="C799" s="581">
        <f t="shared" si="50"/>
        <v>45473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ХОЛДИНГ НОВ ВЕК АД</v>
      </c>
      <c r="B800" s="105" t="str">
        <f t="shared" si="49"/>
        <v>121643011</v>
      </c>
      <c r="C800" s="581">
        <f t="shared" si="50"/>
        <v>45473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ХОЛДИНГ НОВ ВЕК АД</v>
      </c>
      <c r="B801" s="105" t="str">
        <f t="shared" si="49"/>
        <v>121643011</v>
      </c>
      <c r="C801" s="581">
        <f t="shared" si="50"/>
        <v>45473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ХОЛДИНГ НОВ ВЕК АД</v>
      </c>
      <c r="B802" s="105" t="str">
        <f t="shared" si="49"/>
        <v>121643011</v>
      </c>
      <c r="C802" s="581">
        <f t="shared" si="50"/>
        <v>45473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ХОЛДИНГ НОВ ВЕК АД</v>
      </c>
      <c r="B803" s="105" t="str">
        <f t="shared" si="49"/>
        <v>121643011</v>
      </c>
      <c r="C803" s="581">
        <f t="shared" si="50"/>
        <v>45473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ХОЛДИНГ НОВ ВЕК АД</v>
      </c>
      <c r="B804" s="105" t="str">
        <f t="shared" si="49"/>
        <v>121643011</v>
      </c>
      <c r="C804" s="581">
        <f t="shared" si="50"/>
        <v>45473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ХОЛДИНГ НОВ ВЕК АД</v>
      </c>
      <c r="B805" s="105" t="str">
        <f t="shared" si="49"/>
        <v>121643011</v>
      </c>
      <c r="C805" s="581">
        <f t="shared" si="50"/>
        <v>45473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ХОЛДИНГ НОВ ВЕК АД</v>
      </c>
      <c r="B806" s="105" t="str">
        <f t="shared" si="49"/>
        <v>121643011</v>
      </c>
      <c r="C806" s="581">
        <f t="shared" si="50"/>
        <v>45473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ХОЛДИНГ НОВ ВЕК АД</v>
      </c>
      <c r="B807" s="105" t="str">
        <f t="shared" si="49"/>
        <v>121643011</v>
      </c>
      <c r="C807" s="581">
        <f t="shared" si="50"/>
        <v>45473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ХОЛДИНГ НОВ ВЕК АД</v>
      </c>
      <c r="B808" s="105" t="str">
        <f t="shared" si="49"/>
        <v>121643011</v>
      </c>
      <c r="C808" s="581">
        <f t="shared" si="50"/>
        <v>45473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ХОЛДИНГ НОВ ВЕК АД</v>
      </c>
      <c r="B809" s="105" t="str">
        <f t="shared" si="49"/>
        <v>121643011</v>
      </c>
      <c r="C809" s="581">
        <f t="shared" si="50"/>
        <v>45473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ХОЛДИНГ НОВ ВЕК АД</v>
      </c>
      <c r="B810" s="105" t="str">
        <f t="shared" si="49"/>
        <v>121643011</v>
      </c>
      <c r="C810" s="581">
        <f t="shared" si="50"/>
        <v>45473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ХОЛДИНГ НОВ ВЕК АД</v>
      </c>
      <c r="B811" s="105" t="str">
        <f t="shared" si="49"/>
        <v>121643011</v>
      </c>
      <c r="C811" s="581">
        <f t="shared" si="50"/>
        <v>45473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ХОЛДИНГ НОВ ВЕК АД</v>
      </c>
      <c r="B812" s="105" t="str">
        <f t="shared" si="49"/>
        <v>121643011</v>
      </c>
      <c r="C812" s="581">
        <f t="shared" si="50"/>
        <v>45473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ХОЛДИНГ НОВ ВЕК АД</v>
      </c>
      <c r="B813" s="105" t="str">
        <f t="shared" si="49"/>
        <v>121643011</v>
      </c>
      <c r="C813" s="581">
        <f t="shared" si="50"/>
        <v>45473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ХОЛДИНГ НОВ ВЕК АД</v>
      </c>
      <c r="B814" s="105" t="str">
        <f t="shared" si="49"/>
        <v>121643011</v>
      </c>
      <c r="C814" s="581">
        <f t="shared" si="50"/>
        <v>45473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ХОЛДИНГ НОВ ВЕК АД</v>
      </c>
      <c r="B815" s="105" t="str">
        <f t="shared" si="49"/>
        <v>121643011</v>
      </c>
      <c r="C815" s="581">
        <f t="shared" si="50"/>
        <v>45473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ХОЛДИНГ НОВ ВЕК АД</v>
      </c>
      <c r="B816" s="105" t="str">
        <f t="shared" si="49"/>
        <v>121643011</v>
      </c>
      <c r="C816" s="581">
        <f t="shared" si="50"/>
        <v>45473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ХОЛДИНГ НОВ ВЕК АД</v>
      </c>
      <c r="B817" s="105" t="str">
        <f t="shared" si="49"/>
        <v>121643011</v>
      </c>
      <c r="C817" s="581">
        <f t="shared" si="50"/>
        <v>45473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ХОЛДИНГ НОВ ВЕК АД</v>
      </c>
      <c r="B818" s="105" t="str">
        <f t="shared" si="49"/>
        <v>121643011</v>
      </c>
      <c r="C818" s="581">
        <f t="shared" si="50"/>
        <v>45473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ХОЛДИНГ НОВ ВЕК АД</v>
      </c>
      <c r="B819" s="105" t="str">
        <f t="shared" si="49"/>
        <v>121643011</v>
      </c>
      <c r="C819" s="581">
        <f t="shared" si="50"/>
        <v>45473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ХОЛДИНГ НОВ ВЕК АД</v>
      </c>
      <c r="B820" s="105" t="str">
        <f t="shared" si="49"/>
        <v>121643011</v>
      </c>
      <c r="C820" s="581">
        <f t="shared" si="50"/>
        <v>45473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ХОЛДИНГ НОВ ВЕК АД</v>
      </c>
      <c r="B821" s="105" t="str">
        <f t="shared" si="49"/>
        <v>121643011</v>
      </c>
      <c r="C821" s="581">
        <f t="shared" si="50"/>
        <v>45473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ХОЛДИНГ НОВ ВЕК АД</v>
      </c>
      <c r="B822" s="105" t="str">
        <f t="shared" si="49"/>
        <v>121643011</v>
      </c>
      <c r="C822" s="581">
        <f t="shared" si="50"/>
        <v>45473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ХОЛДИНГ НОВ ВЕК АД</v>
      </c>
      <c r="B823" s="105" t="str">
        <f t="shared" si="49"/>
        <v>121643011</v>
      </c>
      <c r="C823" s="581">
        <f t="shared" si="50"/>
        <v>45473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ХОЛДИНГ НОВ ВЕК АД</v>
      </c>
      <c r="B824" s="105" t="str">
        <f t="shared" si="49"/>
        <v>121643011</v>
      </c>
      <c r="C824" s="581">
        <f t="shared" si="50"/>
        <v>45473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ХОЛДИНГ НОВ ВЕК АД</v>
      </c>
      <c r="B825" s="105" t="str">
        <f t="shared" si="49"/>
        <v>121643011</v>
      </c>
      <c r="C825" s="581">
        <f t="shared" si="50"/>
        <v>45473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ХОЛДИНГ НОВ ВЕК АД</v>
      </c>
      <c r="B826" s="105" t="str">
        <f t="shared" si="49"/>
        <v>121643011</v>
      </c>
      <c r="C826" s="581">
        <f t="shared" si="50"/>
        <v>45473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ХОЛДИНГ НОВ ВЕК АД</v>
      </c>
      <c r="B827" s="105" t="str">
        <f t="shared" si="49"/>
        <v>121643011</v>
      </c>
      <c r="C827" s="581">
        <f t="shared" si="50"/>
        <v>45473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ХОЛДИНГ НОВ ВЕК АД</v>
      </c>
      <c r="B828" s="105" t="str">
        <f t="shared" si="49"/>
        <v>121643011</v>
      </c>
      <c r="C828" s="581">
        <f t="shared" si="50"/>
        <v>45473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ХОЛДИНГ НОВ ВЕК АД</v>
      </c>
      <c r="B829" s="105" t="str">
        <f t="shared" si="49"/>
        <v>121643011</v>
      </c>
      <c r="C829" s="581">
        <f t="shared" si="50"/>
        <v>45473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ХОЛДИНГ НОВ ВЕК АД</v>
      </c>
      <c r="B830" s="105" t="str">
        <f t="shared" si="49"/>
        <v>121643011</v>
      </c>
      <c r="C830" s="581">
        <f t="shared" si="50"/>
        <v>45473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ХОЛДИНГ НОВ ВЕК АД</v>
      </c>
      <c r="B831" s="105" t="str">
        <f t="shared" si="49"/>
        <v>121643011</v>
      </c>
      <c r="C831" s="581">
        <f t="shared" si="50"/>
        <v>45473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ХОЛДИНГ НОВ ВЕК АД</v>
      </c>
      <c r="B832" s="105" t="str">
        <f t="shared" si="49"/>
        <v>121643011</v>
      </c>
      <c r="C832" s="581">
        <f t="shared" si="50"/>
        <v>45473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ХОЛДИНГ НОВ ВЕК АД</v>
      </c>
      <c r="B833" s="105" t="str">
        <f t="shared" si="49"/>
        <v>121643011</v>
      </c>
      <c r="C833" s="581">
        <f t="shared" si="50"/>
        <v>45473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ХОЛДИНГ НОВ ВЕК АД</v>
      </c>
      <c r="B834" s="105" t="str">
        <f t="shared" si="49"/>
        <v>121643011</v>
      </c>
      <c r="C834" s="581">
        <f t="shared" si="50"/>
        <v>45473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ХОЛДИНГ НОВ ВЕК АД</v>
      </c>
      <c r="B835" s="105" t="str">
        <f t="shared" si="49"/>
        <v>121643011</v>
      </c>
      <c r="C835" s="581">
        <f t="shared" si="50"/>
        <v>45473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ХОЛДИНГ НОВ ВЕК АД</v>
      </c>
      <c r="B836" s="105" t="str">
        <f t="shared" si="49"/>
        <v>121643011</v>
      </c>
      <c r="C836" s="581">
        <f t="shared" si="50"/>
        <v>45473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ХОЛДИНГ НОВ ВЕК АД</v>
      </c>
      <c r="B837" s="105" t="str">
        <f t="shared" si="49"/>
        <v>121643011</v>
      </c>
      <c r="C837" s="581">
        <f t="shared" si="50"/>
        <v>45473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ХОЛДИНГ НОВ ВЕК АД</v>
      </c>
      <c r="B838" s="105" t="str">
        <f t="shared" si="49"/>
        <v>121643011</v>
      </c>
      <c r="C838" s="581">
        <f t="shared" si="50"/>
        <v>45473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ХОЛДИНГ НОВ ВЕК АД</v>
      </c>
      <c r="B839" s="105" t="str">
        <f t="shared" si="49"/>
        <v>121643011</v>
      </c>
      <c r="C839" s="581">
        <f t="shared" si="50"/>
        <v>45473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ХОЛДИНГ НОВ ВЕК АД</v>
      </c>
      <c r="B840" s="105" t="str">
        <f t="shared" si="49"/>
        <v>121643011</v>
      </c>
      <c r="C840" s="581">
        <f t="shared" si="50"/>
        <v>45473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ХОЛДИНГ НОВ ВЕК АД</v>
      </c>
      <c r="B841" s="105" t="str">
        <f t="shared" si="49"/>
        <v>121643011</v>
      </c>
      <c r="C841" s="581">
        <f t="shared" si="50"/>
        <v>45473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ХОЛДИНГ НОВ ВЕК АД</v>
      </c>
      <c r="B842" s="105" t="str">
        <f t="shared" si="49"/>
        <v>121643011</v>
      </c>
      <c r="C842" s="581">
        <f t="shared" si="50"/>
        <v>45473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ХОЛДИНГ НОВ ВЕК АД</v>
      </c>
      <c r="B843" s="105" t="str">
        <f t="shared" si="49"/>
        <v>121643011</v>
      </c>
      <c r="C843" s="581">
        <f t="shared" si="50"/>
        <v>45473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ХОЛДИНГ НОВ ВЕК АД</v>
      </c>
      <c r="B844" s="105" t="str">
        <f t="shared" si="49"/>
        <v>121643011</v>
      </c>
      <c r="C844" s="581">
        <f t="shared" si="50"/>
        <v>45473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ХОЛДИНГ НОВ ВЕК АД</v>
      </c>
      <c r="B845" s="105" t="str">
        <f t="shared" ref="B845:B910" si="52">pdeBulstat</f>
        <v>121643011</v>
      </c>
      <c r="C845" s="581">
        <f t="shared" ref="C845:C910" si="53">endDate</f>
        <v>45473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ХОЛДИНГ НОВ ВЕК АД</v>
      </c>
      <c r="B846" s="105" t="str">
        <f t="shared" si="52"/>
        <v>121643011</v>
      </c>
      <c r="C846" s="581">
        <f t="shared" si="53"/>
        <v>45473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ХОЛДИНГ НОВ ВЕК АД</v>
      </c>
      <c r="B847" s="105" t="str">
        <f t="shared" si="52"/>
        <v>121643011</v>
      </c>
      <c r="C847" s="581">
        <f t="shared" si="53"/>
        <v>45473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ХОЛДИНГ НОВ ВЕК АД</v>
      </c>
      <c r="B848" s="105" t="str">
        <f t="shared" si="52"/>
        <v>121643011</v>
      </c>
      <c r="C848" s="581">
        <f t="shared" si="53"/>
        <v>45473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ХОЛДИНГ НОВ ВЕК АД</v>
      </c>
      <c r="B849" s="105" t="str">
        <f t="shared" si="52"/>
        <v>121643011</v>
      </c>
      <c r="C849" s="581">
        <f t="shared" si="53"/>
        <v>45473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ХОЛДИНГ НОВ ВЕК АД</v>
      </c>
      <c r="B850" s="105" t="str">
        <f t="shared" si="52"/>
        <v>121643011</v>
      </c>
      <c r="C850" s="581">
        <f t="shared" si="53"/>
        <v>45473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ХОЛДИНГ НОВ ВЕК АД</v>
      </c>
      <c r="B851" s="105" t="str">
        <f t="shared" si="52"/>
        <v>121643011</v>
      </c>
      <c r="C851" s="581">
        <f t="shared" si="53"/>
        <v>45473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ХОЛДИНГ НОВ ВЕК АД</v>
      </c>
      <c r="B852" s="105" t="str">
        <f t="shared" si="52"/>
        <v>121643011</v>
      </c>
      <c r="C852" s="581">
        <f t="shared" si="53"/>
        <v>45473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ХОЛДИНГ НОВ ВЕК АД</v>
      </c>
      <c r="B853" s="105" t="str">
        <f t="shared" si="52"/>
        <v>121643011</v>
      </c>
      <c r="C853" s="581">
        <f t="shared" si="53"/>
        <v>45473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ХОЛДИНГ НОВ ВЕК АД</v>
      </c>
      <c r="B854" s="105" t="str">
        <f t="shared" si="52"/>
        <v>121643011</v>
      </c>
      <c r="C854" s="581">
        <f t="shared" si="53"/>
        <v>45473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ХОЛДИНГ НОВ ВЕК АД</v>
      </c>
      <c r="B855" s="105" t="str">
        <f t="shared" si="52"/>
        <v>121643011</v>
      </c>
      <c r="C855" s="581">
        <f t="shared" si="53"/>
        <v>45473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ХОЛДИНГ НОВ ВЕК АД</v>
      </c>
      <c r="B856" s="105" t="str">
        <f t="shared" si="52"/>
        <v>121643011</v>
      </c>
      <c r="C856" s="581">
        <f t="shared" si="53"/>
        <v>45473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ХОЛДИНГ НОВ ВЕК АД</v>
      </c>
      <c r="B857" s="105" t="str">
        <f t="shared" si="52"/>
        <v>121643011</v>
      </c>
      <c r="C857" s="581">
        <f t="shared" si="53"/>
        <v>45473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ХОЛДИНГ НОВ ВЕК АД</v>
      </c>
      <c r="B858" s="105" t="str">
        <f t="shared" si="52"/>
        <v>121643011</v>
      </c>
      <c r="C858" s="581">
        <f t="shared" si="53"/>
        <v>45473</v>
      </c>
      <c r="D858" s="105" t="s">
        <v>543</v>
      </c>
      <c r="E858" s="496">
        <v>14</v>
      </c>
      <c r="F858" s="105" t="s">
        <v>542</v>
      </c>
      <c r="H858" s="105">
        <f>'Справка 6'!Q18</f>
        <v>172</v>
      </c>
    </row>
    <row r="859" spans="1:8">
      <c r="A859" s="105" t="str">
        <f t="shared" si="51"/>
        <v>ХОЛДИНГ НОВ ВЕК АД</v>
      </c>
      <c r="B859" s="105" t="str">
        <f t="shared" si="52"/>
        <v>121643011</v>
      </c>
      <c r="C859" s="581">
        <f t="shared" si="53"/>
        <v>45473</v>
      </c>
      <c r="D859" s="105" t="s">
        <v>545</v>
      </c>
      <c r="E859" s="496">
        <v>14</v>
      </c>
      <c r="F859" s="105" t="s">
        <v>828</v>
      </c>
      <c r="H859" s="105">
        <f>'Справка 6'!Q19</f>
        <v>172</v>
      </c>
    </row>
    <row r="860" spans="1:8">
      <c r="A860" s="105" t="str">
        <f t="shared" si="51"/>
        <v>ХОЛДИНГ НОВ ВЕК АД</v>
      </c>
      <c r="B860" s="105" t="str">
        <f t="shared" si="52"/>
        <v>121643011</v>
      </c>
      <c r="C860" s="581">
        <f t="shared" si="53"/>
        <v>45473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ХОЛДИНГ НОВ ВЕК АД</v>
      </c>
      <c r="B861" s="105" t="str">
        <f t="shared" si="52"/>
        <v>121643011</v>
      </c>
      <c r="C861" s="581">
        <f t="shared" si="53"/>
        <v>45473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ХОЛДИНГ НОВ ВЕК АД</v>
      </c>
      <c r="B862" s="105" t="str">
        <f t="shared" si="52"/>
        <v>121643011</v>
      </c>
      <c r="C862" s="581">
        <f t="shared" si="53"/>
        <v>45473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ХОЛДИНГ НОВ ВЕК АД</v>
      </c>
      <c r="B863" s="105" t="str">
        <f t="shared" si="52"/>
        <v>121643011</v>
      </c>
      <c r="C863" s="581">
        <f t="shared" si="53"/>
        <v>45473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ХОЛДИНГ НОВ ВЕК АД</v>
      </c>
      <c r="B864" s="105" t="str">
        <f t="shared" si="52"/>
        <v>121643011</v>
      </c>
      <c r="C864" s="581">
        <f t="shared" si="53"/>
        <v>45473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ХОЛДИНГ НОВ ВЕК АД</v>
      </c>
      <c r="B865" s="105" t="str">
        <f t="shared" si="52"/>
        <v>121643011</v>
      </c>
      <c r="C865" s="581">
        <f t="shared" si="53"/>
        <v>45473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ХОЛДИНГ НОВ ВЕК АД</v>
      </c>
      <c r="B866" s="105" t="str">
        <f t="shared" si="52"/>
        <v>121643011</v>
      </c>
      <c r="C866" s="581">
        <f t="shared" si="53"/>
        <v>45473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ХОЛДИНГ НОВ ВЕК АД</v>
      </c>
      <c r="B867" s="105" t="str">
        <f t="shared" si="52"/>
        <v>121643011</v>
      </c>
      <c r="C867" s="581">
        <f t="shared" si="53"/>
        <v>45473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ХОЛДИНГ НОВ ВЕК АД</v>
      </c>
      <c r="B868" s="105" t="str">
        <f t="shared" si="52"/>
        <v>121643011</v>
      </c>
      <c r="C868" s="581">
        <f t="shared" si="53"/>
        <v>45473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ХОЛДИНГ НОВ ВЕК АД</v>
      </c>
      <c r="B869" s="105" t="str">
        <f t="shared" si="52"/>
        <v>121643011</v>
      </c>
      <c r="C869" s="581">
        <f t="shared" si="53"/>
        <v>45473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ХОЛДИНГ НОВ ВЕК АД</v>
      </c>
      <c r="B870" s="105" t="str">
        <f t="shared" si="52"/>
        <v>121643011</v>
      </c>
      <c r="C870" s="581">
        <f t="shared" si="53"/>
        <v>45473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ХОЛДИНГ НОВ ВЕК АД</v>
      </c>
      <c r="B871" s="105" t="str">
        <f t="shared" si="52"/>
        <v>121643011</v>
      </c>
      <c r="C871" s="581">
        <f t="shared" si="53"/>
        <v>45473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ХОЛДИНГ НОВ ВЕК АД</v>
      </c>
      <c r="B872" s="105" t="str">
        <f t="shared" si="52"/>
        <v>121643011</v>
      </c>
      <c r="C872" s="581">
        <f t="shared" si="53"/>
        <v>45473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ХОЛДИНГ НОВ ВЕК АД</v>
      </c>
      <c r="B873" s="105" t="str">
        <f t="shared" si="52"/>
        <v>121643011</v>
      </c>
      <c r="C873" s="581">
        <f t="shared" si="53"/>
        <v>45473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ХОЛДИНГ НОВ ВЕК АД</v>
      </c>
      <c r="B874" s="105" t="str">
        <f t="shared" si="52"/>
        <v>121643011</v>
      </c>
      <c r="C874" s="581">
        <f t="shared" si="53"/>
        <v>45473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ХОЛДИНГ НОВ ВЕК АД</v>
      </c>
      <c r="B875" s="105" t="str">
        <f t="shared" si="52"/>
        <v>121643011</v>
      </c>
      <c r="C875" s="581">
        <f t="shared" si="53"/>
        <v>45473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ХОЛДИНГ НОВ ВЕК АД</v>
      </c>
      <c r="B876" s="105" t="str">
        <f t="shared" si="52"/>
        <v>121643011</v>
      </c>
      <c r="C876" s="581">
        <f t="shared" si="53"/>
        <v>45473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ХОЛДИНГ НОВ ВЕК АД</v>
      </c>
      <c r="B877" s="105" t="str">
        <f t="shared" si="52"/>
        <v>121643011</v>
      </c>
      <c r="C877" s="581">
        <f t="shared" si="53"/>
        <v>45473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ХОЛДИНГ НОВ ВЕК АД</v>
      </c>
      <c r="B878" s="105" t="str">
        <f t="shared" si="52"/>
        <v>121643011</v>
      </c>
      <c r="C878" s="581">
        <f t="shared" si="53"/>
        <v>45473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ХОЛДИНГ НОВ ВЕК АД</v>
      </c>
      <c r="B879" s="105" t="str">
        <f t="shared" si="52"/>
        <v>121643011</v>
      </c>
      <c r="C879" s="581">
        <f t="shared" si="53"/>
        <v>45473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ХОЛДИНГ НОВ ВЕК АД</v>
      </c>
      <c r="B880" s="105" t="str">
        <f t="shared" si="52"/>
        <v>121643011</v>
      </c>
      <c r="C880" s="581">
        <f t="shared" si="53"/>
        <v>45473</v>
      </c>
      <c r="D880" s="105" t="s">
        <v>583</v>
      </c>
      <c r="E880" s="496">
        <v>14</v>
      </c>
      <c r="F880" s="105" t="s">
        <v>582</v>
      </c>
      <c r="H880" s="105">
        <f>'Справка 6'!Q43</f>
        <v>172</v>
      </c>
    </row>
    <row r="881" spans="1:8">
      <c r="A881" s="105" t="str">
        <f t="shared" si="51"/>
        <v>ХОЛДИНГ НОВ ВЕК АД</v>
      </c>
      <c r="B881" s="105" t="str">
        <f t="shared" si="52"/>
        <v>121643011</v>
      </c>
      <c r="C881" s="581">
        <f t="shared" si="53"/>
        <v>45473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ХОЛДИНГ НОВ ВЕК АД</v>
      </c>
      <c r="B882" s="105" t="str">
        <f t="shared" si="52"/>
        <v>121643011</v>
      </c>
      <c r="C882" s="581">
        <f t="shared" si="53"/>
        <v>45473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ХОЛДИНГ НОВ ВЕК АД</v>
      </c>
      <c r="B883" s="105" t="str">
        <f t="shared" si="52"/>
        <v>121643011</v>
      </c>
      <c r="C883" s="581">
        <f t="shared" si="53"/>
        <v>45473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ХОЛДИНГ НОВ ВЕК АД</v>
      </c>
      <c r="B884" s="105" t="str">
        <f t="shared" si="52"/>
        <v>121643011</v>
      </c>
      <c r="C884" s="581">
        <f t="shared" si="53"/>
        <v>45473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ХОЛДИНГ НОВ ВЕК АД</v>
      </c>
      <c r="B885" s="105" t="str">
        <f t="shared" si="52"/>
        <v>121643011</v>
      </c>
      <c r="C885" s="581">
        <f t="shared" si="53"/>
        <v>45473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ХОЛДИНГ НОВ ВЕК АД</v>
      </c>
      <c r="B886" s="105" t="str">
        <f t="shared" si="52"/>
        <v>121643011</v>
      </c>
      <c r="C886" s="581">
        <f t="shared" si="53"/>
        <v>45473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ХОЛДИНГ НОВ ВЕК АД</v>
      </c>
      <c r="B887" s="105" t="str">
        <f t="shared" si="52"/>
        <v>121643011</v>
      </c>
      <c r="C887" s="581">
        <f t="shared" si="53"/>
        <v>45473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ХОЛДИНГ НОВ ВЕК АД</v>
      </c>
      <c r="B888" s="105" t="str">
        <f t="shared" si="52"/>
        <v>121643011</v>
      </c>
      <c r="C888" s="581">
        <f t="shared" si="53"/>
        <v>45473</v>
      </c>
      <c r="D888" s="105" t="s">
        <v>543</v>
      </c>
      <c r="E888" s="496">
        <v>15</v>
      </c>
      <c r="F888" s="105" t="s">
        <v>542</v>
      </c>
      <c r="H888" s="105">
        <f>'Справка 6'!R18</f>
        <v>173</v>
      </c>
    </row>
    <row r="889" spans="1:8">
      <c r="A889" s="105" t="str">
        <f t="shared" si="51"/>
        <v>ХОЛДИНГ НОВ ВЕК АД</v>
      </c>
      <c r="B889" s="105" t="str">
        <f t="shared" si="52"/>
        <v>121643011</v>
      </c>
      <c r="C889" s="581">
        <f t="shared" si="53"/>
        <v>45473</v>
      </c>
      <c r="D889" s="105" t="s">
        <v>545</v>
      </c>
      <c r="E889" s="496">
        <v>15</v>
      </c>
      <c r="F889" s="105" t="s">
        <v>828</v>
      </c>
      <c r="H889" s="105">
        <f>'Справка 6'!R19</f>
        <v>173</v>
      </c>
    </row>
    <row r="890" spans="1:8">
      <c r="A890" s="105" t="str">
        <f t="shared" si="51"/>
        <v>ХОЛДИНГ НОВ ВЕК АД</v>
      </c>
      <c r="B890" s="105" t="str">
        <f t="shared" si="52"/>
        <v>121643011</v>
      </c>
      <c r="C890" s="581">
        <f t="shared" si="53"/>
        <v>45473</v>
      </c>
      <c r="D890" s="105" t="s">
        <v>547</v>
      </c>
      <c r="E890" s="496">
        <v>15</v>
      </c>
      <c r="F890" s="105" t="s">
        <v>546</v>
      </c>
      <c r="H890" s="105">
        <f>'Справка 6'!R20</f>
        <v>27741</v>
      </c>
    </row>
    <row r="891" spans="1:8">
      <c r="A891" s="105" t="str">
        <f t="shared" si="51"/>
        <v>ХОЛДИНГ НОВ ВЕК АД</v>
      </c>
      <c r="B891" s="105" t="str">
        <f t="shared" si="52"/>
        <v>121643011</v>
      </c>
      <c r="C891" s="581">
        <f t="shared" si="53"/>
        <v>45473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ХОЛДИНГ НОВ ВЕК АД</v>
      </c>
      <c r="B892" s="105" t="str">
        <f t="shared" si="52"/>
        <v>121643011</v>
      </c>
      <c r="C892" s="581">
        <f t="shared" si="53"/>
        <v>45473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ХОЛДИНГ НОВ ВЕК АД</v>
      </c>
      <c r="B893" s="105" t="str">
        <f t="shared" si="52"/>
        <v>121643011</v>
      </c>
      <c r="C893" s="581">
        <f t="shared" si="53"/>
        <v>45473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ХОЛДИНГ НОВ ВЕК АД</v>
      </c>
      <c r="B894" s="105" t="str">
        <f t="shared" si="52"/>
        <v>121643011</v>
      </c>
      <c r="C894" s="581">
        <f t="shared" si="53"/>
        <v>45473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ХОЛДИНГ НОВ ВЕК АД</v>
      </c>
      <c r="B895" s="105" t="str">
        <f t="shared" si="52"/>
        <v>121643011</v>
      </c>
      <c r="C895" s="581">
        <f t="shared" si="53"/>
        <v>45473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ХОЛДИНГ НОВ ВЕК АД</v>
      </c>
      <c r="B896" s="105" t="str">
        <f t="shared" si="52"/>
        <v>121643011</v>
      </c>
      <c r="C896" s="581">
        <f t="shared" si="53"/>
        <v>45473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ХОЛДИНГ НОВ ВЕК АД</v>
      </c>
      <c r="B897" s="105" t="str">
        <f t="shared" si="52"/>
        <v>121643011</v>
      </c>
      <c r="C897" s="581">
        <f t="shared" si="53"/>
        <v>45473</v>
      </c>
      <c r="D897" s="105" t="s">
        <v>562</v>
      </c>
      <c r="E897" s="496">
        <v>15</v>
      </c>
      <c r="F897" s="105" t="s">
        <v>561</v>
      </c>
      <c r="H897" s="105">
        <f>'Справка 6'!R30</f>
        <v>62923</v>
      </c>
    </row>
    <row r="898" spans="1:8">
      <c r="A898" s="105" t="str">
        <f t="shared" si="51"/>
        <v>ХОЛДИНГ НОВ ВЕК АД</v>
      </c>
      <c r="B898" s="105" t="str">
        <f t="shared" si="52"/>
        <v>121643011</v>
      </c>
      <c r="C898" s="581">
        <f t="shared" si="53"/>
        <v>45473</v>
      </c>
      <c r="D898" s="105" t="s">
        <v>563</v>
      </c>
      <c r="E898" s="496">
        <v>15</v>
      </c>
      <c r="F898" s="105" t="s">
        <v>108</v>
      </c>
      <c r="H898" s="105">
        <f>'Справка 6'!R31</f>
        <v>62474</v>
      </c>
    </row>
    <row r="899" spans="1:8">
      <c r="A899" s="105" t="str">
        <f t="shared" si="51"/>
        <v>ХОЛДИНГ НОВ ВЕК АД</v>
      </c>
      <c r="B899" s="105" t="str">
        <f t="shared" si="52"/>
        <v>121643011</v>
      </c>
      <c r="C899" s="581">
        <f t="shared" si="53"/>
        <v>45473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ХОЛДИНГ НОВ ВЕК АД</v>
      </c>
      <c r="B900" s="105" t="str">
        <f t="shared" si="52"/>
        <v>121643011</v>
      </c>
      <c r="C900" s="581">
        <f t="shared" si="53"/>
        <v>45473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ХОЛДИНГ НОВ ВЕК АД</v>
      </c>
      <c r="B901" s="105" t="str">
        <f t="shared" si="52"/>
        <v>121643011</v>
      </c>
      <c r="C901" s="581">
        <f t="shared" si="53"/>
        <v>45473</v>
      </c>
      <c r="D901" s="105" t="s">
        <v>566</v>
      </c>
      <c r="E901" s="496">
        <v>15</v>
      </c>
      <c r="F901" s="105" t="s">
        <v>115</v>
      </c>
      <c r="H901" s="105">
        <f>'Справка 6'!R34</f>
        <v>449</v>
      </c>
    </row>
    <row r="902" spans="1:8">
      <c r="A902" s="105" t="str">
        <f t="shared" si="51"/>
        <v>ХОЛДИНГ НОВ ВЕК АД</v>
      </c>
      <c r="B902" s="105" t="str">
        <f t="shared" si="52"/>
        <v>121643011</v>
      </c>
      <c r="C902" s="581">
        <f t="shared" si="53"/>
        <v>45473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ХОЛДИНГ НОВ ВЕК АД</v>
      </c>
      <c r="B903" s="105" t="str">
        <f t="shared" si="52"/>
        <v>121643011</v>
      </c>
      <c r="C903" s="581">
        <f t="shared" si="53"/>
        <v>45473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ХОЛДИНГ НОВ ВЕК АД</v>
      </c>
      <c r="B904" s="105" t="str">
        <f t="shared" si="52"/>
        <v>121643011</v>
      </c>
      <c r="C904" s="581">
        <f t="shared" si="53"/>
        <v>45473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ХОЛДИНГ НОВ ВЕК АД</v>
      </c>
      <c r="B905" s="105" t="str">
        <f t="shared" si="52"/>
        <v>121643011</v>
      </c>
      <c r="C905" s="581">
        <f t="shared" si="53"/>
        <v>45473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ХОЛДИНГ НОВ ВЕК АД</v>
      </c>
      <c r="B906" s="105" t="str">
        <f t="shared" si="52"/>
        <v>121643011</v>
      </c>
      <c r="C906" s="581">
        <f t="shared" si="53"/>
        <v>45473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ХОЛДИНГ НОВ ВЕК АД</v>
      </c>
      <c r="B907" s="105" t="str">
        <f t="shared" si="52"/>
        <v>121643011</v>
      </c>
      <c r="C907" s="581">
        <f t="shared" si="53"/>
        <v>45473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ХОЛДИНГ НОВ ВЕК АД</v>
      </c>
      <c r="B908" s="105" t="str">
        <f t="shared" si="52"/>
        <v>121643011</v>
      </c>
      <c r="C908" s="581">
        <f t="shared" si="53"/>
        <v>45473</v>
      </c>
      <c r="D908" s="105" t="s">
        <v>578</v>
      </c>
      <c r="E908" s="496">
        <v>15</v>
      </c>
      <c r="F908" s="105" t="s">
        <v>827</v>
      </c>
      <c r="H908" s="105">
        <f>'Справка 6'!R41</f>
        <v>62923</v>
      </c>
    </row>
    <row r="909" spans="1:8">
      <c r="A909" s="105" t="str">
        <f t="shared" si="51"/>
        <v>ХОЛДИНГ НОВ ВЕК АД</v>
      </c>
      <c r="B909" s="105" t="str">
        <f t="shared" si="52"/>
        <v>121643011</v>
      </c>
      <c r="C909" s="581">
        <f t="shared" si="53"/>
        <v>45473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ХОЛДИНГ НОВ ВЕК АД</v>
      </c>
      <c r="B910" s="105" t="str">
        <f t="shared" si="52"/>
        <v>121643011</v>
      </c>
      <c r="C910" s="581">
        <f t="shared" si="53"/>
        <v>45473</v>
      </c>
      <c r="D910" s="105" t="s">
        <v>583</v>
      </c>
      <c r="E910" s="496">
        <v>15</v>
      </c>
      <c r="F910" s="105" t="s">
        <v>582</v>
      </c>
      <c r="H910" s="105">
        <f>'Справка 6'!R43</f>
        <v>90837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ХОЛДИНГ НОВ ВЕК АД</v>
      </c>
      <c r="B912" s="105" t="str">
        <f t="shared" ref="B912:B975" si="55">pdeBulstat</f>
        <v>121643011</v>
      </c>
      <c r="C912" s="581">
        <f t="shared" ref="C912:C975" si="56">endDate</f>
        <v>45473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ХОЛДИНГ НОВ ВЕК АД</v>
      </c>
      <c r="B913" s="105" t="str">
        <f t="shared" si="55"/>
        <v>121643011</v>
      </c>
      <c r="C913" s="581">
        <f t="shared" si="56"/>
        <v>45473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ХОЛДИНГ НОВ ВЕК АД</v>
      </c>
      <c r="B914" s="105" t="str">
        <f t="shared" si="55"/>
        <v>121643011</v>
      </c>
      <c r="C914" s="581">
        <f t="shared" si="56"/>
        <v>45473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ХОЛДИНГ НОВ ВЕК АД</v>
      </c>
      <c r="B915" s="105" t="str">
        <f t="shared" si="55"/>
        <v>121643011</v>
      </c>
      <c r="C915" s="581">
        <f t="shared" si="56"/>
        <v>45473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ХОЛДИНГ НОВ ВЕК АД</v>
      </c>
      <c r="B916" s="105" t="str">
        <f t="shared" si="55"/>
        <v>121643011</v>
      </c>
      <c r="C916" s="581">
        <f t="shared" si="56"/>
        <v>45473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ХОЛДИНГ НОВ ВЕК АД</v>
      </c>
      <c r="B917" s="105" t="str">
        <f t="shared" si="55"/>
        <v>121643011</v>
      </c>
      <c r="C917" s="581">
        <f t="shared" si="56"/>
        <v>45473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ХОЛДИНГ НОВ ВЕК АД</v>
      </c>
      <c r="B918" s="105" t="str">
        <f t="shared" si="55"/>
        <v>121643011</v>
      </c>
      <c r="C918" s="581">
        <f t="shared" si="56"/>
        <v>45473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ХОЛДИНГ НОВ ВЕК АД</v>
      </c>
      <c r="B919" s="105" t="str">
        <f t="shared" si="55"/>
        <v>121643011</v>
      </c>
      <c r="C919" s="581">
        <f t="shared" si="56"/>
        <v>45473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ХОЛДИНГ НОВ ВЕК АД</v>
      </c>
      <c r="B920" s="105" t="str">
        <f t="shared" si="55"/>
        <v>121643011</v>
      </c>
      <c r="C920" s="581">
        <f t="shared" si="56"/>
        <v>45473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ХОЛДИНГ НОВ ВЕК АД</v>
      </c>
      <c r="B921" s="105" t="str">
        <f t="shared" si="55"/>
        <v>121643011</v>
      </c>
      <c r="C921" s="581">
        <f t="shared" si="56"/>
        <v>45473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ХОЛДИНГ НОВ ВЕК АД</v>
      </c>
      <c r="B922" s="105" t="str">
        <f t="shared" si="55"/>
        <v>121643011</v>
      </c>
      <c r="C922" s="581">
        <f t="shared" si="56"/>
        <v>45473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ХОЛДИНГ НОВ ВЕК АД</v>
      </c>
      <c r="B923" s="105" t="str">
        <f t="shared" si="55"/>
        <v>121643011</v>
      </c>
      <c r="C923" s="581">
        <f t="shared" si="56"/>
        <v>45473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15672</v>
      </c>
    </row>
    <row r="924" spans="1:8">
      <c r="A924" s="105" t="str">
        <f t="shared" si="54"/>
        <v>ХОЛДИНГ НОВ ВЕК АД</v>
      </c>
      <c r="B924" s="105" t="str">
        <f t="shared" si="55"/>
        <v>121643011</v>
      </c>
      <c r="C924" s="581">
        <f t="shared" si="56"/>
        <v>45473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15672</v>
      </c>
    </row>
    <row r="925" spans="1:8">
      <c r="A925" s="105" t="str">
        <f t="shared" si="54"/>
        <v>ХОЛДИНГ НОВ ВЕК АД</v>
      </c>
      <c r="B925" s="105" t="str">
        <f t="shared" si="55"/>
        <v>121643011</v>
      </c>
      <c r="C925" s="581">
        <f t="shared" si="56"/>
        <v>45473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ХОЛДИНГ НОВ ВЕК АД</v>
      </c>
      <c r="B926" s="105" t="str">
        <f t="shared" si="55"/>
        <v>121643011</v>
      </c>
      <c r="C926" s="581">
        <f t="shared" si="56"/>
        <v>45473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ХОЛДИНГ НОВ ВЕК АД</v>
      </c>
      <c r="B927" s="105" t="str">
        <f t="shared" si="55"/>
        <v>121643011</v>
      </c>
      <c r="C927" s="581">
        <f t="shared" si="56"/>
        <v>45473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1131</v>
      </c>
    </row>
    <row r="928" spans="1:8">
      <c r="A928" s="105" t="str">
        <f t="shared" si="54"/>
        <v>ХОЛДИНГ НОВ ВЕК АД</v>
      </c>
      <c r="B928" s="105" t="str">
        <f t="shared" si="55"/>
        <v>121643011</v>
      </c>
      <c r="C928" s="581">
        <f t="shared" si="56"/>
        <v>45473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162</v>
      </c>
    </row>
    <row r="929" spans="1:8">
      <c r="A929" s="105" t="str">
        <f t="shared" si="54"/>
        <v>ХОЛДИНГ НОВ ВЕК АД</v>
      </c>
      <c r="B929" s="105" t="str">
        <f t="shared" si="55"/>
        <v>121643011</v>
      </c>
      <c r="C929" s="581">
        <f t="shared" si="56"/>
        <v>45473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247</v>
      </c>
    </row>
    <row r="930" spans="1:8">
      <c r="A930" s="105" t="str">
        <f t="shared" si="54"/>
        <v>ХОЛДИНГ НОВ ВЕК АД</v>
      </c>
      <c r="B930" s="105" t="str">
        <f t="shared" si="55"/>
        <v>121643011</v>
      </c>
      <c r="C930" s="581">
        <f t="shared" si="56"/>
        <v>45473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ХОЛДИНГ НОВ ВЕК АД</v>
      </c>
      <c r="B931" s="105" t="str">
        <f t="shared" si="55"/>
        <v>121643011</v>
      </c>
      <c r="C931" s="581">
        <f t="shared" si="56"/>
        <v>45473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ХОЛДИНГ НОВ ВЕК АД</v>
      </c>
      <c r="B932" s="105" t="str">
        <f t="shared" si="55"/>
        <v>121643011</v>
      </c>
      <c r="C932" s="581">
        <f t="shared" si="56"/>
        <v>45473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ХОЛДИНГ НОВ ВЕК АД</v>
      </c>
      <c r="B933" s="105" t="str">
        <f t="shared" si="55"/>
        <v>121643011</v>
      </c>
      <c r="C933" s="581">
        <f t="shared" si="56"/>
        <v>45473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ХОЛДИНГ НОВ ВЕК АД</v>
      </c>
      <c r="B934" s="105" t="str">
        <f t="shared" si="55"/>
        <v>121643011</v>
      </c>
      <c r="C934" s="581">
        <f t="shared" si="56"/>
        <v>45473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ХОЛДИНГ НОВ ВЕК АД</v>
      </c>
      <c r="B935" s="105" t="str">
        <f t="shared" si="55"/>
        <v>121643011</v>
      </c>
      <c r="C935" s="581">
        <f t="shared" si="56"/>
        <v>45473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ХОЛДИНГ НОВ ВЕК АД</v>
      </c>
      <c r="B936" s="105" t="str">
        <f t="shared" si="55"/>
        <v>121643011</v>
      </c>
      <c r="C936" s="581">
        <f t="shared" si="56"/>
        <v>45473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ХОЛДИНГ НОВ ВЕК АД</v>
      </c>
      <c r="B937" s="105" t="str">
        <f t="shared" si="55"/>
        <v>121643011</v>
      </c>
      <c r="C937" s="581">
        <f t="shared" si="56"/>
        <v>45473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ХОЛДИНГ НОВ ВЕК АД</v>
      </c>
      <c r="B938" s="105" t="str">
        <f t="shared" si="55"/>
        <v>121643011</v>
      </c>
      <c r="C938" s="581">
        <f t="shared" si="56"/>
        <v>45473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ХОЛДИНГ НОВ ВЕК АД</v>
      </c>
      <c r="B939" s="105" t="str">
        <f t="shared" si="55"/>
        <v>121643011</v>
      </c>
      <c r="C939" s="581">
        <f t="shared" si="56"/>
        <v>45473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ХОЛДИНГ НОВ ВЕК АД</v>
      </c>
      <c r="B940" s="105" t="str">
        <f t="shared" si="55"/>
        <v>121643011</v>
      </c>
      <c r="C940" s="581">
        <f t="shared" si="56"/>
        <v>45473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ХОЛДИНГ НОВ ВЕК АД</v>
      </c>
      <c r="B941" s="105" t="str">
        <f t="shared" si="55"/>
        <v>121643011</v>
      </c>
      <c r="C941" s="581">
        <f t="shared" si="56"/>
        <v>45473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ХОЛДИНГ НОВ ВЕК АД</v>
      </c>
      <c r="B942" s="105" t="str">
        <f t="shared" si="55"/>
        <v>121643011</v>
      </c>
      <c r="C942" s="581">
        <f t="shared" si="56"/>
        <v>45473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17212</v>
      </c>
    </row>
    <row r="943" spans="1:8">
      <c r="A943" s="105" t="str">
        <f t="shared" si="54"/>
        <v>ХОЛДИНГ НОВ ВЕК АД</v>
      </c>
      <c r="B943" s="105" t="str">
        <f t="shared" si="55"/>
        <v>121643011</v>
      </c>
      <c r="C943" s="581">
        <f t="shared" si="56"/>
        <v>45473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17212</v>
      </c>
    </row>
    <row r="944" spans="1:8">
      <c r="A944" s="105" t="str">
        <f t="shared" si="54"/>
        <v>ХОЛДИНГ НОВ ВЕК АД</v>
      </c>
      <c r="B944" s="105" t="str">
        <f t="shared" si="55"/>
        <v>121643011</v>
      </c>
      <c r="C944" s="581">
        <f t="shared" si="56"/>
        <v>45473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ХОЛДИНГ НОВ ВЕК АД</v>
      </c>
      <c r="B945" s="105" t="str">
        <f t="shared" si="55"/>
        <v>121643011</v>
      </c>
      <c r="C945" s="581">
        <f t="shared" si="56"/>
        <v>45473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ХОЛДИНГ НОВ ВЕК АД</v>
      </c>
      <c r="B946" s="105" t="str">
        <f t="shared" si="55"/>
        <v>121643011</v>
      </c>
      <c r="C946" s="581">
        <f t="shared" si="56"/>
        <v>45473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ХОЛДИНГ НОВ ВЕК АД</v>
      </c>
      <c r="B947" s="105" t="str">
        <f t="shared" si="55"/>
        <v>121643011</v>
      </c>
      <c r="C947" s="581">
        <f t="shared" si="56"/>
        <v>45473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ХОЛДИНГ НОВ ВЕК АД</v>
      </c>
      <c r="B948" s="105" t="str">
        <f t="shared" si="55"/>
        <v>121643011</v>
      </c>
      <c r="C948" s="581">
        <f t="shared" si="56"/>
        <v>45473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ХОЛДИНГ НОВ ВЕК АД</v>
      </c>
      <c r="B949" s="105" t="str">
        <f t="shared" si="55"/>
        <v>121643011</v>
      </c>
      <c r="C949" s="581">
        <f t="shared" si="56"/>
        <v>45473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ХОЛДИНГ НОВ ВЕК АД</v>
      </c>
      <c r="B950" s="105" t="str">
        <f t="shared" si="55"/>
        <v>121643011</v>
      </c>
      <c r="C950" s="581">
        <f t="shared" si="56"/>
        <v>45473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ХОЛДИНГ НОВ ВЕК АД</v>
      </c>
      <c r="B951" s="105" t="str">
        <f t="shared" si="55"/>
        <v>121643011</v>
      </c>
      <c r="C951" s="581">
        <f t="shared" si="56"/>
        <v>45473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ХОЛДИНГ НОВ ВЕК АД</v>
      </c>
      <c r="B952" s="105" t="str">
        <f t="shared" si="55"/>
        <v>121643011</v>
      </c>
      <c r="C952" s="581">
        <f t="shared" si="56"/>
        <v>45473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ХОЛДИНГ НОВ ВЕК АД</v>
      </c>
      <c r="B953" s="105" t="str">
        <f t="shared" si="55"/>
        <v>121643011</v>
      </c>
      <c r="C953" s="581">
        <f t="shared" si="56"/>
        <v>45473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ХОЛДИНГ НОВ ВЕК АД</v>
      </c>
      <c r="B954" s="105" t="str">
        <f t="shared" si="55"/>
        <v>121643011</v>
      </c>
      <c r="C954" s="581">
        <f t="shared" si="56"/>
        <v>45473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ХОЛДИНГ НОВ ВЕК АД</v>
      </c>
      <c r="B955" s="105" t="str">
        <f t="shared" si="55"/>
        <v>121643011</v>
      </c>
      <c r="C955" s="581">
        <f t="shared" si="56"/>
        <v>45473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15672</v>
      </c>
    </row>
    <row r="956" spans="1:8">
      <c r="A956" s="105" t="str">
        <f t="shared" si="54"/>
        <v>ХОЛДИНГ НОВ ВЕК АД</v>
      </c>
      <c r="B956" s="105" t="str">
        <f t="shared" si="55"/>
        <v>121643011</v>
      </c>
      <c r="C956" s="581">
        <f t="shared" si="56"/>
        <v>45473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15672</v>
      </c>
    </row>
    <row r="957" spans="1:8">
      <c r="A957" s="105" t="str">
        <f t="shared" si="54"/>
        <v>ХОЛДИНГ НОВ ВЕК АД</v>
      </c>
      <c r="B957" s="105" t="str">
        <f t="shared" si="55"/>
        <v>121643011</v>
      </c>
      <c r="C957" s="581">
        <f t="shared" si="56"/>
        <v>45473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ХОЛДИНГ НОВ ВЕК АД</v>
      </c>
      <c r="B958" s="105" t="str">
        <f t="shared" si="55"/>
        <v>121643011</v>
      </c>
      <c r="C958" s="581">
        <f t="shared" si="56"/>
        <v>45473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ХОЛДИНГ НОВ ВЕК АД</v>
      </c>
      <c r="B959" s="105" t="str">
        <f t="shared" si="55"/>
        <v>121643011</v>
      </c>
      <c r="C959" s="581">
        <f t="shared" si="56"/>
        <v>45473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1131</v>
      </c>
    </row>
    <row r="960" spans="1:8">
      <c r="A960" s="105" t="str">
        <f t="shared" si="54"/>
        <v>ХОЛДИНГ НОВ ВЕК АД</v>
      </c>
      <c r="B960" s="105" t="str">
        <f t="shared" si="55"/>
        <v>121643011</v>
      </c>
      <c r="C960" s="581">
        <f t="shared" si="56"/>
        <v>45473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162</v>
      </c>
    </row>
    <row r="961" spans="1:8">
      <c r="A961" s="105" t="str">
        <f t="shared" si="54"/>
        <v>ХОЛДИНГ НОВ ВЕК АД</v>
      </c>
      <c r="B961" s="105" t="str">
        <f t="shared" si="55"/>
        <v>121643011</v>
      </c>
      <c r="C961" s="581">
        <f t="shared" si="56"/>
        <v>45473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247</v>
      </c>
    </row>
    <row r="962" spans="1:8">
      <c r="A962" s="105" t="str">
        <f t="shared" si="54"/>
        <v>ХОЛДИНГ НОВ ВЕК АД</v>
      </c>
      <c r="B962" s="105" t="str">
        <f t="shared" si="55"/>
        <v>121643011</v>
      </c>
      <c r="C962" s="581">
        <f t="shared" si="56"/>
        <v>45473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ХОЛДИНГ НОВ ВЕК АД</v>
      </c>
      <c r="B963" s="105" t="str">
        <f t="shared" si="55"/>
        <v>121643011</v>
      </c>
      <c r="C963" s="581">
        <f t="shared" si="56"/>
        <v>45473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ХОЛДИНГ НОВ ВЕК АД</v>
      </c>
      <c r="B964" s="105" t="str">
        <f t="shared" si="55"/>
        <v>121643011</v>
      </c>
      <c r="C964" s="581">
        <f t="shared" si="56"/>
        <v>45473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ХОЛДИНГ НОВ ВЕК АД</v>
      </c>
      <c r="B965" s="105" t="str">
        <f t="shared" si="55"/>
        <v>121643011</v>
      </c>
      <c r="C965" s="581">
        <f t="shared" si="56"/>
        <v>45473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ХОЛДИНГ НОВ ВЕК АД</v>
      </c>
      <c r="B966" s="105" t="str">
        <f t="shared" si="55"/>
        <v>121643011</v>
      </c>
      <c r="C966" s="581">
        <f t="shared" si="56"/>
        <v>45473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ХОЛДИНГ НОВ ВЕК АД</v>
      </c>
      <c r="B967" s="105" t="str">
        <f t="shared" si="55"/>
        <v>121643011</v>
      </c>
      <c r="C967" s="581">
        <f t="shared" si="56"/>
        <v>45473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ХОЛДИНГ НОВ ВЕК АД</v>
      </c>
      <c r="B968" s="105" t="str">
        <f t="shared" si="55"/>
        <v>121643011</v>
      </c>
      <c r="C968" s="581">
        <f t="shared" si="56"/>
        <v>45473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ХОЛДИНГ НОВ ВЕК АД</v>
      </c>
      <c r="B969" s="105" t="str">
        <f t="shared" si="55"/>
        <v>121643011</v>
      </c>
      <c r="C969" s="581">
        <f t="shared" si="56"/>
        <v>45473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ХОЛДИНГ НОВ ВЕК АД</v>
      </c>
      <c r="B970" s="105" t="str">
        <f t="shared" si="55"/>
        <v>121643011</v>
      </c>
      <c r="C970" s="581">
        <f t="shared" si="56"/>
        <v>45473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ХОЛДИНГ НОВ ВЕК АД</v>
      </c>
      <c r="B971" s="105" t="str">
        <f t="shared" si="55"/>
        <v>121643011</v>
      </c>
      <c r="C971" s="581">
        <f t="shared" si="56"/>
        <v>45473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ХОЛДИНГ НОВ ВЕК АД</v>
      </c>
      <c r="B972" s="105" t="str">
        <f t="shared" si="55"/>
        <v>121643011</v>
      </c>
      <c r="C972" s="581">
        <f t="shared" si="56"/>
        <v>45473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ХОЛДИНГ НОВ ВЕК АД</v>
      </c>
      <c r="B973" s="105" t="str">
        <f t="shared" si="55"/>
        <v>121643011</v>
      </c>
      <c r="C973" s="581">
        <f t="shared" si="56"/>
        <v>45473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ХОЛДИНГ НОВ ВЕК АД</v>
      </c>
      <c r="B974" s="105" t="str">
        <f t="shared" si="55"/>
        <v>121643011</v>
      </c>
      <c r="C974" s="581">
        <f t="shared" si="56"/>
        <v>45473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17212</v>
      </c>
    </row>
    <row r="975" spans="1:8">
      <c r="A975" s="105" t="str">
        <f t="shared" si="54"/>
        <v>ХОЛДИНГ НОВ ВЕК АД</v>
      </c>
      <c r="B975" s="105" t="str">
        <f t="shared" si="55"/>
        <v>121643011</v>
      </c>
      <c r="C975" s="581">
        <f t="shared" si="56"/>
        <v>45473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17212</v>
      </c>
    </row>
    <row r="976" spans="1:8">
      <c r="A976" s="105" t="str">
        <f t="shared" ref="A976:A1039" si="57">pdeName</f>
        <v>ХОЛДИНГ НОВ ВЕК АД</v>
      </c>
      <c r="B976" s="105" t="str">
        <f t="shared" ref="B976:B1039" si="58">pdeBulstat</f>
        <v>121643011</v>
      </c>
      <c r="C976" s="581">
        <f t="shared" ref="C976:C1039" si="59">endDate</f>
        <v>45473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ХОЛДИНГ НОВ ВЕК АД</v>
      </c>
      <c r="B977" s="105" t="str">
        <f t="shared" si="58"/>
        <v>121643011</v>
      </c>
      <c r="C977" s="581">
        <f t="shared" si="59"/>
        <v>45473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ХОЛДИНГ НОВ ВЕК АД</v>
      </c>
      <c r="B978" s="105" t="str">
        <f t="shared" si="58"/>
        <v>121643011</v>
      </c>
      <c r="C978" s="581">
        <f t="shared" si="59"/>
        <v>45473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ХОЛДИНГ НОВ ВЕК АД</v>
      </c>
      <c r="B979" s="105" t="str">
        <f t="shared" si="58"/>
        <v>121643011</v>
      </c>
      <c r="C979" s="581">
        <f t="shared" si="59"/>
        <v>45473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ХОЛДИНГ НОВ ВЕК АД</v>
      </c>
      <c r="B980" s="105" t="str">
        <f t="shared" si="58"/>
        <v>121643011</v>
      </c>
      <c r="C980" s="581">
        <f t="shared" si="59"/>
        <v>45473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ХОЛДИНГ НОВ ВЕК АД</v>
      </c>
      <c r="B981" s="105" t="str">
        <f t="shared" si="58"/>
        <v>121643011</v>
      </c>
      <c r="C981" s="581">
        <f t="shared" si="59"/>
        <v>45473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ХОЛДИНГ НОВ ВЕК АД</v>
      </c>
      <c r="B982" s="105" t="str">
        <f t="shared" si="58"/>
        <v>121643011</v>
      </c>
      <c r="C982" s="581">
        <f t="shared" si="59"/>
        <v>45473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ХОЛДИНГ НОВ ВЕК АД</v>
      </c>
      <c r="B983" s="105" t="str">
        <f t="shared" si="58"/>
        <v>121643011</v>
      </c>
      <c r="C983" s="581">
        <f t="shared" si="59"/>
        <v>45473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ХОЛДИНГ НОВ ВЕК АД</v>
      </c>
      <c r="B984" s="105" t="str">
        <f t="shared" si="58"/>
        <v>121643011</v>
      </c>
      <c r="C984" s="581">
        <f t="shared" si="59"/>
        <v>45473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ХОЛДИНГ НОВ ВЕК АД</v>
      </c>
      <c r="B985" s="105" t="str">
        <f t="shared" si="58"/>
        <v>121643011</v>
      </c>
      <c r="C985" s="581">
        <f t="shared" si="59"/>
        <v>45473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ХОЛДИНГ НОВ ВЕК АД</v>
      </c>
      <c r="B986" s="105" t="str">
        <f t="shared" si="58"/>
        <v>121643011</v>
      </c>
      <c r="C986" s="581">
        <f t="shared" si="59"/>
        <v>45473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ХОЛДИНГ НОВ ВЕК АД</v>
      </c>
      <c r="B987" s="105" t="str">
        <f t="shared" si="58"/>
        <v>121643011</v>
      </c>
      <c r="C987" s="581">
        <f t="shared" si="59"/>
        <v>45473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ХОЛДИНГ НОВ ВЕК АД</v>
      </c>
      <c r="B988" s="105" t="str">
        <f t="shared" si="58"/>
        <v>121643011</v>
      </c>
      <c r="C988" s="581">
        <f t="shared" si="59"/>
        <v>45473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ХОЛДИНГ НОВ ВЕК АД</v>
      </c>
      <c r="B989" s="105" t="str">
        <f t="shared" si="58"/>
        <v>121643011</v>
      </c>
      <c r="C989" s="581">
        <f t="shared" si="59"/>
        <v>45473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ХОЛДИНГ НОВ ВЕК АД</v>
      </c>
      <c r="B990" s="105" t="str">
        <f t="shared" si="58"/>
        <v>121643011</v>
      </c>
      <c r="C990" s="581">
        <f t="shared" si="59"/>
        <v>45473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ХОЛДИНГ НОВ ВЕК АД</v>
      </c>
      <c r="B991" s="105" t="str">
        <f t="shared" si="58"/>
        <v>121643011</v>
      </c>
      <c r="C991" s="581">
        <f t="shared" si="59"/>
        <v>45473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ХОЛДИНГ НОВ ВЕК АД</v>
      </c>
      <c r="B992" s="105" t="str">
        <f t="shared" si="58"/>
        <v>121643011</v>
      </c>
      <c r="C992" s="581">
        <f t="shared" si="59"/>
        <v>45473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ХОЛДИНГ НОВ ВЕК АД</v>
      </c>
      <c r="B993" s="105" t="str">
        <f t="shared" si="58"/>
        <v>121643011</v>
      </c>
      <c r="C993" s="581">
        <f t="shared" si="59"/>
        <v>45473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ХОЛДИНГ НОВ ВЕК АД</v>
      </c>
      <c r="B994" s="105" t="str">
        <f t="shared" si="58"/>
        <v>121643011</v>
      </c>
      <c r="C994" s="581">
        <f t="shared" si="59"/>
        <v>45473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ХОЛДИНГ НОВ ВЕК АД</v>
      </c>
      <c r="B995" s="105" t="str">
        <f t="shared" si="58"/>
        <v>121643011</v>
      </c>
      <c r="C995" s="581">
        <f t="shared" si="59"/>
        <v>45473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ХОЛДИНГ НОВ ВЕК АД</v>
      </c>
      <c r="B996" s="105" t="str">
        <f t="shared" si="58"/>
        <v>121643011</v>
      </c>
      <c r="C996" s="581">
        <f t="shared" si="59"/>
        <v>45473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ХОЛДИНГ НОВ ВЕК АД</v>
      </c>
      <c r="B997" s="105" t="str">
        <f t="shared" si="58"/>
        <v>121643011</v>
      </c>
      <c r="C997" s="581">
        <f t="shared" si="59"/>
        <v>45473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ХОЛДИНГ НОВ ВЕК АД</v>
      </c>
      <c r="B998" s="105" t="str">
        <f t="shared" si="58"/>
        <v>121643011</v>
      </c>
      <c r="C998" s="581">
        <f t="shared" si="59"/>
        <v>45473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ХОЛДИНГ НОВ ВЕК АД</v>
      </c>
      <c r="B999" s="105" t="str">
        <f t="shared" si="58"/>
        <v>121643011</v>
      </c>
      <c r="C999" s="581">
        <f t="shared" si="59"/>
        <v>45473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ХОЛДИНГ НОВ ВЕК АД</v>
      </c>
      <c r="B1000" s="105" t="str">
        <f t="shared" si="58"/>
        <v>121643011</v>
      </c>
      <c r="C1000" s="581">
        <f t="shared" si="59"/>
        <v>45473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ХОЛДИНГ НОВ ВЕК АД</v>
      </c>
      <c r="B1001" s="105" t="str">
        <f t="shared" si="58"/>
        <v>121643011</v>
      </c>
      <c r="C1001" s="581">
        <f t="shared" si="59"/>
        <v>45473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ХОЛДИНГ НОВ ВЕК АД</v>
      </c>
      <c r="B1002" s="105" t="str">
        <f t="shared" si="58"/>
        <v>121643011</v>
      </c>
      <c r="C1002" s="581">
        <f t="shared" si="59"/>
        <v>45473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ХОЛДИНГ НОВ ВЕК АД</v>
      </c>
      <c r="B1003" s="105" t="str">
        <f t="shared" si="58"/>
        <v>121643011</v>
      </c>
      <c r="C1003" s="581">
        <f t="shared" si="59"/>
        <v>45473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ХОЛДИНГ НОВ ВЕК АД</v>
      </c>
      <c r="B1004" s="105" t="str">
        <f t="shared" si="58"/>
        <v>121643011</v>
      </c>
      <c r="C1004" s="581">
        <f t="shared" si="59"/>
        <v>45473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ХОЛДИНГ НОВ ВЕК АД</v>
      </c>
      <c r="B1005" s="105" t="str">
        <f t="shared" si="58"/>
        <v>121643011</v>
      </c>
      <c r="C1005" s="581">
        <f t="shared" si="59"/>
        <v>45473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ХОЛДИНГ НОВ ВЕК АД</v>
      </c>
      <c r="B1006" s="105" t="str">
        <f t="shared" si="58"/>
        <v>121643011</v>
      </c>
      <c r="C1006" s="581">
        <f t="shared" si="59"/>
        <v>45473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ХОЛДИНГ НОВ ВЕК АД</v>
      </c>
      <c r="B1007" s="105" t="str">
        <f t="shared" si="58"/>
        <v>121643011</v>
      </c>
      <c r="C1007" s="581">
        <f t="shared" si="59"/>
        <v>45473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ХОЛДИНГ НОВ ВЕК АД</v>
      </c>
      <c r="B1008" s="105" t="str">
        <f t="shared" si="58"/>
        <v>121643011</v>
      </c>
      <c r="C1008" s="581">
        <f t="shared" si="59"/>
        <v>45473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ХОЛДИНГ НОВ ВЕК АД</v>
      </c>
      <c r="B1009" s="105" t="str">
        <f t="shared" si="58"/>
        <v>121643011</v>
      </c>
      <c r="C1009" s="581">
        <f t="shared" si="59"/>
        <v>45473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ХОЛДИНГ НОВ ВЕК АД</v>
      </c>
      <c r="B1010" s="105" t="str">
        <f t="shared" si="58"/>
        <v>121643011</v>
      </c>
      <c r="C1010" s="581">
        <f t="shared" si="59"/>
        <v>45473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ХОЛДИНГ НОВ ВЕК АД</v>
      </c>
      <c r="B1011" s="105" t="str">
        <f t="shared" si="58"/>
        <v>121643011</v>
      </c>
      <c r="C1011" s="581">
        <f t="shared" si="59"/>
        <v>45473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ХОЛДИНГ НОВ ВЕК АД</v>
      </c>
      <c r="B1012" s="105" t="str">
        <f t="shared" si="58"/>
        <v>121643011</v>
      </c>
      <c r="C1012" s="581">
        <f t="shared" si="59"/>
        <v>45473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20794</v>
      </c>
    </row>
    <row r="1013" spans="1:8">
      <c r="A1013" s="105" t="str">
        <f t="shared" si="57"/>
        <v>ХОЛДИНГ НОВ ВЕК АД</v>
      </c>
      <c r="B1013" s="105" t="str">
        <f t="shared" si="58"/>
        <v>121643011</v>
      </c>
      <c r="C1013" s="581">
        <f t="shared" si="59"/>
        <v>45473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20794</v>
      </c>
    </row>
    <row r="1014" spans="1:8">
      <c r="A1014" s="105" t="str">
        <f t="shared" si="57"/>
        <v>ХОЛДИНГ НОВ ВЕК АД</v>
      </c>
      <c r="B1014" s="105" t="str">
        <f t="shared" si="58"/>
        <v>121643011</v>
      </c>
      <c r="C1014" s="581">
        <f t="shared" si="59"/>
        <v>45473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ХОЛДИНГ НОВ ВЕК АД</v>
      </c>
      <c r="B1015" s="105" t="str">
        <f t="shared" si="58"/>
        <v>121643011</v>
      </c>
      <c r="C1015" s="581">
        <f t="shared" si="59"/>
        <v>45473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ХОЛДИНГ НОВ ВЕК АД</v>
      </c>
      <c r="B1016" s="105" t="str">
        <f t="shared" si="58"/>
        <v>121643011</v>
      </c>
      <c r="C1016" s="581">
        <f t="shared" si="59"/>
        <v>45473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ХОЛДИНГ НОВ ВЕК АД</v>
      </c>
      <c r="B1017" s="105" t="str">
        <f t="shared" si="58"/>
        <v>121643011</v>
      </c>
      <c r="C1017" s="581">
        <f t="shared" si="59"/>
        <v>45473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ХОЛДИНГ НОВ ВЕК АД</v>
      </c>
      <c r="B1018" s="105" t="str">
        <f t="shared" si="58"/>
        <v>121643011</v>
      </c>
      <c r="C1018" s="581">
        <f t="shared" si="59"/>
        <v>45473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ХОЛДИНГ НОВ ВЕК АД</v>
      </c>
      <c r="B1019" s="105" t="str">
        <f t="shared" si="58"/>
        <v>121643011</v>
      </c>
      <c r="C1019" s="581">
        <f t="shared" si="59"/>
        <v>45473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31000</v>
      </c>
    </row>
    <row r="1020" spans="1:8">
      <c r="A1020" s="105" t="str">
        <f t="shared" si="57"/>
        <v>ХОЛДИНГ НОВ ВЕК АД</v>
      </c>
      <c r="B1020" s="105" t="str">
        <f t="shared" si="58"/>
        <v>121643011</v>
      </c>
      <c r="C1020" s="581">
        <f t="shared" si="59"/>
        <v>45473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ХОЛДИНГ НОВ ВЕК АД</v>
      </c>
      <c r="B1021" s="105" t="str">
        <f t="shared" si="58"/>
        <v>121643011</v>
      </c>
      <c r="C1021" s="581">
        <f t="shared" si="59"/>
        <v>45473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ХОЛДИНГ НОВ ВЕК АД</v>
      </c>
      <c r="B1022" s="105" t="str">
        <f t="shared" si="58"/>
        <v>121643011</v>
      </c>
      <c r="C1022" s="581">
        <f t="shared" si="59"/>
        <v>45473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51794</v>
      </c>
    </row>
    <row r="1023" spans="1:8">
      <c r="A1023" s="105" t="str">
        <f t="shared" si="57"/>
        <v>ХОЛДИНГ НОВ ВЕК АД</v>
      </c>
      <c r="B1023" s="105" t="str">
        <f t="shared" si="58"/>
        <v>121643011</v>
      </c>
      <c r="C1023" s="581">
        <f t="shared" si="59"/>
        <v>45473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2573</v>
      </c>
    </row>
    <row r="1024" spans="1:8">
      <c r="A1024" s="105" t="str">
        <f t="shared" si="57"/>
        <v>ХОЛДИНГ НОВ ВЕК АД</v>
      </c>
      <c r="B1024" s="105" t="str">
        <f t="shared" si="58"/>
        <v>121643011</v>
      </c>
      <c r="C1024" s="581">
        <f t="shared" si="59"/>
        <v>45473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ХОЛДИНГ НОВ ВЕК АД</v>
      </c>
      <c r="B1025" s="105" t="str">
        <f t="shared" si="58"/>
        <v>121643011</v>
      </c>
      <c r="C1025" s="581">
        <f t="shared" si="59"/>
        <v>45473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ХОЛДИНГ НОВ ВЕК АД</v>
      </c>
      <c r="B1026" s="105" t="str">
        <f t="shared" si="58"/>
        <v>121643011</v>
      </c>
      <c r="C1026" s="581">
        <f t="shared" si="59"/>
        <v>45473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ХОЛДИНГ НОВ ВЕК АД</v>
      </c>
      <c r="B1027" s="105" t="str">
        <f t="shared" si="58"/>
        <v>121643011</v>
      </c>
      <c r="C1027" s="581">
        <f t="shared" si="59"/>
        <v>45473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ХОЛДИНГ НОВ ВЕК АД</v>
      </c>
      <c r="B1028" s="105" t="str">
        <f t="shared" si="58"/>
        <v>121643011</v>
      </c>
      <c r="C1028" s="581">
        <f t="shared" si="59"/>
        <v>45473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19667</v>
      </c>
    </row>
    <row r="1029" spans="1:8">
      <c r="A1029" s="105" t="str">
        <f t="shared" si="57"/>
        <v>ХОЛДИНГ НОВ ВЕК АД</v>
      </c>
      <c r="B1029" s="105" t="str">
        <f t="shared" si="58"/>
        <v>121643011</v>
      </c>
      <c r="C1029" s="581">
        <f t="shared" si="59"/>
        <v>45473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19667</v>
      </c>
    </row>
    <row r="1030" spans="1:8">
      <c r="A1030" s="105" t="str">
        <f t="shared" si="57"/>
        <v>ХОЛДИНГ НОВ ВЕК АД</v>
      </c>
      <c r="B1030" s="105" t="str">
        <f t="shared" si="58"/>
        <v>121643011</v>
      </c>
      <c r="C1030" s="581">
        <f t="shared" si="59"/>
        <v>45473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ХОЛДИНГ НОВ ВЕК АД</v>
      </c>
      <c r="B1031" s="105" t="str">
        <f t="shared" si="58"/>
        <v>121643011</v>
      </c>
      <c r="C1031" s="581">
        <f t="shared" si="59"/>
        <v>45473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ХОЛДИНГ НОВ ВЕК АД</v>
      </c>
      <c r="B1032" s="105" t="str">
        <f t="shared" si="58"/>
        <v>121643011</v>
      </c>
      <c r="C1032" s="581">
        <f t="shared" si="59"/>
        <v>45473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ХОЛДИНГ НОВ ВЕК АД</v>
      </c>
      <c r="B1033" s="105" t="str">
        <f t="shared" si="58"/>
        <v>121643011</v>
      </c>
      <c r="C1033" s="581">
        <f t="shared" si="59"/>
        <v>45473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1382</v>
      </c>
    </row>
    <row r="1034" spans="1:8">
      <c r="A1034" s="105" t="str">
        <f t="shared" si="57"/>
        <v>ХОЛДИНГ НОВ ВЕК АД</v>
      </c>
      <c r="B1034" s="105" t="str">
        <f t="shared" si="58"/>
        <v>121643011</v>
      </c>
      <c r="C1034" s="581">
        <f t="shared" si="59"/>
        <v>45473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ХОЛДИНГ НОВ ВЕК АД</v>
      </c>
      <c r="B1035" s="105" t="str">
        <f t="shared" si="58"/>
        <v>121643011</v>
      </c>
      <c r="C1035" s="581">
        <f t="shared" si="59"/>
        <v>45473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179</v>
      </c>
    </row>
    <row r="1036" spans="1:8">
      <c r="A1036" s="105" t="str">
        <f t="shared" si="57"/>
        <v>ХОЛДИНГ НОВ ВЕК АД</v>
      </c>
      <c r="B1036" s="105" t="str">
        <f t="shared" si="58"/>
        <v>121643011</v>
      </c>
      <c r="C1036" s="581">
        <f t="shared" si="59"/>
        <v>45473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1203</v>
      </c>
    </row>
    <row r="1037" spans="1:8">
      <c r="A1037" s="105" t="str">
        <f t="shared" si="57"/>
        <v>ХОЛДИНГ НОВ ВЕК АД</v>
      </c>
      <c r="B1037" s="105" t="str">
        <f t="shared" si="58"/>
        <v>121643011</v>
      </c>
      <c r="C1037" s="581">
        <f t="shared" si="59"/>
        <v>45473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ХОЛДИНГ НОВ ВЕК АД</v>
      </c>
      <c r="B1038" s="105" t="str">
        <f t="shared" si="58"/>
        <v>121643011</v>
      </c>
      <c r="C1038" s="581">
        <f t="shared" si="59"/>
        <v>45473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3703</v>
      </c>
    </row>
    <row r="1039" spans="1:8">
      <c r="A1039" s="105" t="str">
        <f t="shared" si="57"/>
        <v>ХОЛДИНГ НОВ ВЕК АД</v>
      </c>
      <c r="B1039" s="105" t="str">
        <f t="shared" si="58"/>
        <v>121643011</v>
      </c>
      <c r="C1039" s="581">
        <f t="shared" si="59"/>
        <v>45473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ХОЛДИНГ НОВ ВЕК АД</v>
      </c>
      <c r="B1040" s="105" t="str">
        <f t="shared" ref="B1040:B1103" si="61">pdeBulstat</f>
        <v>121643011</v>
      </c>
      <c r="C1040" s="581">
        <f t="shared" ref="C1040:C1103" si="62">endDate</f>
        <v>45473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3695</v>
      </c>
    </row>
    <row r="1041" spans="1:8">
      <c r="A1041" s="105" t="str">
        <f t="shared" si="60"/>
        <v>ХОЛДИНГ НОВ ВЕК АД</v>
      </c>
      <c r="B1041" s="105" t="str">
        <f t="shared" si="61"/>
        <v>121643011</v>
      </c>
      <c r="C1041" s="581">
        <f t="shared" si="62"/>
        <v>45473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ХОЛДИНГ НОВ ВЕК АД</v>
      </c>
      <c r="B1042" s="105" t="str">
        <f t="shared" si="61"/>
        <v>121643011</v>
      </c>
      <c r="C1042" s="581">
        <f t="shared" si="62"/>
        <v>45473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6</v>
      </c>
    </row>
    <row r="1043" spans="1:8">
      <c r="A1043" s="105" t="str">
        <f t="shared" si="60"/>
        <v>ХОЛДИНГ НОВ ВЕК АД</v>
      </c>
      <c r="B1043" s="105" t="str">
        <f t="shared" si="61"/>
        <v>121643011</v>
      </c>
      <c r="C1043" s="581">
        <f t="shared" si="62"/>
        <v>45473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0</v>
      </c>
    </row>
    <row r="1044" spans="1:8">
      <c r="A1044" s="105" t="str">
        <f t="shared" si="60"/>
        <v>ХОЛДИНГ НОВ ВЕК АД</v>
      </c>
      <c r="B1044" s="105" t="str">
        <f t="shared" si="61"/>
        <v>121643011</v>
      </c>
      <c r="C1044" s="581">
        <f t="shared" si="62"/>
        <v>45473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ХОЛДИНГ НОВ ВЕК АД</v>
      </c>
      <c r="B1045" s="105" t="str">
        <f t="shared" si="61"/>
        <v>121643011</v>
      </c>
      <c r="C1045" s="581">
        <f t="shared" si="62"/>
        <v>45473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ХОЛДИНГ НОВ ВЕК АД</v>
      </c>
      <c r="B1046" s="105" t="str">
        <f t="shared" si="61"/>
        <v>121643011</v>
      </c>
      <c r="C1046" s="581">
        <f t="shared" si="62"/>
        <v>45473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0</v>
      </c>
    </row>
    <row r="1047" spans="1:8">
      <c r="A1047" s="105" t="str">
        <f t="shared" si="60"/>
        <v>ХОЛДИНГ НОВ ВЕК АД</v>
      </c>
      <c r="B1047" s="105" t="str">
        <f t="shared" si="61"/>
        <v>121643011</v>
      </c>
      <c r="C1047" s="581">
        <f t="shared" si="62"/>
        <v>45473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</v>
      </c>
    </row>
    <row r="1048" spans="1:8">
      <c r="A1048" s="105" t="str">
        <f t="shared" si="60"/>
        <v>ХОЛДИНГ НОВ ВЕК АД</v>
      </c>
      <c r="B1048" s="105" t="str">
        <f t="shared" si="61"/>
        <v>121643011</v>
      </c>
      <c r="C1048" s="581">
        <f t="shared" si="62"/>
        <v>45473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1341</v>
      </c>
    </row>
    <row r="1049" spans="1:8">
      <c r="A1049" s="105" t="str">
        <f t="shared" si="60"/>
        <v>ХОЛДИНГ НОВ ВЕК АД</v>
      </c>
      <c r="B1049" s="105" t="str">
        <f t="shared" si="61"/>
        <v>121643011</v>
      </c>
      <c r="C1049" s="581">
        <f t="shared" si="62"/>
        <v>45473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26093</v>
      </c>
    </row>
    <row r="1050" spans="1:8">
      <c r="A1050" s="105" t="str">
        <f t="shared" si="60"/>
        <v>ХОЛДИНГ НОВ ВЕК АД</v>
      </c>
      <c r="B1050" s="105" t="str">
        <f t="shared" si="61"/>
        <v>121643011</v>
      </c>
      <c r="C1050" s="581">
        <f t="shared" si="62"/>
        <v>45473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80460</v>
      </c>
    </row>
    <row r="1051" spans="1:8">
      <c r="A1051" s="105" t="str">
        <f t="shared" si="60"/>
        <v>ХОЛДИНГ НОВ ВЕК АД</v>
      </c>
      <c r="B1051" s="105" t="str">
        <f t="shared" si="61"/>
        <v>121643011</v>
      </c>
      <c r="C1051" s="581">
        <f t="shared" si="62"/>
        <v>45473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ХОЛДИНГ НОВ ВЕК АД</v>
      </c>
      <c r="B1052" s="105" t="str">
        <f t="shared" si="61"/>
        <v>121643011</v>
      </c>
      <c r="C1052" s="581">
        <f t="shared" si="62"/>
        <v>45473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ХОЛДИНГ НОВ ВЕК АД</v>
      </c>
      <c r="B1053" s="105" t="str">
        <f t="shared" si="61"/>
        <v>121643011</v>
      </c>
      <c r="C1053" s="581">
        <f t="shared" si="62"/>
        <v>45473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ХОЛДИНГ НОВ ВЕК АД</v>
      </c>
      <c r="B1054" s="105" t="str">
        <f t="shared" si="61"/>
        <v>121643011</v>
      </c>
      <c r="C1054" s="581">
        <f t="shared" si="62"/>
        <v>45473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ХОЛДИНГ НОВ ВЕК АД</v>
      </c>
      <c r="B1055" s="105" t="str">
        <f t="shared" si="61"/>
        <v>121643011</v>
      </c>
      <c r="C1055" s="581">
        <f t="shared" si="62"/>
        <v>45473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ХОЛДИНГ НОВ ВЕК АД</v>
      </c>
      <c r="B1056" s="105" t="str">
        <f t="shared" si="61"/>
        <v>121643011</v>
      </c>
      <c r="C1056" s="581">
        <f t="shared" si="62"/>
        <v>45473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ХОЛДИНГ НОВ ВЕК АД</v>
      </c>
      <c r="B1057" s="105" t="str">
        <f t="shared" si="61"/>
        <v>121643011</v>
      </c>
      <c r="C1057" s="581">
        <f t="shared" si="62"/>
        <v>45473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ХОЛДИНГ НОВ ВЕК АД</v>
      </c>
      <c r="B1058" s="105" t="str">
        <f t="shared" si="61"/>
        <v>121643011</v>
      </c>
      <c r="C1058" s="581">
        <f t="shared" si="62"/>
        <v>45473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ХОЛДИНГ НОВ ВЕК АД</v>
      </c>
      <c r="B1059" s="105" t="str">
        <f t="shared" si="61"/>
        <v>121643011</v>
      </c>
      <c r="C1059" s="581">
        <f t="shared" si="62"/>
        <v>45473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ХОЛДИНГ НОВ ВЕК АД</v>
      </c>
      <c r="B1060" s="105" t="str">
        <f t="shared" si="61"/>
        <v>121643011</v>
      </c>
      <c r="C1060" s="581">
        <f t="shared" si="62"/>
        <v>45473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ХОЛДИНГ НОВ ВЕК АД</v>
      </c>
      <c r="B1061" s="105" t="str">
        <f t="shared" si="61"/>
        <v>121643011</v>
      </c>
      <c r="C1061" s="581">
        <f t="shared" si="62"/>
        <v>45473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ХОЛДИНГ НОВ ВЕК АД</v>
      </c>
      <c r="B1062" s="105" t="str">
        <f t="shared" si="61"/>
        <v>121643011</v>
      </c>
      <c r="C1062" s="581">
        <f t="shared" si="62"/>
        <v>45473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ХОЛДИНГ НОВ ВЕК АД</v>
      </c>
      <c r="B1063" s="105" t="str">
        <f t="shared" si="61"/>
        <v>121643011</v>
      </c>
      <c r="C1063" s="581">
        <f t="shared" si="62"/>
        <v>45473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ХОЛДИНГ НОВ ВЕК АД</v>
      </c>
      <c r="B1064" s="105" t="str">
        <f t="shared" si="61"/>
        <v>121643011</v>
      </c>
      <c r="C1064" s="581">
        <f t="shared" si="62"/>
        <v>45473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ХОЛДИНГ НОВ ВЕК АД</v>
      </c>
      <c r="B1065" s="105" t="str">
        <f t="shared" si="61"/>
        <v>121643011</v>
      </c>
      <c r="C1065" s="581">
        <f t="shared" si="62"/>
        <v>45473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ХОЛДИНГ НОВ ВЕК АД</v>
      </c>
      <c r="B1066" s="105" t="str">
        <f t="shared" si="61"/>
        <v>121643011</v>
      </c>
      <c r="C1066" s="581">
        <f t="shared" si="62"/>
        <v>45473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ХОЛДИНГ НОВ ВЕК АД</v>
      </c>
      <c r="B1067" s="105" t="str">
        <f t="shared" si="61"/>
        <v>121643011</v>
      </c>
      <c r="C1067" s="581">
        <f t="shared" si="62"/>
        <v>45473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ХОЛДИНГ НОВ ВЕК АД</v>
      </c>
      <c r="B1068" s="105" t="str">
        <f t="shared" si="61"/>
        <v>121643011</v>
      </c>
      <c r="C1068" s="581">
        <f t="shared" si="62"/>
        <v>45473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ХОЛДИНГ НОВ ВЕК АД</v>
      </c>
      <c r="B1069" s="105" t="str">
        <f t="shared" si="61"/>
        <v>121643011</v>
      </c>
      <c r="C1069" s="581">
        <f t="shared" si="62"/>
        <v>45473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ХОЛДИНГ НОВ ВЕК АД</v>
      </c>
      <c r="B1070" s="105" t="str">
        <f t="shared" si="61"/>
        <v>121643011</v>
      </c>
      <c r="C1070" s="581">
        <f t="shared" si="62"/>
        <v>45473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ХОЛДИНГ НОВ ВЕК АД</v>
      </c>
      <c r="B1071" s="105" t="str">
        <f t="shared" si="61"/>
        <v>121643011</v>
      </c>
      <c r="C1071" s="581">
        <f t="shared" si="62"/>
        <v>45473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19667</v>
      </c>
    </row>
    <row r="1072" spans="1:8">
      <c r="A1072" s="105" t="str">
        <f t="shared" si="60"/>
        <v>ХОЛДИНГ НОВ ВЕК АД</v>
      </c>
      <c r="B1072" s="105" t="str">
        <f t="shared" si="61"/>
        <v>121643011</v>
      </c>
      <c r="C1072" s="581">
        <f t="shared" si="62"/>
        <v>45473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19667</v>
      </c>
    </row>
    <row r="1073" spans="1:8">
      <c r="A1073" s="105" t="str">
        <f t="shared" si="60"/>
        <v>ХОЛДИНГ НОВ ВЕК АД</v>
      </c>
      <c r="B1073" s="105" t="str">
        <f t="shared" si="61"/>
        <v>121643011</v>
      </c>
      <c r="C1073" s="581">
        <f t="shared" si="62"/>
        <v>45473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ХОЛДИНГ НОВ ВЕК АД</v>
      </c>
      <c r="B1074" s="105" t="str">
        <f t="shared" si="61"/>
        <v>121643011</v>
      </c>
      <c r="C1074" s="581">
        <f t="shared" si="62"/>
        <v>45473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ХОЛДИНГ НОВ ВЕК АД</v>
      </c>
      <c r="B1075" s="105" t="str">
        <f t="shared" si="61"/>
        <v>121643011</v>
      </c>
      <c r="C1075" s="581">
        <f t="shared" si="62"/>
        <v>45473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ХОЛДИНГ НОВ ВЕК АД</v>
      </c>
      <c r="B1076" s="105" t="str">
        <f t="shared" si="61"/>
        <v>121643011</v>
      </c>
      <c r="C1076" s="581">
        <f t="shared" si="62"/>
        <v>45473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1382</v>
      </c>
    </row>
    <row r="1077" spans="1:8">
      <c r="A1077" s="105" t="str">
        <f t="shared" si="60"/>
        <v>ХОЛДИНГ НОВ ВЕК АД</v>
      </c>
      <c r="B1077" s="105" t="str">
        <f t="shared" si="61"/>
        <v>121643011</v>
      </c>
      <c r="C1077" s="581">
        <f t="shared" si="62"/>
        <v>45473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ХОЛДИНГ НОВ ВЕК АД</v>
      </c>
      <c r="B1078" s="105" t="str">
        <f t="shared" si="61"/>
        <v>121643011</v>
      </c>
      <c r="C1078" s="581">
        <f t="shared" si="62"/>
        <v>45473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179</v>
      </c>
    </row>
    <row r="1079" spans="1:8">
      <c r="A1079" s="105" t="str">
        <f t="shared" si="60"/>
        <v>ХОЛДИНГ НОВ ВЕК АД</v>
      </c>
      <c r="B1079" s="105" t="str">
        <f t="shared" si="61"/>
        <v>121643011</v>
      </c>
      <c r="C1079" s="581">
        <f t="shared" si="62"/>
        <v>45473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1203</v>
      </c>
    </row>
    <row r="1080" spans="1:8">
      <c r="A1080" s="105" t="str">
        <f t="shared" si="60"/>
        <v>ХОЛДИНГ НОВ ВЕК АД</v>
      </c>
      <c r="B1080" s="105" t="str">
        <f t="shared" si="61"/>
        <v>121643011</v>
      </c>
      <c r="C1080" s="581">
        <f t="shared" si="62"/>
        <v>45473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ХОЛДИНГ НОВ ВЕК АД</v>
      </c>
      <c r="B1081" s="105" t="str">
        <f t="shared" si="61"/>
        <v>121643011</v>
      </c>
      <c r="C1081" s="581">
        <f t="shared" si="62"/>
        <v>45473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3703</v>
      </c>
    </row>
    <row r="1082" spans="1:8">
      <c r="A1082" s="105" t="str">
        <f t="shared" si="60"/>
        <v>ХОЛДИНГ НОВ ВЕК АД</v>
      </c>
      <c r="B1082" s="105" t="str">
        <f t="shared" si="61"/>
        <v>121643011</v>
      </c>
      <c r="C1082" s="581">
        <f t="shared" si="62"/>
        <v>45473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ХОЛДИНГ НОВ ВЕК АД</v>
      </c>
      <c r="B1083" s="105" t="str">
        <f t="shared" si="61"/>
        <v>121643011</v>
      </c>
      <c r="C1083" s="581">
        <f t="shared" si="62"/>
        <v>45473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3695</v>
      </c>
    </row>
    <row r="1084" spans="1:8">
      <c r="A1084" s="105" t="str">
        <f t="shared" si="60"/>
        <v>ХОЛДИНГ НОВ ВЕК АД</v>
      </c>
      <c r="B1084" s="105" t="str">
        <f t="shared" si="61"/>
        <v>121643011</v>
      </c>
      <c r="C1084" s="581">
        <f t="shared" si="62"/>
        <v>45473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ХОЛДИНГ НОВ ВЕК АД</v>
      </c>
      <c r="B1085" s="105" t="str">
        <f t="shared" si="61"/>
        <v>121643011</v>
      </c>
      <c r="C1085" s="581">
        <f t="shared" si="62"/>
        <v>45473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6</v>
      </c>
    </row>
    <row r="1086" spans="1:8">
      <c r="A1086" s="105" t="str">
        <f t="shared" si="60"/>
        <v>ХОЛДИНГ НОВ ВЕК АД</v>
      </c>
      <c r="B1086" s="105" t="str">
        <f t="shared" si="61"/>
        <v>121643011</v>
      </c>
      <c r="C1086" s="581">
        <f t="shared" si="62"/>
        <v>45473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0</v>
      </c>
    </row>
    <row r="1087" spans="1:8">
      <c r="A1087" s="105" t="str">
        <f t="shared" si="60"/>
        <v>ХОЛДИНГ НОВ ВЕК АД</v>
      </c>
      <c r="B1087" s="105" t="str">
        <f t="shared" si="61"/>
        <v>121643011</v>
      </c>
      <c r="C1087" s="581">
        <f t="shared" si="62"/>
        <v>45473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ХОЛДИНГ НОВ ВЕК АД</v>
      </c>
      <c r="B1088" s="105" t="str">
        <f t="shared" si="61"/>
        <v>121643011</v>
      </c>
      <c r="C1088" s="581">
        <f t="shared" si="62"/>
        <v>45473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ХОЛДИНГ НОВ ВЕК АД</v>
      </c>
      <c r="B1089" s="105" t="str">
        <f t="shared" si="61"/>
        <v>121643011</v>
      </c>
      <c r="C1089" s="581">
        <f t="shared" si="62"/>
        <v>45473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0</v>
      </c>
    </row>
    <row r="1090" spans="1:8">
      <c r="A1090" s="105" t="str">
        <f t="shared" si="60"/>
        <v>ХОЛДИНГ НОВ ВЕК АД</v>
      </c>
      <c r="B1090" s="105" t="str">
        <f t="shared" si="61"/>
        <v>121643011</v>
      </c>
      <c r="C1090" s="581">
        <f t="shared" si="62"/>
        <v>45473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</v>
      </c>
    </row>
    <row r="1091" spans="1:8">
      <c r="A1091" s="105" t="str">
        <f t="shared" si="60"/>
        <v>ХОЛДИНГ НОВ ВЕК АД</v>
      </c>
      <c r="B1091" s="105" t="str">
        <f t="shared" si="61"/>
        <v>121643011</v>
      </c>
      <c r="C1091" s="581">
        <f t="shared" si="62"/>
        <v>45473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1341</v>
      </c>
    </row>
    <row r="1092" spans="1:8">
      <c r="A1092" s="105" t="str">
        <f t="shared" si="60"/>
        <v>ХОЛДИНГ НОВ ВЕК АД</v>
      </c>
      <c r="B1092" s="105" t="str">
        <f t="shared" si="61"/>
        <v>121643011</v>
      </c>
      <c r="C1092" s="581">
        <f t="shared" si="62"/>
        <v>45473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26093</v>
      </c>
    </row>
    <row r="1093" spans="1:8">
      <c r="A1093" s="105" t="str">
        <f t="shared" si="60"/>
        <v>ХОЛДИНГ НОВ ВЕК АД</v>
      </c>
      <c r="B1093" s="105" t="str">
        <f t="shared" si="61"/>
        <v>121643011</v>
      </c>
      <c r="C1093" s="581">
        <f t="shared" si="62"/>
        <v>45473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26093</v>
      </c>
    </row>
    <row r="1094" spans="1:8">
      <c r="A1094" s="105" t="str">
        <f t="shared" si="60"/>
        <v>ХОЛДИНГ НОВ ВЕК АД</v>
      </c>
      <c r="B1094" s="105" t="str">
        <f t="shared" si="61"/>
        <v>121643011</v>
      </c>
      <c r="C1094" s="581">
        <f t="shared" si="62"/>
        <v>45473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ХОЛДИНГ НОВ ВЕК АД</v>
      </c>
      <c r="B1095" s="105" t="str">
        <f t="shared" si="61"/>
        <v>121643011</v>
      </c>
      <c r="C1095" s="581">
        <f t="shared" si="62"/>
        <v>45473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ХОЛДИНГ НОВ ВЕК АД</v>
      </c>
      <c r="B1096" s="105" t="str">
        <f t="shared" si="61"/>
        <v>121643011</v>
      </c>
      <c r="C1096" s="581">
        <f t="shared" si="62"/>
        <v>45473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ХОЛДИНГ НОВ ВЕК АД</v>
      </c>
      <c r="B1097" s="105" t="str">
        <f t="shared" si="61"/>
        <v>121643011</v>
      </c>
      <c r="C1097" s="581">
        <f t="shared" si="62"/>
        <v>45473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ХОЛДИНГ НОВ ВЕК АД</v>
      </c>
      <c r="B1098" s="105" t="str">
        <f t="shared" si="61"/>
        <v>121643011</v>
      </c>
      <c r="C1098" s="581">
        <f t="shared" si="62"/>
        <v>45473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20794</v>
      </c>
    </row>
    <row r="1099" spans="1:8">
      <c r="A1099" s="105" t="str">
        <f t="shared" si="60"/>
        <v>ХОЛДИНГ НОВ ВЕК АД</v>
      </c>
      <c r="B1099" s="105" t="str">
        <f t="shared" si="61"/>
        <v>121643011</v>
      </c>
      <c r="C1099" s="581">
        <f t="shared" si="62"/>
        <v>45473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20794</v>
      </c>
    </row>
    <row r="1100" spans="1:8">
      <c r="A1100" s="105" t="str">
        <f t="shared" si="60"/>
        <v>ХОЛДИНГ НОВ ВЕК АД</v>
      </c>
      <c r="B1100" s="105" t="str">
        <f t="shared" si="61"/>
        <v>121643011</v>
      </c>
      <c r="C1100" s="581">
        <f t="shared" si="62"/>
        <v>45473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ХОЛДИНГ НОВ ВЕК АД</v>
      </c>
      <c r="B1101" s="105" t="str">
        <f t="shared" si="61"/>
        <v>121643011</v>
      </c>
      <c r="C1101" s="581">
        <f t="shared" si="62"/>
        <v>45473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ХОЛДИНГ НОВ ВЕК АД</v>
      </c>
      <c r="B1102" s="105" t="str">
        <f t="shared" si="61"/>
        <v>121643011</v>
      </c>
      <c r="C1102" s="581">
        <f t="shared" si="62"/>
        <v>45473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ХОЛДИНГ НОВ ВЕК АД</v>
      </c>
      <c r="B1103" s="105" t="str">
        <f t="shared" si="61"/>
        <v>121643011</v>
      </c>
      <c r="C1103" s="581">
        <f t="shared" si="62"/>
        <v>45473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ХОЛДИНГ НОВ ВЕК АД</v>
      </c>
      <c r="B1104" s="105" t="str">
        <f t="shared" ref="B1104:B1167" si="64">pdeBulstat</f>
        <v>121643011</v>
      </c>
      <c r="C1104" s="581">
        <f t="shared" ref="C1104:C1167" si="65">endDate</f>
        <v>45473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ХОЛДИНГ НОВ ВЕК АД</v>
      </c>
      <c r="B1105" s="105" t="str">
        <f t="shared" si="64"/>
        <v>121643011</v>
      </c>
      <c r="C1105" s="581">
        <f t="shared" si="65"/>
        <v>45473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31000</v>
      </c>
    </row>
    <row r="1106" spans="1:8">
      <c r="A1106" s="105" t="str">
        <f t="shared" si="63"/>
        <v>ХОЛДИНГ НОВ ВЕК АД</v>
      </c>
      <c r="B1106" s="105" t="str">
        <f t="shared" si="64"/>
        <v>121643011</v>
      </c>
      <c r="C1106" s="581">
        <f t="shared" si="65"/>
        <v>45473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ХОЛДИНГ НОВ ВЕК АД</v>
      </c>
      <c r="B1107" s="105" t="str">
        <f t="shared" si="64"/>
        <v>121643011</v>
      </c>
      <c r="C1107" s="581">
        <f t="shared" si="65"/>
        <v>45473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ХОЛДИНГ НОВ ВЕК АД</v>
      </c>
      <c r="B1108" s="105" t="str">
        <f t="shared" si="64"/>
        <v>121643011</v>
      </c>
      <c r="C1108" s="581">
        <f t="shared" si="65"/>
        <v>45473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51794</v>
      </c>
    </row>
    <row r="1109" spans="1:8">
      <c r="A1109" s="105" t="str">
        <f t="shared" si="63"/>
        <v>ХОЛДИНГ НОВ ВЕК АД</v>
      </c>
      <c r="B1109" s="105" t="str">
        <f t="shared" si="64"/>
        <v>121643011</v>
      </c>
      <c r="C1109" s="581">
        <f t="shared" si="65"/>
        <v>45473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2573</v>
      </c>
    </row>
    <row r="1110" spans="1:8">
      <c r="A1110" s="105" t="str">
        <f t="shared" si="63"/>
        <v>ХОЛДИНГ НОВ ВЕК АД</v>
      </c>
      <c r="B1110" s="105" t="str">
        <f t="shared" si="64"/>
        <v>121643011</v>
      </c>
      <c r="C1110" s="581">
        <f t="shared" si="65"/>
        <v>45473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ХОЛДИНГ НОВ ВЕК АД</v>
      </c>
      <c r="B1111" s="105" t="str">
        <f t="shared" si="64"/>
        <v>121643011</v>
      </c>
      <c r="C1111" s="581">
        <f t="shared" si="65"/>
        <v>45473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ХОЛДИНГ НОВ ВЕК АД</v>
      </c>
      <c r="B1112" s="105" t="str">
        <f t="shared" si="64"/>
        <v>121643011</v>
      </c>
      <c r="C1112" s="581">
        <f t="shared" si="65"/>
        <v>45473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ХОЛДИНГ НОВ ВЕК АД</v>
      </c>
      <c r="B1113" s="105" t="str">
        <f t="shared" si="64"/>
        <v>121643011</v>
      </c>
      <c r="C1113" s="581">
        <f t="shared" si="65"/>
        <v>45473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ХОЛДИНГ НОВ ВЕК АД</v>
      </c>
      <c r="B1114" s="105" t="str">
        <f t="shared" si="64"/>
        <v>121643011</v>
      </c>
      <c r="C1114" s="581">
        <f t="shared" si="65"/>
        <v>45473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ХОЛДИНГ НОВ ВЕК АД</v>
      </c>
      <c r="B1115" s="105" t="str">
        <f t="shared" si="64"/>
        <v>121643011</v>
      </c>
      <c r="C1115" s="581">
        <f t="shared" si="65"/>
        <v>45473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ХОЛДИНГ НОВ ВЕК АД</v>
      </c>
      <c r="B1116" s="105" t="str">
        <f t="shared" si="64"/>
        <v>121643011</v>
      </c>
      <c r="C1116" s="581">
        <f t="shared" si="65"/>
        <v>45473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ХОЛДИНГ НОВ ВЕК АД</v>
      </c>
      <c r="B1117" s="105" t="str">
        <f t="shared" si="64"/>
        <v>121643011</v>
      </c>
      <c r="C1117" s="581">
        <f t="shared" si="65"/>
        <v>45473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ХОЛДИНГ НОВ ВЕК АД</v>
      </c>
      <c r="B1118" s="105" t="str">
        <f t="shared" si="64"/>
        <v>121643011</v>
      </c>
      <c r="C1118" s="581">
        <f t="shared" si="65"/>
        <v>45473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ХОЛДИНГ НОВ ВЕК АД</v>
      </c>
      <c r="B1119" s="105" t="str">
        <f t="shared" si="64"/>
        <v>121643011</v>
      </c>
      <c r="C1119" s="581">
        <f t="shared" si="65"/>
        <v>45473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ХОЛДИНГ НОВ ВЕК АД</v>
      </c>
      <c r="B1120" s="105" t="str">
        <f t="shared" si="64"/>
        <v>121643011</v>
      </c>
      <c r="C1120" s="581">
        <f t="shared" si="65"/>
        <v>45473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ХОЛДИНГ НОВ ВЕК АД</v>
      </c>
      <c r="B1121" s="105" t="str">
        <f t="shared" si="64"/>
        <v>121643011</v>
      </c>
      <c r="C1121" s="581">
        <f t="shared" si="65"/>
        <v>45473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ХОЛДИНГ НОВ ВЕК АД</v>
      </c>
      <c r="B1122" s="105" t="str">
        <f t="shared" si="64"/>
        <v>121643011</v>
      </c>
      <c r="C1122" s="581">
        <f t="shared" si="65"/>
        <v>45473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ХОЛДИНГ НОВ ВЕК АД</v>
      </c>
      <c r="B1123" s="105" t="str">
        <f t="shared" si="64"/>
        <v>121643011</v>
      </c>
      <c r="C1123" s="581">
        <f t="shared" si="65"/>
        <v>45473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ХОЛДИНГ НОВ ВЕК АД</v>
      </c>
      <c r="B1124" s="105" t="str">
        <f t="shared" si="64"/>
        <v>121643011</v>
      </c>
      <c r="C1124" s="581">
        <f t="shared" si="65"/>
        <v>45473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ХОЛДИНГ НОВ ВЕК АД</v>
      </c>
      <c r="B1125" s="105" t="str">
        <f t="shared" si="64"/>
        <v>121643011</v>
      </c>
      <c r="C1125" s="581">
        <f t="shared" si="65"/>
        <v>45473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ХОЛДИНГ НОВ ВЕК АД</v>
      </c>
      <c r="B1126" s="105" t="str">
        <f t="shared" si="64"/>
        <v>121643011</v>
      </c>
      <c r="C1126" s="581">
        <f t="shared" si="65"/>
        <v>45473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ХОЛДИНГ НОВ ВЕК АД</v>
      </c>
      <c r="B1127" s="105" t="str">
        <f t="shared" si="64"/>
        <v>121643011</v>
      </c>
      <c r="C1127" s="581">
        <f t="shared" si="65"/>
        <v>45473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ХОЛДИНГ НОВ ВЕК АД</v>
      </c>
      <c r="B1128" s="105" t="str">
        <f t="shared" si="64"/>
        <v>121643011</v>
      </c>
      <c r="C1128" s="581">
        <f t="shared" si="65"/>
        <v>45473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ХОЛДИНГ НОВ ВЕК АД</v>
      </c>
      <c r="B1129" s="105" t="str">
        <f t="shared" si="64"/>
        <v>121643011</v>
      </c>
      <c r="C1129" s="581">
        <f t="shared" si="65"/>
        <v>45473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ХОЛДИНГ НОВ ВЕК АД</v>
      </c>
      <c r="B1130" s="105" t="str">
        <f t="shared" si="64"/>
        <v>121643011</v>
      </c>
      <c r="C1130" s="581">
        <f t="shared" si="65"/>
        <v>45473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ХОЛДИНГ НОВ ВЕК АД</v>
      </c>
      <c r="B1131" s="105" t="str">
        <f t="shared" si="64"/>
        <v>121643011</v>
      </c>
      <c r="C1131" s="581">
        <f t="shared" si="65"/>
        <v>45473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ХОЛДИНГ НОВ ВЕК АД</v>
      </c>
      <c r="B1132" s="105" t="str">
        <f t="shared" si="64"/>
        <v>121643011</v>
      </c>
      <c r="C1132" s="581">
        <f t="shared" si="65"/>
        <v>45473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ХОЛДИНГ НОВ ВЕК АД</v>
      </c>
      <c r="B1133" s="105" t="str">
        <f t="shared" si="64"/>
        <v>121643011</v>
      </c>
      <c r="C1133" s="581">
        <f t="shared" si="65"/>
        <v>45473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ХОЛДИНГ НОВ ВЕК АД</v>
      </c>
      <c r="B1134" s="105" t="str">
        <f t="shared" si="64"/>
        <v>121643011</v>
      </c>
      <c r="C1134" s="581">
        <f t="shared" si="65"/>
        <v>45473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ХОЛДИНГ НОВ ВЕК АД</v>
      </c>
      <c r="B1135" s="105" t="str">
        <f t="shared" si="64"/>
        <v>121643011</v>
      </c>
      <c r="C1135" s="581">
        <f t="shared" si="65"/>
        <v>45473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ХОЛДИНГ НОВ ВЕК АД</v>
      </c>
      <c r="B1136" s="105" t="str">
        <f t="shared" si="64"/>
        <v>121643011</v>
      </c>
      <c r="C1136" s="581">
        <f t="shared" si="65"/>
        <v>45473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54367</v>
      </c>
    </row>
    <row r="1137" spans="1:8">
      <c r="A1137" s="105" t="str">
        <f t="shared" si="63"/>
        <v>ХОЛДИНГ НОВ ВЕК АД</v>
      </c>
      <c r="B1137" s="105" t="str">
        <f t="shared" si="64"/>
        <v>121643011</v>
      </c>
      <c r="C1137" s="581">
        <f t="shared" si="65"/>
        <v>45473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ХОЛДИНГ НОВ ВЕК АД</v>
      </c>
      <c r="B1138" s="105" t="str">
        <f t="shared" si="64"/>
        <v>121643011</v>
      </c>
      <c r="C1138" s="581">
        <f t="shared" si="65"/>
        <v>45473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ХОЛДИНГ НОВ ВЕК АД</v>
      </c>
      <c r="B1139" s="105" t="str">
        <f t="shared" si="64"/>
        <v>121643011</v>
      </c>
      <c r="C1139" s="581">
        <f t="shared" si="65"/>
        <v>45473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ХОЛДИНГ НОВ ВЕК АД</v>
      </c>
      <c r="B1140" s="105" t="str">
        <f t="shared" si="64"/>
        <v>121643011</v>
      </c>
      <c r="C1140" s="581">
        <f t="shared" si="65"/>
        <v>45473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ХОЛДИНГ НОВ ВЕК АД</v>
      </c>
      <c r="B1141" s="105" t="str">
        <f t="shared" si="64"/>
        <v>121643011</v>
      </c>
      <c r="C1141" s="581">
        <f t="shared" si="65"/>
        <v>45473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ХОЛДИНГ НОВ ВЕК АД</v>
      </c>
      <c r="B1142" s="105" t="str">
        <f t="shared" si="64"/>
        <v>121643011</v>
      </c>
      <c r="C1142" s="581">
        <f t="shared" si="65"/>
        <v>45473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ХОЛДИНГ НОВ ВЕК АД</v>
      </c>
      <c r="B1143" s="105" t="str">
        <f t="shared" si="64"/>
        <v>121643011</v>
      </c>
      <c r="C1143" s="581">
        <f t="shared" si="65"/>
        <v>45473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ХОЛДИНГ НОВ ВЕК АД</v>
      </c>
      <c r="B1144" s="105" t="str">
        <f t="shared" si="64"/>
        <v>121643011</v>
      </c>
      <c r="C1144" s="581">
        <f t="shared" si="65"/>
        <v>45473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ХОЛДИНГ НОВ ВЕК АД</v>
      </c>
      <c r="B1145" s="105" t="str">
        <f t="shared" si="64"/>
        <v>121643011</v>
      </c>
      <c r="C1145" s="581">
        <f t="shared" si="65"/>
        <v>45473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ХОЛДИНГ НОВ ВЕК АД</v>
      </c>
      <c r="B1146" s="105" t="str">
        <f t="shared" si="64"/>
        <v>121643011</v>
      </c>
      <c r="C1146" s="581">
        <f t="shared" si="65"/>
        <v>45473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ХОЛДИНГ НОВ ВЕК АД</v>
      </c>
      <c r="B1147" s="105" t="str">
        <f t="shared" si="64"/>
        <v>121643011</v>
      </c>
      <c r="C1147" s="581">
        <f t="shared" si="65"/>
        <v>45473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ХОЛДИНГ НОВ ВЕК АД</v>
      </c>
      <c r="B1148" s="105" t="str">
        <f t="shared" si="64"/>
        <v>121643011</v>
      </c>
      <c r="C1148" s="581">
        <f t="shared" si="65"/>
        <v>45473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ХОЛДИНГ НОВ ВЕК АД</v>
      </c>
      <c r="B1149" s="105" t="str">
        <f t="shared" si="64"/>
        <v>121643011</v>
      </c>
      <c r="C1149" s="581">
        <f t="shared" si="65"/>
        <v>45473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ХОЛДИНГ НОВ ВЕК АД</v>
      </c>
      <c r="B1150" s="105" t="str">
        <f t="shared" si="64"/>
        <v>121643011</v>
      </c>
      <c r="C1150" s="581">
        <f t="shared" si="65"/>
        <v>45473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ХОЛДИНГ НОВ ВЕК АД</v>
      </c>
      <c r="B1151" s="105" t="str">
        <f t="shared" si="64"/>
        <v>121643011</v>
      </c>
      <c r="C1151" s="581">
        <f t="shared" si="65"/>
        <v>45473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ХОЛДИНГ НОВ ВЕК АД</v>
      </c>
      <c r="B1152" s="105" t="str">
        <f t="shared" si="64"/>
        <v>121643011</v>
      </c>
      <c r="C1152" s="581">
        <f t="shared" si="65"/>
        <v>45473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ХОЛДИНГ НОВ ВЕК АД</v>
      </c>
      <c r="B1153" s="105" t="str">
        <f t="shared" si="64"/>
        <v>121643011</v>
      </c>
      <c r="C1153" s="581">
        <f t="shared" si="65"/>
        <v>45473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ХОЛДИНГ НОВ ВЕК АД</v>
      </c>
      <c r="B1154" s="105" t="str">
        <f t="shared" si="64"/>
        <v>121643011</v>
      </c>
      <c r="C1154" s="581">
        <f t="shared" si="65"/>
        <v>45473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ХОЛДИНГ НОВ ВЕК АД</v>
      </c>
      <c r="B1155" s="105" t="str">
        <f t="shared" si="64"/>
        <v>121643011</v>
      </c>
      <c r="C1155" s="581">
        <f t="shared" si="65"/>
        <v>45473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ХОЛДИНГ НОВ ВЕК АД</v>
      </c>
      <c r="B1156" s="105" t="str">
        <f t="shared" si="64"/>
        <v>121643011</v>
      </c>
      <c r="C1156" s="581">
        <f t="shared" si="65"/>
        <v>45473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ХОЛДИНГ НОВ ВЕК АД</v>
      </c>
      <c r="B1157" s="105" t="str">
        <f t="shared" si="64"/>
        <v>121643011</v>
      </c>
      <c r="C1157" s="581">
        <f t="shared" si="65"/>
        <v>45473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ХОЛДИНГ НОВ ВЕК АД</v>
      </c>
      <c r="B1158" s="105" t="str">
        <f t="shared" si="64"/>
        <v>121643011</v>
      </c>
      <c r="C1158" s="581">
        <f t="shared" si="65"/>
        <v>45473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ХОЛДИНГ НОВ ВЕК АД</v>
      </c>
      <c r="B1159" s="105" t="str">
        <f t="shared" si="64"/>
        <v>121643011</v>
      </c>
      <c r="C1159" s="581">
        <f t="shared" si="65"/>
        <v>45473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ХОЛДИНГ НОВ ВЕК АД</v>
      </c>
      <c r="B1160" s="105" t="str">
        <f t="shared" si="64"/>
        <v>121643011</v>
      </c>
      <c r="C1160" s="581">
        <f t="shared" si="65"/>
        <v>45473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ХОЛДИНГ НОВ ВЕК АД</v>
      </c>
      <c r="B1161" s="105" t="str">
        <f t="shared" si="64"/>
        <v>121643011</v>
      </c>
      <c r="C1161" s="581">
        <f t="shared" si="65"/>
        <v>45473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ХОЛДИНГ НОВ ВЕК АД</v>
      </c>
      <c r="B1162" s="105" t="str">
        <f t="shared" si="64"/>
        <v>121643011</v>
      </c>
      <c r="C1162" s="581">
        <f t="shared" si="65"/>
        <v>45473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ХОЛДИНГ НОВ ВЕК АД</v>
      </c>
      <c r="B1163" s="105" t="str">
        <f t="shared" si="64"/>
        <v>121643011</v>
      </c>
      <c r="C1163" s="581">
        <f t="shared" si="65"/>
        <v>45473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ХОЛДИНГ НОВ ВЕК АД</v>
      </c>
      <c r="B1164" s="105" t="str">
        <f t="shared" si="64"/>
        <v>121643011</v>
      </c>
      <c r="C1164" s="581">
        <f t="shared" si="65"/>
        <v>45473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ХОЛДИНГ НОВ ВЕК АД</v>
      </c>
      <c r="B1165" s="105" t="str">
        <f t="shared" si="64"/>
        <v>121643011</v>
      </c>
      <c r="C1165" s="581">
        <f t="shared" si="65"/>
        <v>45473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ХОЛДИНГ НОВ ВЕК АД</v>
      </c>
      <c r="B1166" s="105" t="str">
        <f t="shared" si="64"/>
        <v>121643011</v>
      </c>
      <c r="C1166" s="581">
        <f t="shared" si="65"/>
        <v>45473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ХОЛДИНГ НОВ ВЕК АД</v>
      </c>
      <c r="B1167" s="105" t="str">
        <f t="shared" si="64"/>
        <v>121643011</v>
      </c>
      <c r="C1167" s="581">
        <f t="shared" si="65"/>
        <v>45473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ХОЛДИНГ НОВ ВЕК АД</v>
      </c>
      <c r="B1168" s="105" t="str">
        <f t="shared" ref="B1168:B1195" si="67">pdeBulstat</f>
        <v>121643011</v>
      </c>
      <c r="C1168" s="581">
        <f t="shared" ref="C1168:C1195" si="68">endDate</f>
        <v>45473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ХОЛДИНГ НОВ ВЕК АД</v>
      </c>
      <c r="B1169" s="105" t="str">
        <f t="shared" si="67"/>
        <v>121643011</v>
      </c>
      <c r="C1169" s="581">
        <f t="shared" si="68"/>
        <v>45473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ХОЛДИНГ НОВ ВЕК АД</v>
      </c>
      <c r="B1170" s="105" t="str">
        <f t="shared" si="67"/>
        <v>121643011</v>
      </c>
      <c r="C1170" s="581">
        <f t="shared" si="68"/>
        <v>45473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ХОЛДИНГ НОВ ВЕК АД</v>
      </c>
      <c r="B1171" s="105" t="str">
        <f t="shared" si="67"/>
        <v>121643011</v>
      </c>
      <c r="C1171" s="581">
        <f t="shared" si="68"/>
        <v>45473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ХОЛДИНГ НОВ ВЕК АД</v>
      </c>
      <c r="B1172" s="105" t="str">
        <f t="shared" si="67"/>
        <v>121643011</v>
      </c>
      <c r="C1172" s="581">
        <f t="shared" si="68"/>
        <v>45473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ХОЛДИНГ НОВ ВЕК АД</v>
      </c>
      <c r="B1173" s="105" t="str">
        <f t="shared" si="67"/>
        <v>121643011</v>
      </c>
      <c r="C1173" s="581">
        <f t="shared" si="68"/>
        <v>45473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ХОЛДИНГ НОВ ВЕК АД</v>
      </c>
      <c r="B1174" s="105" t="str">
        <f t="shared" si="67"/>
        <v>121643011</v>
      </c>
      <c r="C1174" s="581">
        <f t="shared" si="68"/>
        <v>45473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ХОЛДИНГ НОВ ВЕК АД</v>
      </c>
      <c r="B1175" s="105" t="str">
        <f t="shared" si="67"/>
        <v>121643011</v>
      </c>
      <c r="C1175" s="581">
        <f t="shared" si="68"/>
        <v>45473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ХОЛДИНГ НОВ ВЕК АД</v>
      </c>
      <c r="B1176" s="105" t="str">
        <f t="shared" si="67"/>
        <v>121643011</v>
      </c>
      <c r="C1176" s="581">
        <f t="shared" si="68"/>
        <v>45473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ХОЛДИНГ НОВ ВЕК АД</v>
      </c>
      <c r="B1177" s="105" t="str">
        <f t="shared" si="67"/>
        <v>121643011</v>
      </c>
      <c r="C1177" s="581">
        <f t="shared" si="68"/>
        <v>45473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ХОЛДИНГ НОВ ВЕК АД</v>
      </c>
      <c r="B1178" s="105" t="str">
        <f t="shared" si="67"/>
        <v>121643011</v>
      </c>
      <c r="C1178" s="581">
        <f t="shared" si="68"/>
        <v>45473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ХОЛДИНГ НОВ ВЕК АД</v>
      </c>
      <c r="B1179" s="105" t="str">
        <f t="shared" si="67"/>
        <v>121643011</v>
      </c>
      <c r="C1179" s="581">
        <f t="shared" si="68"/>
        <v>45473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ХОЛДИНГ НОВ ВЕК АД</v>
      </c>
      <c r="B1180" s="105" t="str">
        <f t="shared" si="67"/>
        <v>121643011</v>
      </c>
      <c r="C1180" s="581">
        <f t="shared" si="68"/>
        <v>45473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ХОЛДИНГ НОВ ВЕК АД</v>
      </c>
      <c r="B1181" s="105" t="str">
        <f t="shared" si="67"/>
        <v>121643011</v>
      </c>
      <c r="C1181" s="581">
        <f t="shared" si="68"/>
        <v>45473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ХОЛДИНГ НОВ ВЕК АД</v>
      </c>
      <c r="B1182" s="105" t="str">
        <f t="shared" si="67"/>
        <v>121643011</v>
      </c>
      <c r="C1182" s="581">
        <f t="shared" si="68"/>
        <v>45473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ХОЛДИНГ НОВ ВЕК АД</v>
      </c>
      <c r="B1183" s="105" t="str">
        <f t="shared" si="67"/>
        <v>121643011</v>
      </c>
      <c r="C1183" s="581">
        <f t="shared" si="68"/>
        <v>45473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ХОЛДИНГ НОВ ВЕК АД</v>
      </c>
      <c r="B1184" s="105" t="str">
        <f t="shared" si="67"/>
        <v>121643011</v>
      </c>
      <c r="C1184" s="581">
        <f t="shared" si="68"/>
        <v>45473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ХОЛДИНГ НОВ ВЕК АД</v>
      </c>
      <c r="B1185" s="105" t="str">
        <f t="shared" si="67"/>
        <v>121643011</v>
      </c>
      <c r="C1185" s="581">
        <f t="shared" si="68"/>
        <v>45473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ХОЛДИНГ НОВ ВЕК АД</v>
      </c>
      <c r="B1186" s="105" t="str">
        <f t="shared" si="67"/>
        <v>121643011</v>
      </c>
      <c r="C1186" s="581">
        <f t="shared" si="68"/>
        <v>45473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ХОЛДИНГ НОВ ВЕК АД</v>
      </c>
      <c r="B1187" s="105" t="str">
        <f t="shared" si="67"/>
        <v>121643011</v>
      </c>
      <c r="C1187" s="581">
        <f t="shared" si="68"/>
        <v>45473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ХОЛДИНГ НОВ ВЕК АД</v>
      </c>
      <c r="B1188" s="105" t="str">
        <f t="shared" si="67"/>
        <v>121643011</v>
      </c>
      <c r="C1188" s="581">
        <f t="shared" si="68"/>
        <v>45473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ХОЛДИНГ НОВ ВЕК АД</v>
      </c>
      <c r="B1189" s="105" t="str">
        <f t="shared" si="67"/>
        <v>121643011</v>
      </c>
      <c r="C1189" s="581">
        <f t="shared" si="68"/>
        <v>45473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ХОЛДИНГ НОВ ВЕК АД</v>
      </c>
      <c r="B1190" s="105" t="str">
        <f t="shared" si="67"/>
        <v>121643011</v>
      </c>
      <c r="C1190" s="581">
        <f t="shared" si="68"/>
        <v>45473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ХОЛДИНГ НОВ ВЕК АД</v>
      </c>
      <c r="B1191" s="105" t="str">
        <f t="shared" si="67"/>
        <v>121643011</v>
      </c>
      <c r="C1191" s="581">
        <f t="shared" si="68"/>
        <v>45473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ХОЛДИНГ НОВ ВЕК АД</v>
      </c>
      <c r="B1192" s="105" t="str">
        <f t="shared" si="67"/>
        <v>121643011</v>
      </c>
      <c r="C1192" s="581">
        <f t="shared" si="68"/>
        <v>45473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ХОЛДИНГ НОВ ВЕК АД</v>
      </c>
      <c r="B1193" s="105" t="str">
        <f t="shared" si="67"/>
        <v>121643011</v>
      </c>
      <c r="C1193" s="581">
        <f t="shared" si="68"/>
        <v>45473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ХОЛДИНГ НОВ ВЕК АД</v>
      </c>
      <c r="B1194" s="105" t="str">
        <f t="shared" si="67"/>
        <v>121643011</v>
      </c>
      <c r="C1194" s="581">
        <f t="shared" si="68"/>
        <v>45473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ХОЛДИНГ НОВ ВЕК АД</v>
      </c>
      <c r="B1195" s="105" t="str">
        <f t="shared" si="67"/>
        <v>121643011</v>
      </c>
      <c r="C1195" s="581">
        <f t="shared" si="68"/>
        <v>45473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ХОЛДИНГ НОВ ВЕК АД</v>
      </c>
      <c r="B1197" s="105" t="str">
        <f t="shared" ref="B1197:B1228" si="70">pdeBulstat</f>
        <v>121643011</v>
      </c>
      <c r="C1197" s="581">
        <f t="shared" ref="C1197:C1228" si="71">endDate</f>
        <v>45473</v>
      </c>
      <c r="D1197" s="105" t="s">
        <v>763</v>
      </c>
      <c r="E1197" s="105">
        <v>1</v>
      </c>
      <c r="F1197" s="105" t="s">
        <v>762</v>
      </c>
      <c r="H1197" s="498">
        <f>'Справка 8'!C13</f>
        <v>12504924</v>
      </c>
    </row>
    <row r="1198" spans="1:8">
      <c r="A1198" s="105" t="str">
        <f t="shared" si="69"/>
        <v>ХОЛДИНГ НОВ ВЕК АД</v>
      </c>
      <c r="B1198" s="105" t="str">
        <f t="shared" si="70"/>
        <v>121643011</v>
      </c>
      <c r="C1198" s="581">
        <f t="shared" si="71"/>
        <v>45473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ХОЛДИНГ НОВ ВЕК АД</v>
      </c>
      <c r="B1199" s="105" t="str">
        <f t="shared" si="70"/>
        <v>121643011</v>
      </c>
      <c r="C1199" s="581">
        <f t="shared" si="71"/>
        <v>45473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ХОЛДИНГ НОВ ВЕК АД</v>
      </c>
      <c r="B1200" s="105" t="str">
        <f t="shared" si="70"/>
        <v>121643011</v>
      </c>
      <c r="C1200" s="581">
        <f t="shared" si="71"/>
        <v>45473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ХОЛДИНГ НОВ ВЕК АД</v>
      </c>
      <c r="B1201" s="105" t="str">
        <f t="shared" si="70"/>
        <v>121643011</v>
      </c>
      <c r="C1201" s="581">
        <f t="shared" si="71"/>
        <v>45473</v>
      </c>
      <c r="D1201" s="105" t="s">
        <v>769</v>
      </c>
      <c r="E1201" s="105">
        <v>1</v>
      </c>
      <c r="F1201" s="105" t="s">
        <v>79</v>
      </c>
      <c r="H1201" s="498">
        <f>'Справка 8'!C17</f>
        <v>3820050</v>
      </c>
    </row>
    <row r="1202" spans="1:8">
      <c r="A1202" s="105" t="str">
        <f t="shared" si="69"/>
        <v>ХОЛДИНГ НОВ ВЕК АД</v>
      </c>
      <c r="B1202" s="105" t="str">
        <f t="shared" si="70"/>
        <v>121643011</v>
      </c>
      <c r="C1202" s="581">
        <f t="shared" si="71"/>
        <v>45473</v>
      </c>
      <c r="D1202" s="105" t="s">
        <v>770</v>
      </c>
      <c r="E1202" s="105">
        <v>1</v>
      </c>
      <c r="F1202" s="105" t="s">
        <v>761</v>
      </c>
      <c r="H1202" s="498">
        <f>'Справка 8'!C18</f>
        <v>16324974</v>
      </c>
    </row>
    <row r="1203" spans="1:8">
      <c r="A1203" s="105" t="str">
        <f t="shared" si="69"/>
        <v>ХОЛДИНГ НОВ ВЕК АД</v>
      </c>
      <c r="B1203" s="105" t="str">
        <f t="shared" si="70"/>
        <v>121643011</v>
      </c>
      <c r="C1203" s="581">
        <f t="shared" si="71"/>
        <v>45473</v>
      </c>
      <c r="D1203" s="105" t="s">
        <v>772</v>
      </c>
      <c r="E1203" s="105">
        <v>1</v>
      </c>
      <c r="F1203" s="105" t="s">
        <v>762</v>
      </c>
      <c r="H1203" s="498">
        <f>'Справка 8'!C20</f>
        <v>39516</v>
      </c>
    </row>
    <row r="1204" spans="1:8">
      <c r="A1204" s="105" t="str">
        <f t="shared" si="69"/>
        <v>ХОЛДИНГ НОВ ВЕК АД</v>
      </c>
      <c r="B1204" s="105" t="str">
        <f t="shared" si="70"/>
        <v>121643011</v>
      </c>
      <c r="C1204" s="581">
        <f t="shared" si="71"/>
        <v>45473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ХОЛДИНГ НОВ ВЕК АД</v>
      </c>
      <c r="B1205" s="105" t="str">
        <f t="shared" si="70"/>
        <v>121643011</v>
      </c>
      <c r="C1205" s="581">
        <f t="shared" si="71"/>
        <v>45473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ХОЛДИНГ НОВ ВЕК АД</v>
      </c>
      <c r="B1206" s="105" t="str">
        <f t="shared" si="70"/>
        <v>121643011</v>
      </c>
      <c r="C1206" s="581">
        <f t="shared" si="71"/>
        <v>45473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ХОЛДИНГ НОВ ВЕК АД</v>
      </c>
      <c r="B1207" s="105" t="str">
        <f t="shared" si="70"/>
        <v>121643011</v>
      </c>
      <c r="C1207" s="581">
        <f t="shared" si="71"/>
        <v>45473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ХОЛДИНГ НОВ ВЕК АД</v>
      </c>
      <c r="B1208" s="105" t="str">
        <f t="shared" si="70"/>
        <v>121643011</v>
      </c>
      <c r="C1208" s="581">
        <f t="shared" si="71"/>
        <v>45473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ХОЛДИНГ НОВ ВЕК АД</v>
      </c>
      <c r="B1209" s="105" t="str">
        <f t="shared" si="70"/>
        <v>121643011</v>
      </c>
      <c r="C1209" s="581">
        <f t="shared" si="71"/>
        <v>45473</v>
      </c>
      <c r="D1209" s="105" t="s">
        <v>784</v>
      </c>
      <c r="E1209" s="105">
        <v>1</v>
      </c>
      <c r="F1209" s="105" t="s">
        <v>783</v>
      </c>
      <c r="H1209" s="498">
        <f>'Справка 8'!C26</f>
        <v>7403746</v>
      </c>
    </row>
    <row r="1210" spans="1:8">
      <c r="A1210" s="105" t="str">
        <f t="shared" si="69"/>
        <v>ХОЛДИНГ НОВ ВЕК АД</v>
      </c>
      <c r="B1210" s="105" t="str">
        <f t="shared" si="70"/>
        <v>121643011</v>
      </c>
      <c r="C1210" s="581">
        <f t="shared" si="71"/>
        <v>45473</v>
      </c>
      <c r="D1210" s="105" t="s">
        <v>786</v>
      </c>
      <c r="E1210" s="105">
        <v>1</v>
      </c>
      <c r="F1210" s="105" t="s">
        <v>771</v>
      </c>
      <c r="H1210" s="498">
        <f>'Справка 8'!C27</f>
        <v>7443262</v>
      </c>
    </row>
    <row r="1211" spans="1:8">
      <c r="A1211" s="105" t="str">
        <f t="shared" si="69"/>
        <v>ХОЛДИНГ НОВ ВЕК АД</v>
      </c>
      <c r="B1211" s="105" t="str">
        <f t="shared" si="70"/>
        <v>121643011</v>
      </c>
      <c r="C1211" s="581">
        <f t="shared" si="71"/>
        <v>45473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ХОЛДИНГ НОВ ВЕК АД</v>
      </c>
      <c r="B1212" s="105" t="str">
        <f t="shared" si="70"/>
        <v>121643011</v>
      </c>
      <c r="C1212" s="581">
        <f t="shared" si="71"/>
        <v>45473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ХОЛДИНГ НОВ ВЕК АД</v>
      </c>
      <c r="B1213" s="105" t="str">
        <f t="shared" si="70"/>
        <v>121643011</v>
      </c>
      <c r="C1213" s="581">
        <f t="shared" si="71"/>
        <v>45473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ХОЛДИНГ НОВ ВЕК АД</v>
      </c>
      <c r="B1214" s="105" t="str">
        <f t="shared" si="70"/>
        <v>121643011</v>
      </c>
      <c r="C1214" s="581">
        <f t="shared" si="71"/>
        <v>45473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ХОЛДИНГ НОВ ВЕК АД</v>
      </c>
      <c r="B1215" s="105" t="str">
        <f t="shared" si="70"/>
        <v>121643011</v>
      </c>
      <c r="C1215" s="581">
        <f t="shared" si="71"/>
        <v>45473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ХОЛДИНГ НОВ ВЕК АД</v>
      </c>
      <c r="B1216" s="105" t="str">
        <f t="shared" si="70"/>
        <v>121643011</v>
      </c>
      <c r="C1216" s="581">
        <f t="shared" si="71"/>
        <v>45473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ХОЛДИНГ НОВ ВЕК АД</v>
      </c>
      <c r="B1217" s="105" t="str">
        <f t="shared" si="70"/>
        <v>121643011</v>
      </c>
      <c r="C1217" s="581">
        <f t="shared" si="71"/>
        <v>45473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ХОЛДИНГ НОВ ВЕК АД</v>
      </c>
      <c r="B1218" s="105" t="str">
        <f t="shared" si="70"/>
        <v>121643011</v>
      </c>
      <c r="C1218" s="581">
        <f t="shared" si="71"/>
        <v>45473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ХОЛДИНГ НОВ ВЕК АД</v>
      </c>
      <c r="B1219" s="105" t="str">
        <f t="shared" si="70"/>
        <v>121643011</v>
      </c>
      <c r="C1219" s="581">
        <f t="shared" si="71"/>
        <v>45473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ХОЛДИНГ НОВ ВЕК АД</v>
      </c>
      <c r="B1220" s="105" t="str">
        <f t="shared" si="70"/>
        <v>121643011</v>
      </c>
      <c r="C1220" s="581">
        <f t="shared" si="71"/>
        <v>45473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ХОЛДИНГ НОВ ВЕК АД</v>
      </c>
      <c r="B1221" s="105" t="str">
        <f t="shared" si="70"/>
        <v>121643011</v>
      </c>
      <c r="C1221" s="581">
        <f t="shared" si="71"/>
        <v>45473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ХОЛДИНГ НОВ ВЕК АД</v>
      </c>
      <c r="B1222" s="105" t="str">
        <f t="shared" si="70"/>
        <v>121643011</v>
      </c>
      <c r="C1222" s="581">
        <f t="shared" si="71"/>
        <v>45473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ХОЛДИНГ НОВ ВЕК АД</v>
      </c>
      <c r="B1223" s="105" t="str">
        <f t="shared" si="70"/>
        <v>121643011</v>
      </c>
      <c r="C1223" s="581">
        <f t="shared" si="71"/>
        <v>45473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ХОЛДИНГ НОВ ВЕК АД</v>
      </c>
      <c r="B1224" s="105" t="str">
        <f t="shared" si="70"/>
        <v>121643011</v>
      </c>
      <c r="C1224" s="581">
        <f t="shared" si="71"/>
        <v>45473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ХОЛДИНГ НОВ ВЕК АД</v>
      </c>
      <c r="B1225" s="105" t="str">
        <f t="shared" si="70"/>
        <v>121643011</v>
      </c>
      <c r="C1225" s="581">
        <f t="shared" si="71"/>
        <v>45473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ХОЛДИНГ НОВ ВЕК АД</v>
      </c>
      <c r="B1226" s="105" t="str">
        <f t="shared" si="70"/>
        <v>121643011</v>
      </c>
      <c r="C1226" s="581">
        <f t="shared" si="71"/>
        <v>45473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ХОЛДИНГ НОВ ВЕК АД</v>
      </c>
      <c r="B1227" s="105" t="str">
        <f t="shared" si="70"/>
        <v>121643011</v>
      </c>
      <c r="C1227" s="581">
        <f t="shared" si="71"/>
        <v>45473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ХОЛДИНГ НОВ ВЕК АД</v>
      </c>
      <c r="B1228" s="105" t="str">
        <f t="shared" si="70"/>
        <v>121643011</v>
      </c>
      <c r="C1228" s="581">
        <f t="shared" si="71"/>
        <v>45473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ХОЛДИНГ НОВ ВЕК АД</v>
      </c>
      <c r="B1229" s="105" t="str">
        <f t="shared" ref="B1229:B1260" si="73">pdeBulstat</f>
        <v>121643011</v>
      </c>
      <c r="C1229" s="581">
        <f t="shared" ref="C1229:C1260" si="74">endDate</f>
        <v>45473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ХОЛДИНГ НОВ ВЕК АД</v>
      </c>
      <c r="B1230" s="105" t="str">
        <f t="shared" si="73"/>
        <v>121643011</v>
      </c>
      <c r="C1230" s="581">
        <f t="shared" si="74"/>
        <v>45473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ХОЛДИНГ НОВ ВЕК АД</v>
      </c>
      <c r="B1231" s="105" t="str">
        <f t="shared" si="73"/>
        <v>121643011</v>
      </c>
      <c r="C1231" s="581">
        <f t="shared" si="74"/>
        <v>45473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ХОЛДИНГ НОВ ВЕК АД</v>
      </c>
      <c r="B1232" s="105" t="str">
        <f t="shared" si="73"/>
        <v>121643011</v>
      </c>
      <c r="C1232" s="581">
        <f t="shared" si="74"/>
        <v>45473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ХОЛДИНГ НОВ ВЕК АД</v>
      </c>
      <c r="B1233" s="105" t="str">
        <f t="shared" si="73"/>
        <v>121643011</v>
      </c>
      <c r="C1233" s="581">
        <f t="shared" si="74"/>
        <v>45473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ХОЛДИНГ НОВ ВЕК АД</v>
      </c>
      <c r="B1234" s="105" t="str">
        <f t="shared" si="73"/>
        <v>121643011</v>
      </c>
      <c r="C1234" s="581">
        <f t="shared" si="74"/>
        <v>45473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ХОЛДИНГ НОВ ВЕК АД</v>
      </c>
      <c r="B1235" s="105" t="str">
        <f t="shared" si="73"/>
        <v>121643011</v>
      </c>
      <c r="C1235" s="581">
        <f t="shared" si="74"/>
        <v>45473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ХОЛДИНГ НОВ ВЕК АД</v>
      </c>
      <c r="B1236" s="105" t="str">
        <f t="shared" si="73"/>
        <v>121643011</v>
      </c>
      <c r="C1236" s="581">
        <f t="shared" si="74"/>
        <v>45473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ХОЛДИНГ НОВ ВЕК АД</v>
      </c>
      <c r="B1237" s="105" t="str">
        <f t="shared" si="73"/>
        <v>121643011</v>
      </c>
      <c r="C1237" s="581">
        <f t="shared" si="74"/>
        <v>45473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ХОЛДИНГ НОВ ВЕК АД</v>
      </c>
      <c r="B1238" s="105" t="str">
        <f t="shared" si="73"/>
        <v>121643011</v>
      </c>
      <c r="C1238" s="581">
        <f t="shared" si="74"/>
        <v>45473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ХОЛДИНГ НОВ ВЕК АД</v>
      </c>
      <c r="B1239" s="105" t="str">
        <f t="shared" si="73"/>
        <v>121643011</v>
      </c>
      <c r="C1239" s="581">
        <f t="shared" si="74"/>
        <v>45473</v>
      </c>
      <c r="D1239" s="105" t="s">
        <v>763</v>
      </c>
      <c r="E1239" s="105">
        <v>4</v>
      </c>
      <c r="F1239" s="105" t="s">
        <v>762</v>
      </c>
      <c r="H1239" s="498">
        <f>'Справка 8'!F13</f>
        <v>23110</v>
      </c>
    </row>
    <row r="1240" spans="1:8">
      <c r="A1240" s="105" t="str">
        <f t="shared" si="72"/>
        <v>ХОЛДИНГ НОВ ВЕК АД</v>
      </c>
      <c r="B1240" s="105" t="str">
        <f t="shared" si="73"/>
        <v>121643011</v>
      </c>
      <c r="C1240" s="581">
        <f t="shared" si="74"/>
        <v>45473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ХОЛДИНГ НОВ ВЕК АД</v>
      </c>
      <c r="B1241" s="105" t="str">
        <f t="shared" si="73"/>
        <v>121643011</v>
      </c>
      <c r="C1241" s="581">
        <f t="shared" si="74"/>
        <v>45473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ХОЛДИНГ НОВ ВЕК АД</v>
      </c>
      <c r="B1242" s="105" t="str">
        <f t="shared" si="73"/>
        <v>121643011</v>
      </c>
      <c r="C1242" s="581">
        <f t="shared" si="74"/>
        <v>45473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ХОЛДИНГ НОВ ВЕК АД</v>
      </c>
      <c r="B1243" s="105" t="str">
        <f t="shared" si="73"/>
        <v>121643011</v>
      </c>
      <c r="C1243" s="581">
        <f t="shared" si="74"/>
        <v>45473</v>
      </c>
      <c r="D1243" s="105" t="s">
        <v>769</v>
      </c>
      <c r="E1243" s="105">
        <v>4</v>
      </c>
      <c r="F1243" s="105" t="s">
        <v>79</v>
      </c>
      <c r="H1243" s="498">
        <f>'Справка 8'!F17</f>
        <v>39813</v>
      </c>
    </row>
    <row r="1244" spans="1:8">
      <c r="A1244" s="105" t="str">
        <f t="shared" si="72"/>
        <v>ХОЛДИНГ НОВ ВЕК АД</v>
      </c>
      <c r="B1244" s="105" t="str">
        <f t="shared" si="73"/>
        <v>121643011</v>
      </c>
      <c r="C1244" s="581">
        <f t="shared" si="74"/>
        <v>45473</v>
      </c>
      <c r="D1244" s="105" t="s">
        <v>770</v>
      </c>
      <c r="E1244" s="105">
        <v>4</v>
      </c>
      <c r="F1244" s="105" t="s">
        <v>761</v>
      </c>
      <c r="H1244" s="498">
        <f>'Справка 8'!F18</f>
        <v>62923</v>
      </c>
    </row>
    <row r="1245" spans="1:8">
      <c r="A1245" s="105" t="str">
        <f t="shared" si="72"/>
        <v>ХОЛДИНГ НОВ ВЕК АД</v>
      </c>
      <c r="B1245" s="105" t="str">
        <f t="shared" si="73"/>
        <v>121643011</v>
      </c>
      <c r="C1245" s="581">
        <f t="shared" si="74"/>
        <v>45473</v>
      </c>
      <c r="D1245" s="105" t="s">
        <v>772</v>
      </c>
      <c r="E1245" s="105">
        <v>4</v>
      </c>
      <c r="F1245" s="105" t="s">
        <v>762</v>
      </c>
      <c r="H1245" s="498">
        <f>'Справка 8'!F20</f>
        <v>9007</v>
      </c>
    </row>
    <row r="1246" spans="1:8">
      <c r="A1246" s="105" t="str">
        <f t="shared" si="72"/>
        <v>ХОЛДИНГ НОВ ВЕК АД</v>
      </c>
      <c r="B1246" s="105" t="str">
        <f t="shared" si="73"/>
        <v>121643011</v>
      </c>
      <c r="C1246" s="581">
        <f t="shared" si="74"/>
        <v>45473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ХОЛДИНГ НОВ ВЕК АД</v>
      </c>
      <c r="B1247" s="105" t="str">
        <f t="shared" si="73"/>
        <v>121643011</v>
      </c>
      <c r="C1247" s="581">
        <f t="shared" si="74"/>
        <v>45473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ХОЛДИНГ НОВ ВЕК АД</v>
      </c>
      <c r="B1248" s="105" t="str">
        <f t="shared" si="73"/>
        <v>121643011</v>
      </c>
      <c r="C1248" s="581">
        <f t="shared" si="74"/>
        <v>45473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ХОЛДИНГ НОВ ВЕК АД</v>
      </c>
      <c r="B1249" s="105" t="str">
        <f t="shared" si="73"/>
        <v>121643011</v>
      </c>
      <c r="C1249" s="581">
        <f t="shared" si="74"/>
        <v>45473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ХОЛДИНГ НОВ ВЕК АД</v>
      </c>
      <c r="B1250" s="105" t="str">
        <f t="shared" si="73"/>
        <v>121643011</v>
      </c>
      <c r="C1250" s="581">
        <f t="shared" si="74"/>
        <v>45473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ХОЛДИНГ НОВ ВЕК АД</v>
      </c>
      <c r="B1251" s="105" t="str">
        <f t="shared" si="73"/>
        <v>121643011</v>
      </c>
      <c r="C1251" s="581">
        <f t="shared" si="74"/>
        <v>45473</v>
      </c>
      <c r="D1251" s="105" t="s">
        <v>784</v>
      </c>
      <c r="E1251" s="105">
        <v>4</v>
      </c>
      <c r="F1251" s="105" t="s">
        <v>783</v>
      </c>
      <c r="H1251" s="498">
        <f>'Справка 8'!F26</f>
        <v>27159</v>
      </c>
    </row>
    <row r="1252" spans="1:8">
      <c r="A1252" s="105" t="str">
        <f t="shared" si="72"/>
        <v>ХОЛДИНГ НОВ ВЕК АД</v>
      </c>
      <c r="B1252" s="105" t="str">
        <f t="shared" si="73"/>
        <v>121643011</v>
      </c>
      <c r="C1252" s="581">
        <f t="shared" si="74"/>
        <v>45473</v>
      </c>
      <c r="D1252" s="105" t="s">
        <v>786</v>
      </c>
      <c r="E1252" s="105">
        <v>4</v>
      </c>
      <c r="F1252" s="105" t="s">
        <v>771</v>
      </c>
      <c r="H1252" s="498">
        <f>'Справка 8'!F27</f>
        <v>36166</v>
      </c>
    </row>
    <row r="1253" spans="1:8">
      <c r="A1253" s="105" t="str">
        <f t="shared" si="72"/>
        <v>ХОЛДИНГ НОВ ВЕК АД</v>
      </c>
      <c r="B1253" s="105" t="str">
        <f t="shared" si="73"/>
        <v>121643011</v>
      </c>
      <c r="C1253" s="581">
        <f t="shared" si="74"/>
        <v>45473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ХОЛДИНГ НОВ ВЕК АД</v>
      </c>
      <c r="B1254" s="105" t="str">
        <f t="shared" si="73"/>
        <v>121643011</v>
      </c>
      <c r="C1254" s="581">
        <f t="shared" si="74"/>
        <v>45473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ХОЛДИНГ НОВ ВЕК АД</v>
      </c>
      <c r="B1255" s="105" t="str">
        <f t="shared" si="73"/>
        <v>121643011</v>
      </c>
      <c r="C1255" s="581">
        <f t="shared" si="74"/>
        <v>45473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ХОЛДИНГ НОВ ВЕК АД</v>
      </c>
      <c r="B1256" s="105" t="str">
        <f t="shared" si="73"/>
        <v>121643011</v>
      </c>
      <c r="C1256" s="581">
        <f t="shared" si="74"/>
        <v>45473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ХОЛДИНГ НОВ ВЕК АД</v>
      </c>
      <c r="B1257" s="105" t="str">
        <f t="shared" si="73"/>
        <v>121643011</v>
      </c>
      <c r="C1257" s="581">
        <f t="shared" si="74"/>
        <v>45473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ХОЛДИНГ НОВ ВЕК АД</v>
      </c>
      <c r="B1258" s="105" t="str">
        <f t="shared" si="73"/>
        <v>121643011</v>
      </c>
      <c r="C1258" s="581">
        <f t="shared" si="74"/>
        <v>45473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ХОЛДИНГ НОВ ВЕК АД</v>
      </c>
      <c r="B1259" s="105" t="str">
        <f t="shared" si="73"/>
        <v>121643011</v>
      </c>
      <c r="C1259" s="581">
        <f t="shared" si="74"/>
        <v>45473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ХОЛДИНГ НОВ ВЕК АД</v>
      </c>
      <c r="B1260" s="105" t="str">
        <f t="shared" si="73"/>
        <v>121643011</v>
      </c>
      <c r="C1260" s="581">
        <f t="shared" si="74"/>
        <v>45473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ХОЛДИНГ НОВ ВЕК АД</v>
      </c>
      <c r="B1261" s="105" t="str">
        <f t="shared" ref="B1261:B1294" si="76">pdeBulstat</f>
        <v>121643011</v>
      </c>
      <c r="C1261" s="581">
        <f t="shared" ref="C1261:C1294" si="77">endDate</f>
        <v>45473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ХОЛДИНГ НОВ ВЕК АД</v>
      </c>
      <c r="B1262" s="105" t="str">
        <f t="shared" si="76"/>
        <v>121643011</v>
      </c>
      <c r="C1262" s="581">
        <f t="shared" si="77"/>
        <v>45473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ХОЛДИНГ НОВ ВЕК АД</v>
      </c>
      <c r="B1263" s="105" t="str">
        <f t="shared" si="76"/>
        <v>121643011</v>
      </c>
      <c r="C1263" s="581">
        <f t="shared" si="77"/>
        <v>45473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ХОЛДИНГ НОВ ВЕК АД</v>
      </c>
      <c r="B1264" s="105" t="str">
        <f t="shared" si="76"/>
        <v>121643011</v>
      </c>
      <c r="C1264" s="581">
        <f t="shared" si="77"/>
        <v>45473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ХОЛДИНГ НОВ ВЕК АД</v>
      </c>
      <c r="B1265" s="105" t="str">
        <f t="shared" si="76"/>
        <v>121643011</v>
      </c>
      <c r="C1265" s="581">
        <f t="shared" si="77"/>
        <v>45473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ХОЛДИНГ НОВ ВЕК АД</v>
      </c>
      <c r="B1266" s="105" t="str">
        <f t="shared" si="76"/>
        <v>121643011</v>
      </c>
      <c r="C1266" s="581">
        <f t="shared" si="77"/>
        <v>45473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ХОЛДИНГ НОВ ВЕК АД</v>
      </c>
      <c r="B1267" s="105" t="str">
        <f t="shared" si="76"/>
        <v>121643011</v>
      </c>
      <c r="C1267" s="581">
        <f t="shared" si="77"/>
        <v>45473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ХОЛДИНГ НОВ ВЕК АД</v>
      </c>
      <c r="B1268" s="105" t="str">
        <f t="shared" si="76"/>
        <v>121643011</v>
      </c>
      <c r="C1268" s="581">
        <f t="shared" si="77"/>
        <v>45473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ХОЛДИНГ НОВ ВЕК АД</v>
      </c>
      <c r="B1269" s="105" t="str">
        <f t="shared" si="76"/>
        <v>121643011</v>
      </c>
      <c r="C1269" s="581">
        <f t="shared" si="77"/>
        <v>45473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ХОЛДИНГ НОВ ВЕК АД</v>
      </c>
      <c r="B1270" s="105" t="str">
        <f t="shared" si="76"/>
        <v>121643011</v>
      </c>
      <c r="C1270" s="581">
        <f t="shared" si="77"/>
        <v>45473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ХОЛДИНГ НОВ ВЕК АД</v>
      </c>
      <c r="B1271" s="105" t="str">
        <f t="shared" si="76"/>
        <v>121643011</v>
      </c>
      <c r="C1271" s="581">
        <f t="shared" si="77"/>
        <v>45473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ХОЛДИНГ НОВ ВЕК АД</v>
      </c>
      <c r="B1272" s="105" t="str">
        <f t="shared" si="76"/>
        <v>121643011</v>
      </c>
      <c r="C1272" s="581">
        <f t="shared" si="77"/>
        <v>45473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ХОЛДИНГ НОВ ВЕК АД</v>
      </c>
      <c r="B1273" s="105" t="str">
        <f t="shared" si="76"/>
        <v>121643011</v>
      </c>
      <c r="C1273" s="581">
        <f t="shared" si="77"/>
        <v>45473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ХОЛДИНГ НОВ ВЕК АД</v>
      </c>
      <c r="B1274" s="105" t="str">
        <f t="shared" si="76"/>
        <v>121643011</v>
      </c>
      <c r="C1274" s="581">
        <f t="shared" si="77"/>
        <v>45473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ХОЛДИНГ НОВ ВЕК АД</v>
      </c>
      <c r="B1275" s="105" t="str">
        <f t="shared" si="76"/>
        <v>121643011</v>
      </c>
      <c r="C1275" s="581">
        <f t="shared" si="77"/>
        <v>45473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ХОЛДИНГ НОВ ВЕК АД</v>
      </c>
      <c r="B1276" s="105" t="str">
        <f t="shared" si="76"/>
        <v>121643011</v>
      </c>
      <c r="C1276" s="581">
        <f t="shared" si="77"/>
        <v>45473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ХОЛДИНГ НОВ ВЕК АД</v>
      </c>
      <c r="B1277" s="105" t="str">
        <f t="shared" si="76"/>
        <v>121643011</v>
      </c>
      <c r="C1277" s="581">
        <f t="shared" si="77"/>
        <v>45473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ХОЛДИНГ НОВ ВЕК АД</v>
      </c>
      <c r="B1278" s="105" t="str">
        <f t="shared" si="76"/>
        <v>121643011</v>
      </c>
      <c r="C1278" s="581">
        <f t="shared" si="77"/>
        <v>45473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ХОЛДИНГ НОВ ВЕК АД</v>
      </c>
      <c r="B1279" s="105" t="str">
        <f t="shared" si="76"/>
        <v>121643011</v>
      </c>
      <c r="C1279" s="581">
        <f t="shared" si="77"/>
        <v>45473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ХОЛДИНГ НОВ ВЕК АД</v>
      </c>
      <c r="B1280" s="105" t="str">
        <f t="shared" si="76"/>
        <v>121643011</v>
      </c>
      <c r="C1280" s="581">
        <f t="shared" si="77"/>
        <v>45473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ХОЛДИНГ НОВ ВЕК АД</v>
      </c>
      <c r="B1281" s="105" t="str">
        <f t="shared" si="76"/>
        <v>121643011</v>
      </c>
      <c r="C1281" s="581">
        <f t="shared" si="77"/>
        <v>45473</v>
      </c>
      <c r="D1281" s="105" t="s">
        <v>763</v>
      </c>
      <c r="E1281" s="105">
        <v>7</v>
      </c>
      <c r="F1281" s="105" t="s">
        <v>762</v>
      </c>
      <c r="H1281" s="498">
        <f>'Справка 8'!I13</f>
        <v>23110</v>
      </c>
    </row>
    <row r="1282" spans="1:8">
      <c r="A1282" s="105" t="str">
        <f t="shared" si="75"/>
        <v>ХОЛДИНГ НОВ ВЕК АД</v>
      </c>
      <c r="B1282" s="105" t="str">
        <f t="shared" si="76"/>
        <v>121643011</v>
      </c>
      <c r="C1282" s="581">
        <f t="shared" si="77"/>
        <v>45473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ХОЛДИНГ НОВ ВЕК АД</v>
      </c>
      <c r="B1283" s="105" t="str">
        <f t="shared" si="76"/>
        <v>121643011</v>
      </c>
      <c r="C1283" s="581">
        <f t="shared" si="77"/>
        <v>45473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ХОЛДИНГ НОВ ВЕК АД</v>
      </c>
      <c r="B1284" s="105" t="str">
        <f t="shared" si="76"/>
        <v>121643011</v>
      </c>
      <c r="C1284" s="581">
        <f t="shared" si="77"/>
        <v>45473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ХОЛДИНГ НОВ ВЕК АД</v>
      </c>
      <c r="B1285" s="105" t="str">
        <f t="shared" si="76"/>
        <v>121643011</v>
      </c>
      <c r="C1285" s="581">
        <f t="shared" si="77"/>
        <v>45473</v>
      </c>
      <c r="D1285" s="105" t="s">
        <v>769</v>
      </c>
      <c r="E1285" s="105">
        <v>7</v>
      </c>
      <c r="F1285" s="105" t="s">
        <v>79</v>
      </c>
      <c r="H1285" s="498">
        <f>'Справка 8'!I17</f>
        <v>39813</v>
      </c>
    </row>
    <row r="1286" spans="1:8">
      <c r="A1286" s="105" t="str">
        <f t="shared" si="75"/>
        <v>ХОЛДИНГ НОВ ВЕК АД</v>
      </c>
      <c r="B1286" s="105" t="str">
        <f t="shared" si="76"/>
        <v>121643011</v>
      </c>
      <c r="C1286" s="581">
        <f t="shared" si="77"/>
        <v>45473</v>
      </c>
      <c r="D1286" s="105" t="s">
        <v>770</v>
      </c>
      <c r="E1286" s="105">
        <v>7</v>
      </c>
      <c r="F1286" s="105" t="s">
        <v>761</v>
      </c>
      <c r="H1286" s="498">
        <f>'Справка 8'!I18</f>
        <v>62923</v>
      </c>
    </row>
    <row r="1287" spans="1:8">
      <c r="A1287" s="105" t="str">
        <f t="shared" si="75"/>
        <v>ХОЛДИНГ НОВ ВЕК АД</v>
      </c>
      <c r="B1287" s="105" t="str">
        <f t="shared" si="76"/>
        <v>121643011</v>
      </c>
      <c r="C1287" s="581">
        <f t="shared" si="77"/>
        <v>45473</v>
      </c>
      <c r="D1287" s="105" t="s">
        <v>772</v>
      </c>
      <c r="E1287" s="105">
        <v>7</v>
      </c>
      <c r="F1287" s="105" t="s">
        <v>762</v>
      </c>
      <c r="H1287" s="498">
        <f>'Справка 8'!I20</f>
        <v>9007</v>
      </c>
    </row>
    <row r="1288" spans="1:8">
      <c r="A1288" s="105" t="str">
        <f t="shared" si="75"/>
        <v>ХОЛДИНГ НОВ ВЕК АД</v>
      </c>
      <c r="B1288" s="105" t="str">
        <f t="shared" si="76"/>
        <v>121643011</v>
      </c>
      <c r="C1288" s="581">
        <f t="shared" si="77"/>
        <v>45473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ХОЛДИНГ НОВ ВЕК АД</v>
      </c>
      <c r="B1289" s="105" t="str">
        <f t="shared" si="76"/>
        <v>121643011</v>
      </c>
      <c r="C1289" s="581">
        <f t="shared" si="77"/>
        <v>45473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ХОЛДИНГ НОВ ВЕК АД</v>
      </c>
      <c r="B1290" s="105" t="str">
        <f t="shared" si="76"/>
        <v>121643011</v>
      </c>
      <c r="C1290" s="581">
        <f t="shared" si="77"/>
        <v>45473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ХОЛДИНГ НОВ ВЕК АД</v>
      </c>
      <c r="B1291" s="105" t="str">
        <f t="shared" si="76"/>
        <v>121643011</v>
      </c>
      <c r="C1291" s="581">
        <f t="shared" si="77"/>
        <v>45473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ХОЛДИНГ НОВ ВЕК АД</v>
      </c>
      <c r="B1292" s="105" t="str">
        <f t="shared" si="76"/>
        <v>121643011</v>
      </c>
      <c r="C1292" s="581">
        <f t="shared" si="77"/>
        <v>45473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ХОЛДИНГ НОВ ВЕК АД</v>
      </c>
      <c r="B1293" s="105" t="str">
        <f t="shared" si="76"/>
        <v>121643011</v>
      </c>
      <c r="C1293" s="581">
        <f t="shared" si="77"/>
        <v>45473</v>
      </c>
      <c r="D1293" s="105" t="s">
        <v>784</v>
      </c>
      <c r="E1293" s="105">
        <v>7</v>
      </c>
      <c r="F1293" s="105" t="s">
        <v>783</v>
      </c>
      <c r="H1293" s="498">
        <f>'Справка 8'!I26</f>
        <v>27159</v>
      </c>
    </row>
    <row r="1294" spans="1:8">
      <c r="A1294" s="105" t="str">
        <f t="shared" si="75"/>
        <v>ХОЛДИНГ НОВ ВЕК АД</v>
      </c>
      <c r="B1294" s="105" t="str">
        <f t="shared" si="76"/>
        <v>121643011</v>
      </c>
      <c r="C1294" s="581">
        <f t="shared" si="77"/>
        <v>45473</v>
      </c>
      <c r="D1294" s="105" t="s">
        <v>786</v>
      </c>
      <c r="E1294" s="105">
        <v>7</v>
      </c>
      <c r="F1294" s="105" t="s">
        <v>771</v>
      </c>
      <c r="H1294" s="498">
        <f>'Справка 8'!I27</f>
        <v>36166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ХОЛДИНГ НОВ ВЕК АД</v>
      </c>
      <c r="B1296" s="105" t="str">
        <f t="shared" ref="B1296:B1335" si="79">pdeBulstat</f>
        <v>121643011</v>
      </c>
      <c r="C1296" s="581">
        <f t="shared" ref="C1296:C1335" si="80">endDate</f>
        <v>45473</v>
      </c>
      <c r="D1296" s="105" t="s">
        <v>793</v>
      </c>
      <c r="E1296" s="105">
        <v>1</v>
      </c>
      <c r="F1296" s="105" t="s">
        <v>792</v>
      </c>
      <c r="H1296" s="498">
        <f>'Справка 5'!C27</f>
        <v>62474</v>
      </c>
    </row>
    <row r="1297" spans="1:8">
      <c r="A1297" s="105" t="str">
        <f t="shared" si="78"/>
        <v>ХОЛДИНГ НОВ ВЕК АД</v>
      </c>
      <c r="B1297" s="105" t="str">
        <f t="shared" si="79"/>
        <v>121643011</v>
      </c>
      <c r="C1297" s="581">
        <f t="shared" si="80"/>
        <v>45473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ХОЛДИНГ НОВ ВЕК АД</v>
      </c>
      <c r="B1298" s="105" t="str">
        <f t="shared" si="79"/>
        <v>121643011</v>
      </c>
      <c r="C1298" s="581">
        <f t="shared" si="80"/>
        <v>45473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ХОЛДИНГ НОВ ВЕК АД</v>
      </c>
      <c r="B1299" s="105" t="str">
        <f t="shared" si="79"/>
        <v>121643011</v>
      </c>
      <c r="C1299" s="581">
        <f t="shared" si="80"/>
        <v>45473</v>
      </c>
      <c r="D1299" s="105" t="s">
        <v>800</v>
      </c>
      <c r="E1299" s="105">
        <v>1</v>
      </c>
      <c r="F1299" s="105" t="s">
        <v>799</v>
      </c>
      <c r="H1299" s="498">
        <f>'Справка 5'!C78</f>
        <v>449</v>
      </c>
    </row>
    <row r="1300" spans="1:8">
      <c r="A1300" s="105" t="str">
        <f t="shared" si="78"/>
        <v>ХОЛДИНГ НОВ ВЕК АД</v>
      </c>
      <c r="B1300" s="105" t="str">
        <f t="shared" si="79"/>
        <v>121643011</v>
      </c>
      <c r="C1300" s="581">
        <f t="shared" si="80"/>
        <v>45473</v>
      </c>
      <c r="D1300" s="105" t="s">
        <v>802</v>
      </c>
      <c r="E1300" s="105">
        <v>1</v>
      </c>
      <c r="F1300" s="105" t="s">
        <v>791</v>
      </c>
      <c r="H1300" s="498">
        <f>'Справка 5'!C79</f>
        <v>62923</v>
      </c>
    </row>
    <row r="1301" spans="1:8">
      <c r="A1301" s="105" t="str">
        <f t="shared" si="78"/>
        <v>ХОЛДИНГ НОВ ВЕК АД</v>
      </c>
      <c r="B1301" s="105" t="str">
        <f t="shared" si="79"/>
        <v>121643011</v>
      </c>
      <c r="C1301" s="581">
        <f t="shared" si="80"/>
        <v>45473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ХОЛДИНГ НОВ ВЕК АД</v>
      </c>
      <c r="B1302" s="105" t="str">
        <f t="shared" si="79"/>
        <v>121643011</v>
      </c>
      <c r="C1302" s="581">
        <f t="shared" si="80"/>
        <v>45473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ХОЛДИНГ НОВ ВЕК АД</v>
      </c>
      <c r="B1303" s="105" t="str">
        <f t="shared" si="79"/>
        <v>121643011</v>
      </c>
      <c r="C1303" s="581">
        <f t="shared" si="80"/>
        <v>45473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ХОЛДИНГ НОВ ВЕК АД</v>
      </c>
      <c r="B1304" s="105" t="str">
        <f t="shared" si="79"/>
        <v>121643011</v>
      </c>
      <c r="C1304" s="581">
        <f t="shared" si="80"/>
        <v>45473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ХОЛДИНГ НОВ ВЕК АД</v>
      </c>
      <c r="B1305" s="105" t="str">
        <f t="shared" si="79"/>
        <v>121643011</v>
      </c>
      <c r="C1305" s="581">
        <f t="shared" si="80"/>
        <v>45473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ХОЛДИНГ НОВ ВЕК АД</v>
      </c>
      <c r="B1306" s="105" t="str">
        <f t="shared" si="79"/>
        <v>121643011</v>
      </c>
      <c r="C1306" s="581">
        <f t="shared" si="80"/>
        <v>45473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ХОЛДИНГ НОВ ВЕК АД</v>
      </c>
      <c r="B1307" s="105" t="str">
        <f t="shared" si="79"/>
        <v>121643011</v>
      </c>
      <c r="C1307" s="581">
        <f t="shared" si="80"/>
        <v>45473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ХОЛДИНГ НОВ ВЕК АД</v>
      </c>
      <c r="B1308" s="105" t="str">
        <f t="shared" si="79"/>
        <v>121643011</v>
      </c>
      <c r="C1308" s="581">
        <f t="shared" si="80"/>
        <v>45473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ХОЛДИНГ НОВ ВЕК АД</v>
      </c>
      <c r="B1309" s="105" t="str">
        <f t="shared" si="79"/>
        <v>121643011</v>
      </c>
      <c r="C1309" s="581">
        <f t="shared" si="80"/>
        <v>45473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ХОЛДИНГ НОВ ВЕК АД</v>
      </c>
      <c r="B1310" s="105" t="str">
        <f t="shared" si="79"/>
        <v>121643011</v>
      </c>
      <c r="C1310" s="581">
        <f t="shared" si="80"/>
        <v>45473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ХОЛДИНГ НОВ ВЕК АД</v>
      </c>
      <c r="B1311" s="105" t="str">
        <f t="shared" si="79"/>
        <v>121643011</v>
      </c>
      <c r="C1311" s="581">
        <f t="shared" si="80"/>
        <v>45473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ХОЛДИНГ НОВ ВЕК АД</v>
      </c>
      <c r="B1312" s="105" t="str">
        <f t="shared" si="79"/>
        <v>121643011</v>
      </c>
      <c r="C1312" s="581">
        <f t="shared" si="80"/>
        <v>45473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ХОЛДИНГ НОВ ВЕК АД</v>
      </c>
      <c r="B1313" s="105" t="str">
        <f t="shared" si="79"/>
        <v>121643011</v>
      </c>
      <c r="C1313" s="581">
        <f t="shared" si="80"/>
        <v>45473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ХОЛДИНГ НОВ ВЕК АД</v>
      </c>
      <c r="B1314" s="105" t="str">
        <f t="shared" si="79"/>
        <v>121643011</v>
      </c>
      <c r="C1314" s="581">
        <f t="shared" si="80"/>
        <v>45473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ХОЛДИНГ НОВ ВЕК АД</v>
      </c>
      <c r="B1315" s="105" t="str">
        <f t="shared" si="79"/>
        <v>121643011</v>
      </c>
      <c r="C1315" s="581">
        <f t="shared" si="80"/>
        <v>45473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ХОЛДИНГ НОВ ВЕК АД</v>
      </c>
      <c r="B1316" s="105" t="str">
        <f t="shared" si="79"/>
        <v>121643011</v>
      </c>
      <c r="C1316" s="581">
        <f t="shared" si="80"/>
        <v>45473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ХОЛДИНГ НОВ ВЕК АД</v>
      </c>
      <c r="B1317" s="105" t="str">
        <f t="shared" si="79"/>
        <v>121643011</v>
      </c>
      <c r="C1317" s="581">
        <f t="shared" si="80"/>
        <v>45473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ХОЛДИНГ НОВ ВЕК АД</v>
      </c>
      <c r="B1318" s="105" t="str">
        <f t="shared" si="79"/>
        <v>121643011</v>
      </c>
      <c r="C1318" s="581">
        <f t="shared" si="80"/>
        <v>45473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ХОЛДИНГ НОВ ВЕК АД</v>
      </c>
      <c r="B1319" s="105" t="str">
        <f t="shared" si="79"/>
        <v>121643011</v>
      </c>
      <c r="C1319" s="581">
        <f t="shared" si="80"/>
        <v>45473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ХОЛДИНГ НОВ ВЕК АД</v>
      </c>
      <c r="B1320" s="105" t="str">
        <f t="shared" si="79"/>
        <v>121643011</v>
      </c>
      <c r="C1320" s="581">
        <f t="shared" si="80"/>
        <v>45473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ХОЛДИНГ НОВ ВЕК АД</v>
      </c>
      <c r="B1321" s="105" t="str">
        <f t="shared" si="79"/>
        <v>121643011</v>
      </c>
      <c r="C1321" s="581">
        <f t="shared" si="80"/>
        <v>45473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ХОЛДИНГ НОВ ВЕК АД</v>
      </c>
      <c r="B1322" s="105" t="str">
        <f t="shared" si="79"/>
        <v>121643011</v>
      </c>
      <c r="C1322" s="581">
        <f t="shared" si="80"/>
        <v>45473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ХОЛДИНГ НОВ ВЕК АД</v>
      </c>
      <c r="B1323" s="105" t="str">
        <f t="shared" si="79"/>
        <v>121643011</v>
      </c>
      <c r="C1323" s="581">
        <f t="shared" si="80"/>
        <v>45473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ХОЛДИНГ НОВ ВЕК АД</v>
      </c>
      <c r="B1324" s="105" t="str">
        <f t="shared" si="79"/>
        <v>121643011</v>
      </c>
      <c r="C1324" s="581">
        <f t="shared" si="80"/>
        <v>45473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ХОЛДИНГ НОВ ВЕК АД</v>
      </c>
      <c r="B1325" s="105" t="str">
        <f t="shared" si="79"/>
        <v>121643011</v>
      </c>
      <c r="C1325" s="581">
        <f t="shared" si="80"/>
        <v>45473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ХОЛДИНГ НОВ ВЕК АД</v>
      </c>
      <c r="B1326" s="105" t="str">
        <f t="shared" si="79"/>
        <v>121643011</v>
      </c>
      <c r="C1326" s="581">
        <f t="shared" si="80"/>
        <v>45473</v>
      </c>
      <c r="D1326" s="105" t="s">
        <v>793</v>
      </c>
      <c r="E1326" s="105">
        <v>4</v>
      </c>
      <c r="F1326" s="105" t="s">
        <v>792</v>
      </c>
      <c r="H1326" s="498">
        <f>'Справка 5'!F27</f>
        <v>62474</v>
      </c>
    </row>
    <row r="1327" spans="1:8">
      <c r="A1327" s="105" t="str">
        <f t="shared" si="78"/>
        <v>ХОЛДИНГ НОВ ВЕК АД</v>
      </c>
      <c r="B1327" s="105" t="str">
        <f t="shared" si="79"/>
        <v>121643011</v>
      </c>
      <c r="C1327" s="581">
        <f t="shared" si="80"/>
        <v>45473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ХОЛДИНГ НОВ ВЕК АД</v>
      </c>
      <c r="B1328" s="105" t="str">
        <f t="shared" si="79"/>
        <v>121643011</v>
      </c>
      <c r="C1328" s="581">
        <f t="shared" si="80"/>
        <v>45473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ХОЛДИНГ НОВ ВЕК АД</v>
      </c>
      <c r="B1329" s="105" t="str">
        <f t="shared" si="79"/>
        <v>121643011</v>
      </c>
      <c r="C1329" s="581">
        <f t="shared" si="80"/>
        <v>45473</v>
      </c>
      <c r="D1329" s="105" t="s">
        <v>800</v>
      </c>
      <c r="E1329" s="105">
        <v>4</v>
      </c>
      <c r="F1329" s="105" t="s">
        <v>799</v>
      </c>
      <c r="H1329" s="498">
        <f>'Справка 5'!F78</f>
        <v>449</v>
      </c>
    </row>
    <row r="1330" spans="1:8">
      <c r="A1330" s="105" t="str">
        <f t="shared" si="78"/>
        <v>ХОЛДИНГ НОВ ВЕК АД</v>
      </c>
      <c r="B1330" s="105" t="str">
        <f t="shared" si="79"/>
        <v>121643011</v>
      </c>
      <c r="C1330" s="581">
        <f t="shared" si="80"/>
        <v>45473</v>
      </c>
      <c r="D1330" s="105" t="s">
        <v>802</v>
      </c>
      <c r="E1330" s="105">
        <v>4</v>
      </c>
      <c r="F1330" s="105" t="s">
        <v>791</v>
      </c>
      <c r="H1330" s="498">
        <f>'Справка 5'!F79</f>
        <v>62923</v>
      </c>
    </row>
    <row r="1331" spans="1:8">
      <c r="A1331" s="105" t="str">
        <f t="shared" si="78"/>
        <v>ХОЛДИНГ НОВ ВЕК АД</v>
      </c>
      <c r="B1331" s="105" t="str">
        <f t="shared" si="79"/>
        <v>121643011</v>
      </c>
      <c r="C1331" s="581">
        <f t="shared" si="80"/>
        <v>45473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ХОЛДИНГ НОВ ВЕК АД</v>
      </c>
      <c r="B1332" s="105" t="str">
        <f t="shared" si="79"/>
        <v>121643011</v>
      </c>
      <c r="C1332" s="581">
        <f t="shared" si="80"/>
        <v>45473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ХОЛДИНГ НОВ ВЕК АД</v>
      </c>
      <c r="B1333" s="105" t="str">
        <f t="shared" si="79"/>
        <v>121643011</v>
      </c>
      <c r="C1333" s="581">
        <f t="shared" si="80"/>
        <v>45473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ХОЛДИНГ НОВ ВЕК АД</v>
      </c>
      <c r="B1334" s="105" t="str">
        <f t="shared" si="79"/>
        <v>121643011</v>
      </c>
      <c r="C1334" s="581">
        <f t="shared" si="80"/>
        <v>45473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ХОЛДИНГ НОВ ВЕК АД</v>
      </c>
      <c r="B1335" s="105" t="str">
        <f t="shared" si="79"/>
        <v>121643011</v>
      </c>
      <c r="C1335" s="581">
        <f t="shared" si="80"/>
        <v>45473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tabSelected="1" view="pageBreakPreview" topLeftCell="A76" zoomScale="115" zoomScaleNormal="85" zoomScaleSheetLayoutView="115" workbookViewId="0">
      <selection activeCell="F97" sqref="F97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ХОЛДИНГ НОВ ВЕК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121643011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30.06.2024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7"/>
      <c r="E12" s="89" t="s">
        <v>25</v>
      </c>
      <c r="F12" s="93" t="s">
        <v>26</v>
      </c>
      <c r="G12" s="197">
        <v>5610</v>
      </c>
      <c r="H12" s="196">
        <v>5610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>
        <v>5610</v>
      </c>
      <c r="H13" s="196">
        <v>5610</v>
      </c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5610</v>
      </c>
      <c r="H18" s="610">
        <f>H12+H15+H16+H17</f>
        <v>5610</v>
      </c>
    </row>
    <row r="19" spans="1:13">
      <c r="A19" s="89" t="s">
        <v>49</v>
      </c>
      <c r="B19" s="91" t="s">
        <v>50</v>
      </c>
      <c r="C19" s="197">
        <v>173</v>
      </c>
      <c r="D19" s="197">
        <v>171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173</v>
      </c>
      <c r="D20" s="598">
        <f>SUM(D12:D19)</f>
        <v>171</v>
      </c>
      <c r="E20" s="89" t="s">
        <v>54</v>
      </c>
      <c r="F20" s="93" t="s">
        <v>55</v>
      </c>
      <c r="G20" s="197">
        <v>30393</v>
      </c>
      <c r="H20" s="196">
        <v>30393</v>
      </c>
    </row>
    <row r="21" spans="1:13">
      <c r="A21" s="100" t="s">
        <v>56</v>
      </c>
      <c r="B21" s="96" t="s">
        <v>57</v>
      </c>
      <c r="C21" s="476">
        <v>27741</v>
      </c>
      <c r="D21" s="476">
        <v>27741</v>
      </c>
      <c r="E21" s="89" t="s">
        <v>58</v>
      </c>
      <c r="F21" s="93" t="s">
        <v>59</v>
      </c>
      <c r="G21" s="197">
        <v>4081</v>
      </c>
      <c r="H21" s="197">
        <v>4081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0</v>
      </c>
      <c r="H22" s="614">
        <f>SUM(H23:H25)</f>
        <v>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/>
      <c r="H23" s="196"/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34474</v>
      </c>
      <c r="H26" s="598">
        <f>H20+H21+H22</f>
        <v>34474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25312</v>
      </c>
      <c r="H28" s="596">
        <f>SUM(H29:H31)</f>
        <v>23778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25312</v>
      </c>
      <c r="H29" s="197">
        <v>23778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7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/>
      <c r="H32" s="197">
        <v>1534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>
        <v>-1551</v>
      </c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23761</v>
      </c>
      <c r="H34" s="598">
        <f>H28+H32+H33</f>
        <v>25312</v>
      </c>
    </row>
    <row r="35" spans="1:13">
      <c r="A35" s="89" t="s">
        <v>106</v>
      </c>
      <c r="B35" s="94" t="s">
        <v>107</v>
      </c>
      <c r="C35" s="595">
        <f>SUM(C36:C39)</f>
        <v>62923</v>
      </c>
      <c r="D35" s="596">
        <f>SUM(D36:D39)</f>
        <v>62923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62474</v>
      </c>
      <c r="D36" s="197">
        <v>62474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7"/>
      <c r="E37" s="483" t="s">
        <v>847</v>
      </c>
      <c r="F37" s="99" t="s">
        <v>112</v>
      </c>
      <c r="G37" s="599">
        <f>G26+G18+G34</f>
        <v>63845</v>
      </c>
      <c r="H37" s="600">
        <f>H26+H18+H34</f>
        <v>65396</v>
      </c>
    </row>
    <row r="38" spans="1:13">
      <c r="A38" s="89" t="s">
        <v>113</v>
      </c>
      <c r="B38" s="91" t="s">
        <v>114</v>
      </c>
      <c r="C38" s="197"/>
      <c r="D38" s="197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>
        <v>449</v>
      </c>
      <c r="D39" s="197">
        <v>449</v>
      </c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v>20794</v>
      </c>
      <c r="H45" s="197">
        <v>21395</v>
      </c>
    </row>
    <row r="46" spans="1:13">
      <c r="A46" s="473" t="s">
        <v>137</v>
      </c>
      <c r="B46" s="96" t="s">
        <v>138</v>
      </c>
      <c r="C46" s="597">
        <f>C35+C40+C45</f>
        <v>62923</v>
      </c>
      <c r="D46" s="598">
        <f>D35+D40+D45</f>
        <v>62923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31000</v>
      </c>
      <c r="H48" s="197">
        <v>31000</v>
      </c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7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51794</v>
      </c>
      <c r="H50" s="596">
        <f>SUM(H44:H49)</f>
        <v>52395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2573</v>
      </c>
      <c r="H54" s="197">
        <v>2573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90837</v>
      </c>
      <c r="D56" s="602">
        <f>D20+D21+D22+D28+D33+D46+D52+D54+D55</f>
        <v>90835</v>
      </c>
      <c r="E56" s="100" t="s">
        <v>850</v>
      </c>
      <c r="F56" s="99" t="s">
        <v>172</v>
      </c>
      <c r="G56" s="599">
        <f>G50+G52+G53+G54+G55</f>
        <v>54367</v>
      </c>
      <c r="H56" s="600">
        <f>H50+H52+H53+H54+H55</f>
        <v>54968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>
        <v>19667</v>
      </c>
      <c r="H59" s="197">
        <f>9913+184+89</f>
        <v>10186</v>
      </c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1382</v>
      </c>
      <c r="H60" s="197">
        <v>2203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3703</v>
      </c>
      <c r="H61" s="596">
        <f>SUM(H62:H68)</f>
        <v>4898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3695</v>
      </c>
      <c r="H64" s="197">
        <f>8+4880</f>
        <v>4888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6</v>
      </c>
      <c r="H66" s="197">
        <v>5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</v>
      </c>
      <c r="H67" s="197">
        <v>2</v>
      </c>
    </row>
    <row r="68" spans="1:13">
      <c r="A68" s="89" t="s">
        <v>206</v>
      </c>
      <c r="B68" s="91" t="s">
        <v>207</v>
      </c>
      <c r="C68" s="197">
        <v>15672</v>
      </c>
      <c r="D68" s="197">
        <v>14244</v>
      </c>
      <c r="E68" s="89" t="s">
        <v>212</v>
      </c>
      <c r="F68" s="93" t="s">
        <v>213</v>
      </c>
      <c r="G68" s="197"/>
      <c r="H68" s="197">
        <v>3</v>
      </c>
    </row>
    <row r="69" spans="1:13">
      <c r="A69" s="89" t="s">
        <v>210</v>
      </c>
      <c r="B69" s="91" t="s">
        <v>211</v>
      </c>
      <c r="C69" s="197">
        <f>1227-96</f>
        <v>1131</v>
      </c>
      <c r="D69" s="197">
        <f>4083-96</f>
        <v>3987</v>
      </c>
      <c r="E69" s="201" t="s">
        <v>79</v>
      </c>
      <c r="F69" s="93" t="s">
        <v>216</v>
      </c>
      <c r="G69" s="197">
        <v>1341</v>
      </c>
      <c r="H69" s="197">
        <v>1364</v>
      </c>
    </row>
    <row r="70" spans="1:13">
      <c r="A70" s="89" t="s">
        <v>214</v>
      </c>
      <c r="B70" s="91" t="s">
        <v>215</v>
      </c>
      <c r="C70" s="197">
        <v>162</v>
      </c>
      <c r="D70" s="197">
        <v>162</v>
      </c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>
        <v>247</v>
      </c>
      <c r="D71" s="197">
        <v>245</v>
      </c>
      <c r="E71" s="474" t="s">
        <v>47</v>
      </c>
      <c r="F71" s="95" t="s">
        <v>223</v>
      </c>
      <c r="G71" s="597">
        <f>G59+G60+G61+G69+G70</f>
        <v>26093</v>
      </c>
      <c r="H71" s="598">
        <f>H59+H60+H61+H69+H70</f>
        <v>18651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/>
      <c r="D75" s="197"/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17212</v>
      </c>
      <c r="D76" s="598">
        <f>SUM(D68:D75)</f>
        <v>18638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26093</v>
      </c>
      <c r="H79" s="600">
        <f>H71+H73+H75+H77</f>
        <v>18651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>
        <v>36166</v>
      </c>
      <c r="D83" s="197">
        <v>29445</v>
      </c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36166</v>
      </c>
      <c r="D85" s="598">
        <f>D84+D83+D79</f>
        <v>29445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2</v>
      </c>
      <c r="D88" s="197">
        <v>3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7</v>
      </c>
      <c r="D89" s="197">
        <v>90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9</v>
      </c>
      <c r="D92" s="598">
        <f>SUM(D88:D91)</f>
        <v>93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81</v>
      </c>
      <c r="D93" s="479">
        <v>4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53468</v>
      </c>
      <c r="D94" s="602">
        <f>D65+D76+D85+D92+D93</f>
        <v>48180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144305</v>
      </c>
      <c r="D95" s="604">
        <f>D94+D56</f>
        <v>139015</v>
      </c>
      <c r="E95" s="229" t="s">
        <v>941</v>
      </c>
      <c r="F95" s="489" t="s">
        <v>268</v>
      </c>
      <c r="G95" s="603">
        <f>G37+G40+G56+G79</f>
        <v>144305</v>
      </c>
      <c r="H95" s="604">
        <f>H37+H40+H56+H79</f>
        <v>139015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1" t="s">
        <v>975</v>
      </c>
      <c r="B98" s="703">
        <f>pdeReportingDate</f>
        <v>45502</v>
      </c>
      <c r="C98" s="703"/>
      <c r="D98" s="703"/>
      <c r="E98" s="703"/>
      <c r="F98" s="703"/>
      <c r="G98" s="703"/>
      <c r="H98" s="703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04" t="str">
        <f>authorName</f>
        <v>Васил Парашкевов Деков</v>
      </c>
      <c r="C100" s="704"/>
      <c r="D100" s="704"/>
      <c r="E100" s="704"/>
      <c r="F100" s="704"/>
      <c r="G100" s="704"/>
      <c r="H100" s="704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05"/>
      <c r="C102" s="705"/>
      <c r="D102" s="705"/>
      <c r="E102" s="705"/>
      <c r="F102" s="705"/>
      <c r="G102" s="705"/>
      <c r="H102" s="705"/>
    </row>
    <row r="103" spans="1:13" ht="21.75" customHeight="1">
      <c r="A103" s="693"/>
      <c r="B103" s="702" t="s">
        <v>977</v>
      </c>
      <c r="C103" s="702"/>
      <c r="D103" s="702"/>
      <c r="E103" s="702"/>
      <c r="M103" s="98"/>
    </row>
    <row r="104" spans="1:13" ht="21.75" customHeight="1">
      <c r="A104" s="693"/>
      <c r="B104" s="702" t="s">
        <v>977</v>
      </c>
      <c r="C104" s="702"/>
      <c r="D104" s="702"/>
      <c r="E104" s="702"/>
    </row>
    <row r="105" spans="1:13" ht="21.75" customHeight="1">
      <c r="A105" s="693"/>
      <c r="B105" s="702" t="s">
        <v>977</v>
      </c>
      <c r="C105" s="702"/>
      <c r="D105" s="702"/>
      <c r="E105" s="702"/>
      <c r="M105" s="98"/>
    </row>
    <row r="106" spans="1:13" ht="21.75" customHeight="1">
      <c r="A106" s="693"/>
      <c r="B106" s="702" t="s">
        <v>977</v>
      </c>
      <c r="C106" s="702"/>
      <c r="D106" s="702"/>
      <c r="E106" s="702"/>
    </row>
    <row r="107" spans="1:13" ht="21.75" customHeight="1">
      <c r="A107" s="693"/>
      <c r="B107" s="702"/>
      <c r="C107" s="702"/>
      <c r="D107" s="702"/>
      <c r="E107" s="702"/>
      <c r="M107" s="98"/>
    </row>
    <row r="108" spans="1:13" ht="21.75" customHeight="1">
      <c r="A108" s="693"/>
      <c r="B108" s="702"/>
      <c r="C108" s="702"/>
      <c r="D108" s="702"/>
      <c r="E108" s="702"/>
    </row>
    <row r="109" spans="1:13" ht="21.75" customHeight="1">
      <c r="A109" s="693"/>
      <c r="B109" s="702"/>
      <c r="C109" s="702"/>
      <c r="D109" s="702"/>
      <c r="E109" s="702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zoomScale="115" zoomScaleNormal="70" zoomScaleSheetLayoutView="115" workbookViewId="0">
      <selection activeCell="D3" sqref="D3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ХОЛДИНГ НОВ ВЕК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121643011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30.06.2024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/>
      <c r="D12" s="316"/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301</v>
      </c>
      <c r="D13" s="316">
        <v>194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/>
      <c r="D14" s="316"/>
      <c r="E14" s="245" t="s">
        <v>285</v>
      </c>
      <c r="F14" s="240" t="s">
        <v>286</v>
      </c>
      <c r="G14" s="316"/>
      <c r="H14" s="316"/>
    </row>
    <row r="15" spans="1:8">
      <c r="A15" s="194" t="s">
        <v>287</v>
      </c>
      <c r="B15" s="190" t="s">
        <v>288</v>
      </c>
      <c r="C15" s="316">
        <v>44</v>
      </c>
      <c r="D15" s="316">
        <v>35</v>
      </c>
      <c r="E15" s="245" t="s">
        <v>79</v>
      </c>
      <c r="F15" s="240" t="s">
        <v>289</v>
      </c>
      <c r="G15" s="316"/>
      <c r="H15" s="316">
        <f>276+59</f>
        <v>335</v>
      </c>
    </row>
    <row r="16" spans="1:8">
      <c r="A16" s="194" t="s">
        <v>290</v>
      </c>
      <c r="B16" s="190" t="s">
        <v>291</v>
      </c>
      <c r="C16" s="316">
        <v>7</v>
      </c>
      <c r="D16" s="316">
        <v>7</v>
      </c>
      <c r="E16" s="236" t="s">
        <v>52</v>
      </c>
      <c r="F16" s="264" t="s">
        <v>292</v>
      </c>
      <c r="G16" s="628">
        <f>SUM(G12:G15)</f>
        <v>0</v>
      </c>
      <c r="H16" s="629">
        <f>SUM(H12:H15)</f>
        <v>335</v>
      </c>
    </row>
    <row r="17" spans="1:8" ht="31.5">
      <c r="A17" s="194" t="s">
        <v>293</v>
      </c>
      <c r="B17" s="190" t="s">
        <v>294</v>
      </c>
      <c r="C17" s="316"/>
      <c r="D17" s="316">
        <v>45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3</v>
      </c>
      <c r="D19" s="316">
        <v>53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6">
        <v>41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355</v>
      </c>
      <c r="D22" s="629">
        <f>SUM(D12:D18)+D19</f>
        <v>334</v>
      </c>
      <c r="E22" s="194" t="s">
        <v>309</v>
      </c>
      <c r="F22" s="237" t="s">
        <v>310</v>
      </c>
      <c r="G22" s="316">
        <v>201</v>
      </c>
      <c r="H22" s="316">
        <v>211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6">
        <v>35</v>
      </c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v>16</v>
      </c>
      <c r="H24" s="316">
        <v>30</v>
      </c>
    </row>
    <row r="25" spans="1:8" ht="31.5">
      <c r="A25" s="194" t="s">
        <v>316</v>
      </c>
      <c r="B25" s="237" t="s">
        <v>317</v>
      </c>
      <c r="C25" s="316">
        <v>1374</v>
      </c>
      <c r="D25" s="316">
        <v>1013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2</v>
      </c>
      <c r="D26" s="316">
        <v>47</v>
      </c>
      <c r="E26" s="194" t="s">
        <v>322</v>
      </c>
      <c r="F26" s="237" t="s">
        <v>323</v>
      </c>
      <c r="G26" s="316"/>
      <c r="H26" s="316">
        <v>19</v>
      </c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217</v>
      </c>
      <c r="H27" s="629">
        <f>SUM(H22:H26)</f>
        <v>295</v>
      </c>
    </row>
    <row r="28" spans="1:8">
      <c r="A28" s="194" t="s">
        <v>79</v>
      </c>
      <c r="B28" s="237" t="s">
        <v>327</v>
      </c>
      <c r="C28" s="316">
        <v>37</v>
      </c>
      <c r="D28" s="316">
        <v>22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1413</v>
      </c>
      <c r="D29" s="629">
        <f>SUM(D25:D28)</f>
        <v>1082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1768</v>
      </c>
      <c r="D31" s="635">
        <f>D29+D22</f>
        <v>1416</v>
      </c>
      <c r="E31" s="251" t="s">
        <v>824</v>
      </c>
      <c r="F31" s="266" t="s">
        <v>331</v>
      </c>
      <c r="G31" s="253">
        <f>G16+G18+G27</f>
        <v>217</v>
      </c>
      <c r="H31" s="254">
        <f>H16+H18+H27</f>
        <v>630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0</v>
      </c>
      <c r="D33" s="244">
        <f>IF((H31-D31)&gt;0,H31-D31,0)</f>
        <v>0</v>
      </c>
      <c r="E33" s="233" t="s">
        <v>334</v>
      </c>
      <c r="F33" s="238" t="s">
        <v>335</v>
      </c>
      <c r="G33" s="628">
        <f>IF((C31-G31)&gt;0,C31-G31,0)</f>
        <v>1551</v>
      </c>
      <c r="H33" s="629">
        <f>IF((D31-H31)&gt;0,D31-H31,0)</f>
        <v>786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1768</v>
      </c>
      <c r="D36" s="637">
        <f>D31-D34+D35</f>
        <v>1416</v>
      </c>
      <c r="E36" s="262" t="s">
        <v>346</v>
      </c>
      <c r="F36" s="256" t="s">
        <v>347</v>
      </c>
      <c r="G36" s="267">
        <f>G35-G34+G31</f>
        <v>217</v>
      </c>
      <c r="H36" s="268">
        <f>H35-H34+H31</f>
        <v>630</v>
      </c>
    </row>
    <row r="37" spans="1:8">
      <c r="A37" s="261" t="s">
        <v>348</v>
      </c>
      <c r="B37" s="231" t="s">
        <v>349</v>
      </c>
      <c r="C37" s="634">
        <f>IF((G36-C36)&gt;0,G36-C36,0)</f>
        <v>0</v>
      </c>
      <c r="D37" s="635">
        <f>IF((H36-D36)&gt;0,H36-D36,0)</f>
        <v>0</v>
      </c>
      <c r="E37" s="261" t="s">
        <v>350</v>
      </c>
      <c r="F37" s="266" t="s">
        <v>351</v>
      </c>
      <c r="G37" s="253">
        <f>IF((C36-G36)&gt;0,C36-G36,0)</f>
        <v>1551</v>
      </c>
      <c r="H37" s="254">
        <f>IF((D36-H36)&gt;0,D36-H36,0)</f>
        <v>786</v>
      </c>
    </row>
    <row r="38" spans="1:8">
      <c r="A38" s="234" t="s">
        <v>352</v>
      </c>
      <c r="B38" s="238" t="s">
        <v>353</v>
      </c>
      <c r="C38" s="628">
        <f>C39+C40+C41</f>
        <v>0</v>
      </c>
      <c r="D38" s="629">
        <f>D39+D40+D41</f>
        <v>0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/>
      <c r="D40" s="317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0</v>
      </c>
      <c r="D42" s="244">
        <f>+IF((H36-D36-D38)&gt;0,H36-D36-D38,0)</f>
        <v>0</v>
      </c>
      <c r="E42" s="247" t="s">
        <v>362</v>
      </c>
      <c r="F42" s="195" t="s">
        <v>363</v>
      </c>
      <c r="G42" s="241">
        <f>IF(G37&gt;0,IF(C38+G37&lt;0,0,C38+G37),IF(C37-C38&lt;0,C38-C37,0))</f>
        <v>1551</v>
      </c>
      <c r="H42" s="244">
        <f>IF(H37&gt;0,IF(D38+H37&lt;0,0,D38+H37),IF(D37-D38&lt;0,D38-D37,0))</f>
        <v>786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0</v>
      </c>
      <c r="D44" s="268">
        <f>IF(H42=0,IF(D42-D43&gt;0,D42-D43+H43,0),IF(H42-H43&lt;0,H43-H42+D42,0))</f>
        <v>0</v>
      </c>
      <c r="E44" s="262" t="s">
        <v>369</v>
      </c>
      <c r="F44" s="269" t="s">
        <v>370</v>
      </c>
      <c r="G44" s="267">
        <f>IF(C42=0,IF(G42-G43&gt;0,G42-G43+C43,0),IF(C42-C43&lt;0,C43-C42+G43,0))</f>
        <v>1551</v>
      </c>
      <c r="H44" s="268">
        <f>IF(D42=0,IF(H42-H43&gt;0,H42-H43+D43,0),IF(D42-D43&lt;0,D43-D42+H43,0))</f>
        <v>786</v>
      </c>
    </row>
    <row r="45" spans="1:8" ht="16.5" thickBot="1">
      <c r="A45" s="270" t="s">
        <v>371</v>
      </c>
      <c r="B45" s="271" t="s">
        <v>372</v>
      </c>
      <c r="C45" s="630">
        <f>C36+C38+C42</f>
        <v>1768</v>
      </c>
      <c r="D45" s="631">
        <f>D36+D38+D42</f>
        <v>1416</v>
      </c>
      <c r="E45" s="270" t="s">
        <v>373</v>
      </c>
      <c r="F45" s="272" t="s">
        <v>374</v>
      </c>
      <c r="G45" s="630">
        <f>G42+G36</f>
        <v>1768</v>
      </c>
      <c r="H45" s="631">
        <f>H42+H36</f>
        <v>1416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6" t="s">
        <v>976</v>
      </c>
      <c r="B47" s="706"/>
      <c r="C47" s="706"/>
      <c r="D47" s="706"/>
      <c r="E47" s="706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1" t="s">
        <v>975</v>
      </c>
      <c r="B50" s="703">
        <f>pdeReportingDate</f>
        <v>45502</v>
      </c>
      <c r="C50" s="703"/>
      <c r="D50" s="703"/>
      <c r="E50" s="703"/>
      <c r="F50" s="703"/>
      <c r="G50" s="703"/>
      <c r="H50" s="703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04" t="str">
        <f>authorName</f>
        <v>Васил Парашкевов Деков</v>
      </c>
      <c r="C52" s="704"/>
      <c r="D52" s="704"/>
      <c r="E52" s="704"/>
      <c r="F52" s="704"/>
      <c r="G52" s="704"/>
      <c r="H52" s="704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05"/>
      <c r="C54" s="705"/>
      <c r="D54" s="705"/>
      <c r="E54" s="705"/>
      <c r="F54" s="705"/>
      <c r="G54" s="705"/>
      <c r="H54" s="705"/>
    </row>
    <row r="55" spans="1:13" ht="15.75" customHeight="1">
      <c r="A55" s="693"/>
      <c r="B55" s="702" t="s">
        <v>977</v>
      </c>
      <c r="C55" s="702"/>
      <c r="D55" s="702"/>
      <c r="E55" s="702"/>
      <c r="F55" s="574"/>
      <c r="G55" s="45"/>
      <c r="H55" s="42"/>
    </row>
    <row r="56" spans="1:13" ht="15.75" customHeight="1">
      <c r="A56" s="693"/>
      <c r="B56" s="702" t="s">
        <v>977</v>
      </c>
      <c r="C56" s="702"/>
      <c r="D56" s="702"/>
      <c r="E56" s="702"/>
      <c r="F56" s="574"/>
      <c r="G56" s="45"/>
      <c r="H56" s="42"/>
    </row>
    <row r="57" spans="1:13" ht="15.75" customHeight="1">
      <c r="A57" s="693"/>
      <c r="B57" s="702" t="s">
        <v>977</v>
      </c>
      <c r="C57" s="702"/>
      <c r="D57" s="702"/>
      <c r="E57" s="702"/>
      <c r="F57" s="574"/>
      <c r="G57" s="45"/>
      <c r="H57" s="42"/>
    </row>
    <row r="58" spans="1:13" ht="15.75" customHeight="1">
      <c r="A58" s="693"/>
      <c r="B58" s="702" t="s">
        <v>977</v>
      </c>
      <c r="C58" s="702"/>
      <c r="D58" s="702"/>
      <c r="E58" s="702"/>
      <c r="F58" s="574"/>
      <c r="G58" s="45"/>
      <c r="H58" s="42"/>
    </row>
    <row r="59" spans="1:13">
      <c r="A59" s="693"/>
      <c r="B59" s="702"/>
      <c r="C59" s="702"/>
      <c r="D59" s="702"/>
      <c r="E59" s="702"/>
      <c r="F59" s="574"/>
      <c r="G59" s="45"/>
      <c r="H59" s="42"/>
    </row>
    <row r="60" spans="1:13">
      <c r="A60" s="693"/>
      <c r="B60" s="702"/>
      <c r="C60" s="702"/>
      <c r="D60" s="702"/>
      <c r="E60" s="702"/>
      <c r="F60" s="574"/>
      <c r="G60" s="45"/>
      <c r="H60" s="42"/>
    </row>
    <row r="61" spans="1:13">
      <c r="A61" s="693"/>
      <c r="B61" s="702"/>
      <c r="C61" s="702"/>
      <c r="D61" s="702"/>
      <c r="E61" s="702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5" zoomScale="115" zoomScaleNormal="115" zoomScaleSheetLayoutView="80" workbookViewId="0">
      <selection activeCell="C4" sqref="C4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ХОЛДИНГ НОВ ВЕК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121643011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30.06.2024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/>
      <c r="D11" s="197"/>
      <c r="E11" s="177"/>
      <c r="F11" s="177"/>
    </row>
    <row r="12" spans="1:13">
      <c r="A12" s="277" t="s">
        <v>380</v>
      </c>
      <c r="B12" s="178" t="s">
        <v>381</v>
      </c>
      <c r="C12" s="197">
        <v>-239</v>
      </c>
      <c r="D12" s="197">
        <v>-114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>
        <f>2676-8805</f>
        <v>-6129</v>
      </c>
      <c r="D13" s="197">
        <f>13269-6793</f>
        <v>6476</v>
      </c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-50</v>
      </c>
      <c r="D14" s="197">
        <v>-42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-3</v>
      </c>
      <c r="D15" s="197">
        <v>-3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>
        <v>3</v>
      </c>
      <c r="D17" s="197">
        <v>51</v>
      </c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-161</v>
      </c>
      <c r="D20" s="197">
        <f>11-38</f>
        <v>-27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-6579</v>
      </c>
      <c r="D21" s="659">
        <f>SUM(D11:D20)</f>
        <v>6341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>
        <v>-50</v>
      </c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>
        <v>200</v>
      </c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-1741</v>
      </c>
      <c r="D25" s="197">
        <v>-5747</v>
      </c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v>508</v>
      </c>
      <c r="D26" s="197">
        <v>3024</v>
      </c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7">
        <v>-3400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>
        <v>2263</v>
      </c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-1186</v>
      </c>
      <c r="D32" s="197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-156</v>
      </c>
      <c r="D33" s="659">
        <f>SUM(D23:D32)</f>
        <v>-5973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>
        <v>9666</v>
      </c>
      <c r="D37" s="197">
        <v>3400</v>
      </c>
      <c r="E37" s="177"/>
      <c r="F37" s="177"/>
    </row>
    <row r="38" spans="1:13">
      <c r="A38" s="277" t="s">
        <v>429</v>
      </c>
      <c r="B38" s="178" t="s">
        <v>430</v>
      </c>
      <c r="C38" s="197">
        <f>-1000-601</f>
        <v>-1601</v>
      </c>
      <c r="D38" s="197">
        <f>-2772-486</f>
        <v>-3258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-1384</v>
      </c>
      <c r="D40" s="197">
        <v>-382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-30</v>
      </c>
      <c r="D42" s="197">
        <v>-10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6651</v>
      </c>
      <c r="D43" s="661">
        <f>SUM(D35:D42)</f>
        <v>-250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-84</v>
      </c>
      <c r="D44" s="307">
        <f>D43+D33+D21</f>
        <v>118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93</v>
      </c>
      <c r="D45" s="309">
        <v>3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9</v>
      </c>
      <c r="D46" s="311">
        <f>D45+D44</f>
        <v>121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9</v>
      </c>
      <c r="D47" s="298">
        <v>121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966</v>
      </c>
      <c r="G50" s="180"/>
      <c r="H50" s="180"/>
    </row>
    <row r="51" spans="1:13">
      <c r="A51" s="707" t="s">
        <v>972</v>
      </c>
      <c r="B51" s="707"/>
      <c r="C51" s="707"/>
      <c r="D51" s="707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975</v>
      </c>
      <c r="B54" s="703">
        <f>pdeReportingDate</f>
        <v>45502</v>
      </c>
      <c r="C54" s="703"/>
      <c r="D54" s="703"/>
      <c r="E54" s="703"/>
      <c r="F54" s="694"/>
      <c r="G54" s="694"/>
      <c r="H54" s="694"/>
      <c r="M54" s="98"/>
    </row>
    <row r="55" spans="1:13" s="42" customFormat="1">
      <c r="A55" s="691"/>
      <c r="B55" s="703"/>
      <c r="C55" s="703"/>
      <c r="D55" s="703"/>
      <c r="E55" s="703"/>
      <c r="F55" s="52"/>
      <c r="G55" s="52"/>
      <c r="H55" s="52"/>
      <c r="M55" s="98"/>
    </row>
    <row r="56" spans="1:13" s="42" customFormat="1">
      <c r="A56" s="692" t="s">
        <v>8</v>
      </c>
      <c r="B56" s="704" t="str">
        <f>authorName</f>
        <v>Васил Парашкевов Деков</v>
      </c>
      <c r="C56" s="704"/>
      <c r="D56" s="704"/>
      <c r="E56" s="704"/>
      <c r="F56" s="80"/>
      <c r="G56" s="80"/>
      <c r="H56" s="80"/>
    </row>
    <row r="57" spans="1:13" s="42" customFormat="1">
      <c r="A57" s="692"/>
      <c r="B57" s="704"/>
      <c r="C57" s="704"/>
      <c r="D57" s="704"/>
      <c r="E57" s="704"/>
      <c r="F57" s="80"/>
      <c r="G57" s="80"/>
      <c r="H57" s="80"/>
    </row>
    <row r="58" spans="1:13" s="42" customFormat="1">
      <c r="A58" s="692" t="s">
        <v>920</v>
      </c>
      <c r="B58" s="704"/>
      <c r="C58" s="704"/>
      <c r="D58" s="704"/>
      <c r="E58" s="704"/>
      <c r="F58" s="80"/>
      <c r="G58" s="80"/>
      <c r="H58" s="80"/>
    </row>
    <row r="59" spans="1:13" s="191" customFormat="1">
      <c r="A59" s="693"/>
      <c r="B59" s="702" t="s">
        <v>977</v>
      </c>
      <c r="C59" s="702"/>
      <c r="D59" s="702"/>
      <c r="E59" s="702"/>
      <c r="F59" s="574"/>
      <c r="G59" s="45"/>
      <c r="H59" s="42"/>
    </row>
    <row r="60" spans="1:13">
      <c r="A60" s="693"/>
      <c r="B60" s="702" t="s">
        <v>977</v>
      </c>
      <c r="C60" s="702"/>
      <c r="D60" s="702"/>
      <c r="E60" s="702"/>
      <c r="F60" s="574"/>
      <c r="G60" s="45"/>
      <c r="H60" s="42"/>
    </row>
    <row r="61" spans="1:13">
      <c r="A61" s="693"/>
      <c r="B61" s="702" t="s">
        <v>977</v>
      </c>
      <c r="C61" s="702"/>
      <c r="D61" s="702"/>
      <c r="E61" s="702"/>
      <c r="F61" s="574"/>
      <c r="G61" s="45"/>
      <c r="H61" s="42"/>
    </row>
    <row r="62" spans="1:13">
      <c r="A62" s="693"/>
      <c r="B62" s="702" t="s">
        <v>977</v>
      </c>
      <c r="C62" s="702"/>
      <c r="D62" s="702"/>
      <c r="E62" s="702"/>
      <c r="F62" s="574"/>
      <c r="G62" s="45"/>
      <c r="H62" s="42"/>
    </row>
    <row r="63" spans="1:13">
      <c r="A63" s="693"/>
      <c r="B63" s="702"/>
      <c r="C63" s="702"/>
      <c r="D63" s="702"/>
      <c r="E63" s="702"/>
      <c r="F63" s="574"/>
      <c r="G63" s="45"/>
      <c r="H63" s="42"/>
    </row>
    <row r="64" spans="1:13">
      <c r="A64" s="693"/>
      <c r="B64" s="702"/>
      <c r="C64" s="702"/>
      <c r="D64" s="702"/>
      <c r="E64" s="702"/>
      <c r="F64" s="574"/>
      <c r="G64" s="45"/>
      <c r="H64" s="42"/>
    </row>
    <row r="65" spans="1:8">
      <c r="A65" s="693"/>
      <c r="B65" s="702"/>
      <c r="C65" s="702"/>
      <c r="D65" s="702"/>
      <c r="E65" s="702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A13" zoomScaleNormal="100" zoomScaleSheetLayoutView="100" workbookViewId="0">
      <selection activeCell="A37" sqref="A37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ХОЛДИНГ НОВ ВЕК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121643011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30.06.2024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2" t="s">
        <v>453</v>
      </c>
      <c r="B8" s="715" t="s">
        <v>454</v>
      </c>
      <c r="C8" s="708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8" t="s">
        <v>460</v>
      </c>
      <c r="L8" s="708" t="s">
        <v>461</v>
      </c>
      <c r="M8" s="531"/>
      <c r="N8" s="532"/>
    </row>
    <row r="9" spans="1:14" s="533" customFormat="1" ht="31.5">
      <c r="A9" s="713"/>
      <c r="B9" s="716"/>
      <c r="C9" s="709"/>
      <c r="D9" s="711" t="s">
        <v>826</v>
      </c>
      <c r="E9" s="711" t="s">
        <v>456</v>
      </c>
      <c r="F9" s="535" t="s">
        <v>457</v>
      </c>
      <c r="G9" s="535"/>
      <c r="H9" s="535"/>
      <c r="I9" s="718" t="s">
        <v>458</v>
      </c>
      <c r="J9" s="718" t="s">
        <v>459</v>
      </c>
      <c r="K9" s="709"/>
      <c r="L9" s="709"/>
      <c r="M9" s="536" t="s">
        <v>825</v>
      </c>
      <c r="N9" s="532"/>
    </row>
    <row r="10" spans="1:14" s="533" customFormat="1" ht="31.5">
      <c r="A10" s="714"/>
      <c r="B10" s="717"/>
      <c r="C10" s="710"/>
      <c r="D10" s="711"/>
      <c r="E10" s="711"/>
      <c r="F10" s="534" t="s">
        <v>462</v>
      </c>
      <c r="G10" s="534" t="s">
        <v>463</v>
      </c>
      <c r="H10" s="534" t="s">
        <v>464</v>
      </c>
      <c r="I10" s="710"/>
      <c r="J10" s="710"/>
      <c r="K10" s="710"/>
      <c r="L10" s="710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5610</v>
      </c>
      <c r="D13" s="584">
        <f>'1-Баланс'!H20</f>
        <v>30393</v>
      </c>
      <c r="E13" s="584">
        <f>'1-Баланс'!H21</f>
        <v>4081</v>
      </c>
      <c r="F13" s="584">
        <f>'1-Баланс'!H23</f>
        <v>0</v>
      </c>
      <c r="G13" s="584">
        <f>'1-Баланс'!H24</f>
        <v>0</v>
      </c>
      <c r="H13" s="585"/>
      <c r="I13" s="584">
        <f>'1-Баланс'!H29+'1-Баланс'!H32</f>
        <v>25312</v>
      </c>
      <c r="J13" s="584">
        <f>'1-Баланс'!H30+'1-Баланс'!H33</f>
        <v>0</v>
      </c>
      <c r="K13" s="585"/>
      <c r="L13" s="584">
        <f>SUM(C13:K13)</f>
        <v>65396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5610</v>
      </c>
      <c r="D17" s="653">
        <f t="shared" ref="D17:M17" si="2">D13+D14</f>
        <v>30393</v>
      </c>
      <c r="E17" s="653">
        <f t="shared" si="2"/>
        <v>4081</v>
      </c>
      <c r="F17" s="653">
        <f t="shared" si="2"/>
        <v>0</v>
      </c>
      <c r="G17" s="653">
        <f t="shared" si="2"/>
        <v>0</v>
      </c>
      <c r="H17" s="653">
        <f t="shared" si="2"/>
        <v>0</v>
      </c>
      <c r="I17" s="653">
        <f t="shared" si="2"/>
        <v>25312</v>
      </c>
      <c r="J17" s="653">
        <f t="shared" si="2"/>
        <v>0</v>
      </c>
      <c r="K17" s="653">
        <f t="shared" si="2"/>
        <v>0</v>
      </c>
      <c r="L17" s="584">
        <f t="shared" si="1"/>
        <v>65396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0</v>
      </c>
      <c r="J18" s="584">
        <f>+'1-Баланс'!G33</f>
        <v>-1551</v>
      </c>
      <c r="K18" s="585"/>
      <c r="L18" s="584">
        <f t="shared" si="1"/>
        <v>-1551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5610</v>
      </c>
      <c r="D31" s="653">
        <f t="shared" ref="D31:M31" si="6">D19+D22+D23+D26+D30+D29+D17+D18</f>
        <v>30393</v>
      </c>
      <c r="E31" s="653">
        <f t="shared" si="6"/>
        <v>4081</v>
      </c>
      <c r="F31" s="653">
        <f t="shared" si="6"/>
        <v>0</v>
      </c>
      <c r="G31" s="653">
        <f t="shared" si="6"/>
        <v>0</v>
      </c>
      <c r="H31" s="653">
        <f t="shared" si="6"/>
        <v>0</v>
      </c>
      <c r="I31" s="653">
        <f t="shared" si="6"/>
        <v>25312</v>
      </c>
      <c r="J31" s="653">
        <f t="shared" si="6"/>
        <v>-1551</v>
      </c>
      <c r="K31" s="653">
        <f t="shared" si="6"/>
        <v>0</v>
      </c>
      <c r="L31" s="584">
        <f t="shared" si="1"/>
        <v>63845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5610</v>
      </c>
      <c r="D34" s="587">
        <f t="shared" si="7"/>
        <v>30393</v>
      </c>
      <c r="E34" s="587">
        <f t="shared" si="7"/>
        <v>4081</v>
      </c>
      <c r="F34" s="587">
        <f t="shared" si="7"/>
        <v>0</v>
      </c>
      <c r="G34" s="587">
        <f t="shared" si="7"/>
        <v>0</v>
      </c>
      <c r="H34" s="587">
        <f t="shared" si="7"/>
        <v>0</v>
      </c>
      <c r="I34" s="587">
        <f t="shared" si="7"/>
        <v>25312</v>
      </c>
      <c r="J34" s="587">
        <f t="shared" si="7"/>
        <v>-1551</v>
      </c>
      <c r="K34" s="587">
        <f t="shared" si="7"/>
        <v>0</v>
      </c>
      <c r="L34" s="651">
        <f t="shared" si="1"/>
        <v>63845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1" t="s">
        <v>975</v>
      </c>
      <c r="B38" s="703">
        <f>pdeReportingDate</f>
        <v>45502</v>
      </c>
      <c r="C38" s="703"/>
      <c r="D38" s="703"/>
      <c r="E38" s="703"/>
      <c r="F38" s="703"/>
      <c r="G38" s="703"/>
      <c r="H38" s="703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04" t="str">
        <f>authorName</f>
        <v>Васил Парашкевов Деков</v>
      </c>
      <c r="C40" s="704"/>
      <c r="D40" s="704"/>
      <c r="E40" s="704"/>
      <c r="F40" s="704"/>
      <c r="G40" s="704"/>
      <c r="H40" s="704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05"/>
      <c r="C42" s="705"/>
      <c r="D42" s="705"/>
      <c r="E42" s="705"/>
      <c r="F42" s="705"/>
      <c r="G42" s="705"/>
      <c r="H42" s="705"/>
      <c r="M42" s="169"/>
    </row>
    <row r="43" spans="1:14">
      <c r="A43" s="693"/>
      <c r="B43" s="702" t="s">
        <v>977</v>
      </c>
      <c r="C43" s="702"/>
      <c r="D43" s="702"/>
      <c r="E43" s="702"/>
      <c r="F43" s="574"/>
      <c r="G43" s="45"/>
      <c r="H43" s="42"/>
      <c r="M43" s="169"/>
    </row>
    <row r="44" spans="1:14">
      <c r="A44" s="693"/>
      <c r="B44" s="702" t="s">
        <v>977</v>
      </c>
      <c r="C44" s="702"/>
      <c r="D44" s="702"/>
      <c r="E44" s="702"/>
      <c r="F44" s="574"/>
      <c r="G44" s="45"/>
      <c r="H44" s="42"/>
      <c r="M44" s="169"/>
    </row>
    <row r="45" spans="1:14">
      <c r="A45" s="693"/>
      <c r="B45" s="702" t="s">
        <v>977</v>
      </c>
      <c r="C45" s="702"/>
      <c r="D45" s="702"/>
      <c r="E45" s="702"/>
      <c r="F45" s="574"/>
      <c r="G45" s="45"/>
      <c r="H45" s="42"/>
      <c r="M45" s="169"/>
    </row>
    <row r="46" spans="1:14">
      <c r="A46" s="693"/>
      <c r="B46" s="702" t="s">
        <v>977</v>
      </c>
      <c r="C46" s="702"/>
      <c r="D46" s="702"/>
      <c r="E46" s="702"/>
      <c r="F46" s="574"/>
      <c r="G46" s="45"/>
      <c r="H46" s="42"/>
      <c r="M46" s="169"/>
    </row>
    <row r="47" spans="1:14">
      <c r="A47" s="693"/>
      <c r="B47" s="702"/>
      <c r="C47" s="702"/>
      <c r="D47" s="702"/>
      <c r="E47" s="702"/>
      <c r="F47" s="574"/>
      <c r="G47" s="45"/>
      <c r="H47" s="42"/>
      <c r="M47" s="169"/>
    </row>
    <row r="48" spans="1:14">
      <c r="A48" s="693"/>
      <c r="B48" s="702"/>
      <c r="C48" s="702"/>
      <c r="D48" s="702"/>
      <c r="E48" s="702"/>
      <c r="F48" s="574"/>
      <c r="G48" s="45"/>
      <c r="H48" s="42"/>
      <c r="M48" s="169"/>
    </row>
    <row r="49" spans="1:13">
      <c r="A49" s="693"/>
      <c r="B49" s="702"/>
      <c r="C49" s="702"/>
      <c r="D49" s="702"/>
      <c r="E49" s="702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zoomScaleNormal="70" zoomScaleSheetLayoutView="100" workbookViewId="0">
      <selection activeCell="C6" sqref="C6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ХОЛДИНГ НОВ ВЕК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121643011</v>
      </c>
      <c r="B4" s="40"/>
      <c r="C4" s="23"/>
      <c r="D4" s="22"/>
    </row>
    <row r="5" spans="1:15">
      <c r="A5" s="75" t="str">
        <f>CONCATENATE("към ",TEXT(endDate,"dd.mm.yyyy")," г.")</f>
        <v>към 30.06.2024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 t="s">
        <v>1001</v>
      </c>
      <c r="B12" s="680"/>
      <c r="C12" s="92">
        <v>10976</v>
      </c>
      <c r="D12" s="92">
        <v>90.09</v>
      </c>
      <c r="E12" s="92"/>
      <c r="F12" s="469">
        <f>C12-E12</f>
        <v>10976</v>
      </c>
    </row>
    <row r="13" spans="1:15">
      <c r="A13" s="679" t="s">
        <v>1005</v>
      </c>
      <c r="B13" s="680"/>
      <c r="C13" s="92">
        <v>6900</v>
      </c>
      <c r="D13" s="92">
        <v>100</v>
      </c>
      <c r="E13" s="92"/>
      <c r="F13" s="469">
        <f t="shared" ref="F13:F26" si="0">C13-E13</f>
        <v>6900</v>
      </c>
    </row>
    <row r="14" spans="1:15">
      <c r="A14" s="679" t="s">
        <v>1006</v>
      </c>
      <c r="B14" s="680"/>
      <c r="C14" s="92">
        <v>32000</v>
      </c>
      <c r="D14" s="92">
        <v>99.88</v>
      </c>
      <c r="E14" s="92"/>
      <c r="F14" s="469">
        <f t="shared" si="0"/>
        <v>32000</v>
      </c>
    </row>
    <row r="15" spans="1:15">
      <c r="A15" s="679" t="s">
        <v>1007</v>
      </c>
      <c r="B15" s="680"/>
      <c r="C15" s="92">
        <v>4792</v>
      </c>
      <c r="D15" s="92">
        <v>67.17</v>
      </c>
      <c r="E15" s="92"/>
      <c r="F15" s="469">
        <f t="shared" si="0"/>
        <v>4792</v>
      </c>
    </row>
    <row r="16" spans="1:15">
      <c r="A16" s="679" t="s">
        <v>1008</v>
      </c>
      <c r="B16" s="680"/>
      <c r="C16" s="92">
        <v>7800</v>
      </c>
      <c r="D16" s="92">
        <v>100</v>
      </c>
      <c r="E16" s="92"/>
      <c r="F16" s="469">
        <f t="shared" si="0"/>
        <v>7800</v>
      </c>
    </row>
    <row r="17" spans="1:6">
      <c r="A17" s="679" t="s">
        <v>1009</v>
      </c>
      <c r="B17" s="680"/>
      <c r="C17" s="92">
        <v>6</v>
      </c>
      <c r="D17" s="92">
        <v>100</v>
      </c>
      <c r="E17" s="92"/>
      <c r="F17" s="469">
        <f t="shared" si="0"/>
        <v>6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62474</v>
      </c>
      <c r="D27" s="472"/>
      <c r="E27" s="472">
        <f>SUM(E12:E26)</f>
        <v>0</v>
      </c>
      <c r="F27" s="472">
        <f>SUM(F12:F26)</f>
        <v>62474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1002</v>
      </c>
      <c r="B63" s="680"/>
      <c r="C63" s="92">
        <v>161</v>
      </c>
      <c r="D63" s="92">
        <v>9</v>
      </c>
      <c r="E63" s="92"/>
      <c r="F63" s="469">
        <f>C63-E63</f>
        <v>161</v>
      </c>
    </row>
    <row r="64" spans="1:6">
      <c r="A64" s="679" t="s">
        <v>1003</v>
      </c>
      <c r="B64" s="680"/>
      <c r="C64" s="92">
        <v>2</v>
      </c>
      <c r="D64" s="92">
        <v>0</v>
      </c>
      <c r="E64" s="92"/>
      <c r="F64" s="469">
        <f t="shared" ref="F64:F77" si="3">C64-E64</f>
        <v>2</v>
      </c>
    </row>
    <row r="65" spans="1:6">
      <c r="A65" s="679" t="s">
        <v>1004</v>
      </c>
      <c r="B65" s="680"/>
      <c r="C65" s="92">
        <v>0</v>
      </c>
      <c r="D65" s="92">
        <v>0.01</v>
      </c>
      <c r="E65" s="92"/>
      <c r="F65" s="469">
        <f t="shared" si="3"/>
        <v>0</v>
      </c>
    </row>
    <row r="66" spans="1:6">
      <c r="A66" s="679" t="s">
        <v>1010</v>
      </c>
      <c r="B66" s="680"/>
      <c r="C66" s="92">
        <v>286</v>
      </c>
      <c r="D66" s="92">
        <v>3</v>
      </c>
      <c r="E66" s="92"/>
      <c r="F66" s="469">
        <f t="shared" si="3"/>
        <v>286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449</v>
      </c>
      <c r="D78" s="472"/>
      <c r="E78" s="472">
        <f>SUM(E63:E77)</f>
        <v>0</v>
      </c>
      <c r="F78" s="472">
        <f>SUM(F63:F77)</f>
        <v>449</v>
      </c>
    </row>
    <row r="79" spans="1:6">
      <c r="A79" s="513" t="s">
        <v>801</v>
      </c>
      <c r="B79" s="510" t="s">
        <v>802</v>
      </c>
      <c r="C79" s="472">
        <f>C78+C61+C44+C27</f>
        <v>62923</v>
      </c>
      <c r="D79" s="472"/>
      <c r="E79" s="472">
        <f>E78+E61+E44+E27</f>
        <v>0</v>
      </c>
      <c r="F79" s="472">
        <f>F78+F61+F44+F27</f>
        <v>62923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1" t="s">
        <v>975</v>
      </c>
      <c r="B151" s="703">
        <f>pdeReportingDate</f>
        <v>45502</v>
      </c>
      <c r="C151" s="703"/>
      <c r="D151" s="703"/>
      <c r="E151" s="703"/>
      <c r="F151" s="703"/>
      <c r="G151" s="703"/>
      <c r="H151" s="703"/>
    </row>
    <row r="152" spans="1:8">
      <c r="A152" s="691"/>
      <c r="B152" s="52"/>
      <c r="C152" s="52"/>
      <c r="D152" s="52"/>
      <c r="E152" s="52"/>
      <c r="F152" s="52"/>
      <c r="G152" s="52"/>
      <c r="H152" s="52"/>
    </row>
    <row r="153" spans="1:8">
      <c r="A153" s="692" t="s">
        <v>8</v>
      </c>
      <c r="B153" s="704" t="str">
        <f>authorName</f>
        <v>Васил Парашкевов Деков</v>
      </c>
      <c r="C153" s="704"/>
      <c r="D153" s="704"/>
      <c r="E153" s="704"/>
      <c r="F153" s="704"/>
      <c r="G153" s="704"/>
      <c r="H153" s="704"/>
    </row>
    <row r="154" spans="1:8">
      <c r="A154" s="692"/>
      <c r="B154" s="80"/>
      <c r="C154" s="80"/>
      <c r="D154" s="80"/>
      <c r="E154" s="80"/>
      <c r="F154" s="80"/>
      <c r="G154" s="80"/>
      <c r="H154" s="80"/>
    </row>
    <row r="155" spans="1:8">
      <c r="A155" s="692" t="s">
        <v>920</v>
      </c>
      <c r="B155" s="705"/>
      <c r="C155" s="705"/>
      <c r="D155" s="705"/>
      <c r="E155" s="705"/>
      <c r="F155" s="705"/>
      <c r="G155" s="705"/>
      <c r="H155" s="705"/>
    </row>
    <row r="156" spans="1:8">
      <c r="A156" s="693"/>
      <c r="B156" s="702" t="s">
        <v>977</v>
      </c>
      <c r="C156" s="702"/>
      <c r="D156" s="702"/>
      <c r="E156" s="702"/>
      <c r="F156" s="574"/>
      <c r="G156" s="45"/>
      <c r="H156" s="42"/>
    </row>
    <row r="157" spans="1:8">
      <c r="A157" s="693"/>
      <c r="B157" s="702" t="s">
        <v>977</v>
      </c>
      <c r="C157" s="702"/>
      <c r="D157" s="702"/>
      <c r="E157" s="702"/>
      <c r="F157" s="574"/>
      <c r="G157" s="45"/>
      <c r="H157" s="42"/>
    </row>
    <row r="158" spans="1:8">
      <c r="A158" s="693"/>
      <c r="B158" s="702" t="s">
        <v>977</v>
      </c>
      <c r="C158" s="702"/>
      <c r="D158" s="702"/>
      <c r="E158" s="702"/>
      <c r="F158" s="574"/>
      <c r="G158" s="45"/>
      <c r="H158" s="42"/>
    </row>
    <row r="159" spans="1:8">
      <c r="A159" s="693"/>
      <c r="B159" s="702" t="s">
        <v>977</v>
      </c>
      <c r="C159" s="702"/>
      <c r="D159" s="702"/>
      <c r="E159" s="702"/>
      <c r="F159" s="574"/>
      <c r="G159" s="45"/>
      <c r="H159" s="42"/>
    </row>
    <row r="160" spans="1:8">
      <c r="A160" s="693"/>
      <c r="B160" s="702"/>
      <c r="C160" s="702"/>
      <c r="D160" s="702"/>
      <c r="E160" s="702"/>
      <c r="F160" s="574"/>
      <c r="G160" s="45"/>
      <c r="H160" s="42"/>
    </row>
    <row r="161" spans="1:8">
      <c r="A161" s="693"/>
      <c r="B161" s="702"/>
      <c r="C161" s="702"/>
      <c r="D161" s="702"/>
      <c r="E161" s="702"/>
      <c r="F161" s="574"/>
      <c r="G161" s="45"/>
      <c r="H161" s="42"/>
    </row>
    <row r="162" spans="1:8">
      <c r="A162" s="693"/>
      <c r="B162" s="702"/>
      <c r="C162" s="702"/>
      <c r="D162" s="702"/>
      <c r="E162" s="702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A13" zoomScaleNormal="85" zoomScaleSheetLayoutView="100" workbookViewId="0">
      <selection activeCell="K45" sqref="K45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ХОЛДИНГ НОВ ВЕК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121643011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30.06.2024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3" t="s">
        <v>453</v>
      </c>
      <c r="B7" s="724"/>
      <c r="C7" s="727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9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9" t="s">
        <v>513</v>
      </c>
      <c r="R7" s="721" t="s">
        <v>514</v>
      </c>
    </row>
    <row r="8" spans="1:18" s="128" customFormat="1" ht="66.75" customHeight="1">
      <c r="A8" s="725"/>
      <c r="B8" s="726"/>
      <c r="C8" s="728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0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0"/>
      <c r="R8" s="722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/>
      <c r="E11" s="328"/>
      <c r="F11" s="328"/>
      <c r="G11" s="329">
        <f>D11+E11-F11</f>
        <v>0</v>
      </c>
      <c r="H11" s="328"/>
      <c r="I11" s="328"/>
      <c r="J11" s="329">
        <f>G11+H11-I11</f>
        <v>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/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343</v>
      </c>
      <c r="E18" s="328">
        <v>2</v>
      </c>
      <c r="F18" s="328"/>
      <c r="G18" s="329">
        <f t="shared" si="2"/>
        <v>345</v>
      </c>
      <c r="H18" s="328"/>
      <c r="I18" s="328"/>
      <c r="J18" s="329">
        <f t="shared" si="3"/>
        <v>345</v>
      </c>
      <c r="K18" s="328">
        <v>172</v>
      </c>
      <c r="L18" s="328"/>
      <c r="M18" s="328"/>
      <c r="N18" s="329">
        <f t="shared" si="4"/>
        <v>172</v>
      </c>
      <c r="O18" s="328"/>
      <c r="P18" s="328"/>
      <c r="Q18" s="329">
        <f t="shared" si="0"/>
        <v>172</v>
      </c>
      <c r="R18" s="340">
        <f t="shared" si="1"/>
        <v>173</v>
      </c>
    </row>
    <row r="19" spans="1:18">
      <c r="A19" s="339"/>
      <c r="B19" s="322" t="s">
        <v>544</v>
      </c>
      <c r="C19" s="156" t="s">
        <v>545</v>
      </c>
      <c r="D19" s="330">
        <f>SUM(D11:D18)</f>
        <v>343</v>
      </c>
      <c r="E19" s="330">
        <f>SUM(E11:E18)</f>
        <v>2</v>
      </c>
      <c r="F19" s="330">
        <f>SUM(F11:F18)</f>
        <v>0</v>
      </c>
      <c r="G19" s="329">
        <f t="shared" si="2"/>
        <v>345</v>
      </c>
      <c r="H19" s="330">
        <f>SUM(H11:H18)</f>
        <v>0</v>
      </c>
      <c r="I19" s="330">
        <f>SUM(I11:I18)</f>
        <v>0</v>
      </c>
      <c r="J19" s="329">
        <f t="shared" si="3"/>
        <v>345</v>
      </c>
      <c r="K19" s="330">
        <f>SUM(K11:K18)</f>
        <v>172</v>
      </c>
      <c r="L19" s="330">
        <f>SUM(L11:L18)</f>
        <v>0</v>
      </c>
      <c r="M19" s="330">
        <f>SUM(M11:M18)</f>
        <v>0</v>
      </c>
      <c r="N19" s="329">
        <f t="shared" si="4"/>
        <v>172</v>
      </c>
      <c r="O19" s="330">
        <f>SUM(O11:O18)</f>
        <v>0</v>
      </c>
      <c r="P19" s="330">
        <f>SUM(P11:P18)</f>
        <v>0</v>
      </c>
      <c r="Q19" s="329">
        <f t="shared" si="0"/>
        <v>172</v>
      </c>
      <c r="R19" s="340">
        <f t="shared" si="1"/>
        <v>173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27741</v>
      </c>
      <c r="E20" s="328"/>
      <c r="F20" s="328"/>
      <c r="G20" s="329">
        <f t="shared" si="2"/>
        <v>27741</v>
      </c>
      <c r="H20" s="328"/>
      <c r="I20" s="328"/>
      <c r="J20" s="329">
        <f t="shared" si="3"/>
        <v>27741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27741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60837</v>
      </c>
      <c r="E30" s="335">
        <f t="shared" ref="E30:P30" si="6">SUM(E31:E34)</f>
        <v>3400</v>
      </c>
      <c r="F30" s="335">
        <f t="shared" si="6"/>
        <v>1320</v>
      </c>
      <c r="G30" s="336">
        <f t="shared" si="2"/>
        <v>62917</v>
      </c>
      <c r="H30" s="335">
        <f t="shared" si="6"/>
        <v>6</v>
      </c>
      <c r="I30" s="335">
        <f t="shared" si="6"/>
        <v>0</v>
      </c>
      <c r="J30" s="336">
        <f t="shared" si="3"/>
        <v>62923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62923</v>
      </c>
    </row>
    <row r="31" spans="1:18">
      <c r="A31" s="339"/>
      <c r="B31" s="321" t="s">
        <v>108</v>
      </c>
      <c r="C31" s="152" t="s">
        <v>563</v>
      </c>
      <c r="D31" s="328">
        <v>60394</v>
      </c>
      <c r="E31" s="328">
        <v>3400</v>
      </c>
      <c r="F31" s="328">
        <v>1320</v>
      </c>
      <c r="G31" s="329">
        <f t="shared" si="2"/>
        <v>62474</v>
      </c>
      <c r="H31" s="328"/>
      <c r="I31" s="328"/>
      <c r="J31" s="329">
        <f t="shared" si="3"/>
        <v>62474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62474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>
        <v>443</v>
      </c>
      <c r="E34" s="328"/>
      <c r="F34" s="328"/>
      <c r="G34" s="329">
        <f t="shared" si="2"/>
        <v>443</v>
      </c>
      <c r="H34" s="328">
        <v>6</v>
      </c>
      <c r="I34" s="328"/>
      <c r="J34" s="329">
        <f t="shared" si="3"/>
        <v>449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449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60837</v>
      </c>
      <c r="E41" s="330">
        <f t="shared" ref="E41:P41" si="10">E30+E35+E40</f>
        <v>3400</v>
      </c>
      <c r="F41" s="330">
        <f t="shared" si="10"/>
        <v>1320</v>
      </c>
      <c r="G41" s="329">
        <f t="shared" si="2"/>
        <v>62917</v>
      </c>
      <c r="H41" s="330">
        <f t="shared" si="10"/>
        <v>6</v>
      </c>
      <c r="I41" s="330">
        <f t="shared" si="10"/>
        <v>0</v>
      </c>
      <c r="J41" s="329">
        <f t="shared" si="3"/>
        <v>62923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62923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88921</v>
      </c>
      <c r="E43" s="349">
        <f>E19+E20+E22+E28+E41+E42</f>
        <v>3402</v>
      </c>
      <c r="F43" s="349">
        <f t="shared" ref="F43:R43" si="11">F19+F20+F22+F28+F41+F42</f>
        <v>1320</v>
      </c>
      <c r="G43" s="349">
        <f t="shared" si="11"/>
        <v>91003</v>
      </c>
      <c r="H43" s="349">
        <f t="shared" si="11"/>
        <v>6</v>
      </c>
      <c r="I43" s="349">
        <f t="shared" si="11"/>
        <v>0</v>
      </c>
      <c r="J43" s="349">
        <f t="shared" si="11"/>
        <v>91009</v>
      </c>
      <c r="K43" s="349">
        <f t="shared" si="11"/>
        <v>172</v>
      </c>
      <c r="L43" s="349">
        <f t="shared" si="11"/>
        <v>0</v>
      </c>
      <c r="M43" s="349">
        <f t="shared" si="11"/>
        <v>0</v>
      </c>
      <c r="N43" s="349">
        <f t="shared" si="11"/>
        <v>172</v>
      </c>
      <c r="O43" s="349">
        <f t="shared" si="11"/>
        <v>0</v>
      </c>
      <c r="P43" s="349">
        <f t="shared" si="11"/>
        <v>0</v>
      </c>
      <c r="Q43" s="349">
        <f t="shared" si="11"/>
        <v>172</v>
      </c>
      <c r="R43" s="350">
        <f t="shared" si="11"/>
        <v>90837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1" t="s">
        <v>975</v>
      </c>
      <c r="C46" s="703">
        <f>pdeReportingDate</f>
        <v>45502</v>
      </c>
      <c r="D46" s="703"/>
      <c r="E46" s="703"/>
      <c r="F46" s="703"/>
      <c r="G46" s="703"/>
      <c r="H46" s="703"/>
      <c r="I46" s="703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1"/>
      <c r="C47" s="52"/>
      <c r="D47" s="52"/>
      <c r="E47" s="52"/>
      <c r="F47" s="52"/>
      <c r="G47" s="52"/>
      <c r="H47" s="52"/>
      <c r="I47" s="52"/>
    </row>
    <row r="48" spans="1:18">
      <c r="B48" s="692" t="s">
        <v>8</v>
      </c>
      <c r="C48" s="704" t="str">
        <f>authorName</f>
        <v>Васил Парашкевов Деков</v>
      </c>
      <c r="D48" s="704"/>
      <c r="E48" s="704"/>
      <c r="F48" s="704"/>
      <c r="G48" s="704"/>
      <c r="H48" s="704"/>
      <c r="I48" s="704"/>
    </row>
    <row r="49" spans="2:9">
      <c r="B49" s="692"/>
      <c r="C49" s="80"/>
      <c r="D49" s="80"/>
      <c r="E49" s="80"/>
      <c r="F49" s="80"/>
      <c r="G49" s="80"/>
      <c r="H49" s="80"/>
      <c r="I49" s="80"/>
    </row>
    <row r="50" spans="2:9">
      <c r="B50" s="692" t="s">
        <v>920</v>
      </c>
      <c r="C50" s="705"/>
      <c r="D50" s="705"/>
      <c r="E50" s="705"/>
      <c r="F50" s="705"/>
      <c r="G50" s="705"/>
      <c r="H50" s="705"/>
      <c r="I50" s="705"/>
    </row>
    <row r="51" spans="2:9">
      <c r="B51" s="693"/>
      <c r="C51" s="702" t="s">
        <v>977</v>
      </c>
      <c r="D51" s="702"/>
      <c r="E51" s="702"/>
      <c r="F51" s="702"/>
      <c r="G51" s="574"/>
      <c r="H51" s="45"/>
      <c r="I51" s="42"/>
    </row>
    <row r="52" spans="2:9">
      <c r="B52" s="693"/>
      <c r="C52" s="702" t="s">
        <v>977</v>
      </c>
      <c r="D52" s="702"/>
      <c r="E52" s="702"/>
      <c r="F52" s="702"/>
      <c r="G52" s="574"/>
      <c r="H52" s="45"/>
      <c r="I52" s="42"/>
    </row>
    <row r="53" spans="2:9">
      <c r="B53" s="693"/>
      <c r="C53" s="702" t="s">
        <v>977</v>
      </c>
      <c r="D53" s="702"/>
      <c r="E53" s="702"/>
      <c r="F53" s="702"/>
      <c r="G53" s="574"/>
      <c r="H53" s="45"/>
      <c r="I53" s="42"/>
    </row>
    <row r="54" spans="2:9">
      <c r="B54" s="693"/>
      <c r="C54" s="702" t="s">
        <v>977</v>
      </c>
      <c r="D54" s="702"/>
      <c r="E54" s="702"/>
      <c r="F54" s="702"/>
      <c r="G54" s="574"/>
      <c r="H54" s="45"/>
      <c r="I54" s="42"/>
    </row>
    <row r="55" spans="2:9">
      <c r="B55" s="693"/>
      <c r="C55" s="702"/>
      <c r="D55" s="702"/>
      <c r="E55" s="702"/>
      <c r="F55" s="702"/>
      <c r="G55" s="574"/>
      <c r="H55" s="45"/>
      <c r="I55" s="42"/>
    </row>
    <row r="56" spans="2:9">
      <c r="B56" s="693"/>
      <c r="C56" s="702"/>
      <c r="D56" s="702"/>
      <c r="E56" s="702"/>
      <c r="F56" s="702"/>
      <c r="G56" s="574"/>
      <c r="H56" s="45"/>
      <c r="I56" s="42"/>
    </row>
    <row r="57" spans="2:9">
      <c r="B57" s="693"/>
      <c r="C57" s="702"/>
      <c r="D57" s="702"/>
      <c r="E57" s="702"/>
      <c r="F57" s="702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46:I46"/>
    <mergeCell ref="Q7:Q8"/>
    <mergeCell ref="R7:R8"/>
    <mergeCell ref="A7:B8"/>
    <mergeCell ref="C7:C8"/>
    <mergeCell ref="J7:J8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zoomScaleNormal="85" zoomScaleSheetLayoutView="100" workbookViewId="0">
      <selection activeCell="D95" sqref="D95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ХОЛДИНГ НОВ ВЕК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121643011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30.06.2024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2" t="s">
        <v>453</v>
      </c>
      <c r="B8" s="734" t="s">
        <v>11</v>
      </c>
      <c r="C8" s="730" t="s">
        <v>587</v>
      </c>
      <c r="D8" s="365" t="s">
        <v>588</v>
      </c>
      <c r="E8" s="366"/>
      <c r="F8" s="127"/>
    </row>
    <row r="9" spans="1:6" s="128" customFormat="1">
      <c r="A9" s="733"/>
      <c r="B9" s="735"/>
      <c r="C9" s="731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15672</v>
      </c>
      <c r="D26" s="362">
        <f>SUM(D27:D29)</f>
        <v>15672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15672</v>
      </c>
      <c r="D27" s="368">
        <v>15672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1131</v>
      </c>
      <c r="D30" s="368">
        <v>1131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162</v>
      </c>
      <c r="D31" s="368">
        <v>162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>
        <v>247</v>
      </c>
      <c r="D32" s="368">
        <v>247</v>
      </c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/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17212</v>
      </c>
      <c r="D45" s="438">
        <f>D26+D30+D31+D33+D32+D34+D35+D40</f>
        <v>17212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17212</v>
      </c>
      <c r="D46" s="444">
        <f>D45+D23+D21+D11</f>
        <v>17212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2" t="s">
        <v>453</v>
      </c>
      <c r="B50" s="734" t="s">
        <v>11</v>
      </c>
      <c r="C50" s="736" t="s">
        <v>658</v>
      </c>
      <c r="D50" s="365" t="s">
        <v>659</v>
      </c>
      <c r="E50" s="365"/>
      <c r="F50" s="738" t="s">
        <v>660</v>
      </c>
    </row>
    <row r="51" spans="1:6" s="128" customFormat="1" ht="18" customHeight="1">
      <c r="A51" s="733"/>
      <c r="B51" s="735"/>
      <c r="C51" s="737"/>
      <c r="D51" s="130" t="s">
        <v>589</v>
      </c>
      <c r="E51" s="130" t="s">
        <v>590</v>
      </c>
      <c r="F51" s="739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20794</v>
      </c>
      <c r="D58" s="138">
        <f>D59+D61</f>
        <v>0</v>
      </c>
      <c r="E58" s="136">
        <f t="shared" si="1"/>
        <v>20794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20794</v>
      </c>
      <c r="D59" s="197"/>
      <c r="E59" s="136">
        <f t="shared" si="1"/>
        <v>20794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31000</v>
      </c>
      <c r="D65" s="197"/>
      <c r="E65" s="136">
        <f t="shared" si="1"/>
        <v>31000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51794</v>
      </c>
      <c r="D68" s="435">
        <f>D54+D58+D63+D64+D65+D66</f>
        <v>0</v>
      </c>
      <c r="E68" s="436">
        <f t="shared" si="1"/>
        <v>51794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2573</v>
      </c>
      <c r="D70" s="197"/>
      <c r="E70" s="136">
        <f t="shared" si="1"/>
        <v>2573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19667</v>
      </c>
      <c r="D77" s="138">
        <f>D78+D80</f>
        <v>19667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>
        <v>19667</v>
      </c>
      <c r="D78" s="197">
        <v>19667</v>
      </c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1382</v>
      </c>
      <c r="D82" s="138">
        <f>SUM(D83:D86)</f>
        <v>1382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>
        <v>179</v>
      </c>
      <c r="D84" s="197">
        <v>179</v>
      </c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>
        <v>1203</v>
      </c>
      <c r="D85" s="197">
        <v>1203</v>
      </c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3703</v>
      </c>
      <c r="D87" s="134">
        <f>SUM(D88:D92)+D96</f>
        <v>3703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3695</v>
      </c>
      <c r="D89" s="197">
        <v>3695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6</v>
      </c>
      <c r="D91" s="197">
        <v>6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0</v>
      </c>
      <c r="D92" s="138">
        <f>SUM(D93:D95)</f>
        <v>0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/>
      <c r="D95" s="197"/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</v>
      </c>
      <c r="D96" s="197">
        <v>2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1341</v>
      </c>
      <c r="D97" s="197">
        <v>1341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26093</v>
      </c>
      <c r="D98" s="433">
        <f>D87+D82+D77+D73+D97</f>
        <v>26093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80460</v>
      </c>
      <c r="D99" s="427">
        <f>D98+D70+D68</f>
        <v>26093</v>
      </c>
      <c r="E99" s="427">
        <f>E98+E70+E68</f>
        <v>54367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9" t="s">
        <v>841</v>
      </c>
      <c r="B109" s="729"/>
      <c r="C109" s="729"/>
      <c r="D109" s="729"/>
      <c r="E109" s="729"/>
      <c r="F109" s="729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975</v>
      </c>
      <c r="B111" s="703">
        <f>pdeReportingDate</f>
        <v>45502</v>
      </c>
      <c r="C111" s="703"/>
      <c r="D111" s="703"/>
      <c r="E111" s="703"/>
      <c r="F111" s="703"/>
      <c r="G111" s="52"/>
      <c r="H111" s="52"/>
    </row>
    <row r="112" spans="1:27">
      <c r="A112" s="691"/>
      <c r="B112" s="703"/>
      <c r="C112" s="703"/>
      <c r="D112" s="703"/>
      <c r="E112" s="703"/>
      <c r="F112" s="703"/>
      <c r="G112" s="52"/>
      <c r="H112" s="52"/>
    </row>
    <row r="113" spans="1:8">
      <c r="A113" s="692" t="s">
        <v>8</v>
      </c>
      <c r="B113" s="704" t="str">
        <f>authorName</f>
        <v>Васил Парашкевов Деков</v>
      </c>
      <c r="C113" s="704"/>
      <c r="D113" s="704"/>
      <c r="E113" s="704"/>
      <c r="F113" s="704"/>
      <c r="G113" s="80"/>
      <c r="H113" s="80"/>
    </row>
    <row r="114" spans="1:8">
      <c r="A114" s="692"/>
      <c r="B114" s="704"/>
      <c r="C114" s="704"/>
      <c r="D114" s="704"/>
      <c r="E114" s="704"/>
      <c r="F114" s="704"/>
      <c r="G114" s="80"/>
      <c r="H114" s="80"/>
    </row>
    <row r="115" spans="1:8">
      <c r="A115" s="692" t="s">
        <v>920</v>
      </c>
      <c r="B115" s="705"/>
      <c r="C115" s="705"/>
      <c r="D115" s="705"/>
      <c r="E115" s="705"/>
      <c r="F115" s="705"/>
      <c r="G115" s="82"/>
      <c r="H115" s="82"/>
    </row>
    <row r="116" spans="1:8" ht="15.75" customHeight="1">
      <c r="A116" s="693"/>
      <c r="B116" s="702" t="s">
        <v>977</v>
      </c>
      <c r="C116" s="702"/>
      <c r="D116" s="702"/>
      <c r="E116" s="702"/>
      <c r="F116" s="702"/>
      <c r="G116" s="693"/>
      <c r="H116" s="693"/>
    </row>
    <row r="117" spans="1:8" ht="15.75" customHeight="1">
      <c r="A117" s="693"/>
      <c r="B117" s="702" t="s">
        <v>977</v>
      </c>
      <c r="C117" s="702"/>
      <c r="D117" s="702"/>
      <c r="E117" s="702"/>
      <c r="F117" s="702"/>
      <c r="G117" s="693"/>
      <c r="H117" s="693"/>
    </row>
    <row r="118" spans="1:8" ht="15.75" customHeight="1">
      <c r="A118" s="693"/>
      <c r="B118" s="702" t="s">
        <v>977</v>
      </c>
      <c r="C118" s="702"/>
      <c r="D118" s="702"/>
      <c r="E118" s="702"/>
      <c r="F118" s="702"/>
      <c r="G118" s="693"/>
      <c r="H118" s="693"/>
    </row>
    <row r="119" spans="1:8" ht="15.75" customHeight="1">
      <c r="A119" s="693"/>
      <c r="B119" s="702" t="s">
        <v>977</v>
      </c>
      <c r="C119" s="702"/>
      <c r="D119" s="702"/>
      <c r="E119" s="702"/>
      <c r="F119" s="702"/>
      <c r="G119" s="693"/>
      <c r="H119" s="693"/>
    </row>
    <row r="120" spans="1:8">
      <c r="A120" s="693"/>
      <c r="B120" s="702"/>
      <c r="C120" s="702"/>
      <c r="D120" s="702"/>
      <c r="E120" s="702"/>
      <c r="F120" s="702"/>
      <c r="G120" s="693"/>
      <c r="H120" s="693"/>
    </row>
    <row r="121" spans="1:8">
      <c r="A121" s="693"/>
      <c r="B121" s="702"/>
      <c r="C121" s="702"/>
      <c r="D121" s="702"/>
      <c r="E121" s="702"/>
      <c r="F121" s="702"/>
      <c r="G121" s="693"/>
      <c r="H121" s="693"/>
    </row>
    <row r="122" spans="1:8">
      <c r="A122" s="693"/>
      <c r="B122" s="702"/>
      <c r="C122" s="702"/>
      <c r="D122" s="702"/>
      <c r="E122" s="702"/>
      <c r="F122" s="702"/>
      <c r="G122" s="693"/>
      <c r="H122" s="693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Normal="85" zoomScaleSheetLayoutView="100" workbookViewId="0">
      <selection activeCell="A30" sqref="A30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ХОЛДИНГ НОВ ВЕК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121643011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30.06.2024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0" t="s">
        <v>453</v>
      </c>
      <c r="B8" s="745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1"/>
      <c r="B9" s="746"/>
      <c r="C9" s="743" t="s">
        <v>756</v>
      </c>
      <c r="D9" s="743" t="s">
        <v>757</v>
      </c>
      <c r="E9" s="743" t="s">
        <v>758</v>
      </c>
      <c r="F9" s="743" t="s">
        <v>759</v>
      </c>
      <c r="G9" s="113" t="s">
        <v>760</v>
      </c>
      <c r="H9" s="113"/>
      <c r="I9" s="744" t="s">
        <v>842</v>
      </c>
    </row>
    <row r="10" spans="1:22" s="112" customFormat="1" ht="24" customHeight="1">
      <c r="A10" s="741"/>
      <c r="B10" s="746"/>
      <c r="C10" s="743"/>
      <c r="D10" s="743"/>
      <c r="E10" s="743"/>
      <c r="F10" s="743"/>
      <c r="G10" s="115" t="s">
        <v>516</v>
      </c>
      <c r="H10" s="115" t="s">
        <v>517</v>
      </c>
      <c r="I10" s="744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f>13054924-550000</f>
        <v>12504924</v>
      </c>
      <c r="D13" s="449"/>
      <c r="E13" s="449"/>
      <c r="F13" s="449">
        <f>24430-1320</f>
        <v>23110</v>
      </c>
      <c r="G13" s="449"/>
      <c r="H13" s="449"/>
      <c r="I13" s="450">
        <f>F13+G13-H13</f>
        <v>23110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>
        <v>0</v>
      </c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>
        <v>0</v>
      </c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>
        <v>0</v>
      </c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>
        <f>3786050+34000</f>
        <v>3820050</v>
      </c>
      <c r="D17" s="449"/>
      <c r="E17" s="449"/>
      <c r="F17" s="449">
        <v>39813</v>
      </c>
      <c r="G17" s="449"/>
      <c r="H17" s="449"/>
      <c r="I17" s="450">
        <f t="shared" si="0"/>
        <v>39813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16324974</v>
      </c>
      <c r="D18" s="456">
        <f t="shared" si="1"/>
        <v>0</v>
      </c>
      <c r="E18" s="456">
        <f t="shared" si="1"/>
        <v>0</v>
      </c>
      <c r="F18" s="456">
        <f t="shared" si="1"/>
        <v>62923</v>
      </c>
      <c r="G18" s="456">
        <f t="shared" si="1"/>
        <v>0</v>
      </c>
      <c r="H18" s="456">
        <f t="shared" si="1"/>
        <v>0</v>
      </c>
      <c r="I18" s="457">
        <f t="shared" si="0"/>
        <v>62923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>
        <v>39516</v>
      </c>
      <c r="D20" s="449"/>
      <c r="E20" s="449"/>
      <c r="F20" s="449">
        <v>9007</v>
      </c>
      <c r="G20" s="449"/>
      <c r="H20" s="449"/>
      <c r="I20" s="450">
        <f t="shared" si="0"/>
        <v>9007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>
        <v>7403746</v>
      </c>
      <c r="D26" s="449"/>
      <c r="E26" s="449"/>
      <c r="F26" s="449">
        <v>27159</v>
      </c>
      <c r="G26" s="449"/>
      <c r="H26" s="449"/>
      <c r="I26" s="450">
        <f t="shared" si="0"/>
        <v>27159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7443262</v>
      </c>
      <c r="D27" s="456">
        <f t="shared" si="2"/>
        <v>0</v>
      </c>
      <c r="E27" s="456">
        <f t="shared" si="2"/>
        <v>0</v>
      </c>
      <c r="F27" s="456">
        <f t="shared" si="2"/>
        <v>36166</v>
      </c>
      <c r="G27" s="456">
        <f t="shared" si="2"/>
        <v>0</v>
      </c>
      <c r="H27" s="456">
        <f t="shared" si="2"/>
        <v>0</v>
      </c>
      <c r="I27" s="457">
        <f t="shared" si="0"/>
        <v>36166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2" t="s">
        <v>843</v>
      </c>
      <c r="B29" s="742"/>
      <c r="C29" s="742"/>
      <c r="D29" s="742"/>
      <c r="E29" s="742"/>
      <c r="F29" s="742"/>
      <c r="G29" s="742"/>
      <c r="H29" s="742"/>
      <c r="I29" s="742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1" t="s">
        <v>975</v>
      </c>
      <c r="B31" s="703">
        <f>pdeReportingDate</f>
        <v>45502</v>
      </c>
      <c r="C31" s="703"/>
      <c r="D31" s="703"/>
      <c r="E31" s="703"/>
      <c r="F31" s="703"/>
      <c r="G31" s="124"/>
      <c r="H31" s="124"/>
      <c r="I31" s="124"/>
    </row>
    <row r="32" spans="1:16" s="116" customFormat="1">
      <c r="A32" s="691"/>
      <c r="B32" s="703"/>
      <c r="C32" s="703"/>
      <c r="D32" s="703"/>
      <c r="E32" s="703"/>
      <c r="F32" s="703"/>
      <c r="G32" s="124"/>
      <c r="H32" s="124"/>
      <c r="I32" s="124"/>
    </row>
    <row r="33" spans="1:9" s="116" customFormat="1">
      <c r="A33" s="692" t="s">
        <v>8</v>
      </c>
      <c r="B33" s="704" t="str">
        <f>authorName</f>
        <v>Васил Парашкевов Деков</v>
      </c>
      <c r="C33" s="704"/>
      <c r="D33" s="704"/>
      <c r="E33" s="704"/>
      <c r="F33" s="704"/>
      <c r="G33" s="124"/>
      <c r="H33" s="124"/>
      <c r="I33" s="124"/>
    </row>
    <row r="34" spans="1:9" s="116" customFormat="1">
      <c r="A34" s="692"/>
      <c r="B34" s="747"/>
      <c r="C34" s="747"/>
      <c r="D34" s="747"/>
      <c r="E34" s="747"/>
      <c r="F34" s="747"/>
      <c r="G34" s="747"/>
      <c r="H34" s="747"/>
      <c r="I34" s="747"/>
    </row>
    <row r="35" spans="1:9" s="116" customFormat="1">
      <c r="A35" s="692" t="s">
        <v>920</v>
      </c>
      <c r="B35" s="748"/>
      <c r="C35" s="748"/>
      <c r="D35" s="748"/>
      <c r="E35" s="748"/>
      <c r="F35" s="748"/>
      <c r="G35" s="748"/>
      <c r="H35" s="748"/>
      <c r="I35" s="748"/>
    </row>
    <row r="36" spans="1:9" s="116" customFormat="1" ht="15.75" customHeight="1">
      <c r="A36" s="693"/>
      <c r="B36" s="702" t="s">
        <v>977</v>
      </c>
      <c r="C36" s="702"/>
      <c r="D36" s="702"/>
      <c r="E36" s="702"/>
      <c r="F36" s="702"/>
      <c r="G36" s="702"/>
      <c r="H36" s="702"/>
      <c r="I36" s="702"/>
    </row>
    <row r="37" spans="1:9" s="116" customFormat="1" ht="15.75" customHeight="1">
      <c r="A37" s="693"/>
      <c r="B37" s="702" t="s">
        <v>977</v>
      </c>
      <c r="C37" s="702"/>
      <c r="D37" s="702"/>
      <c r="E37" s="702"/>
      <c r="F37" s="702"/>
      <c r="G37" s="702"/>
      <c r="H37" s="702"/>
      <c r="I37" s="702"/>
    </row>
    <row r="38" spans="1:9" s="116" customFormat="1" ht="15.75" customHeight="1">
      <c r="A38" s="693"/>
      <c r="B38" s="702" t="s">
        <v>977</v>
      </c>
      <c r="C38" s="702"/>
      <c r="D38" s="702"/>
      <c r="E38" s="702"/>
      <c r="F38" s="702"/>
      <c r="G38" s="702"/>
      <c r="H38" s="702"/>
      <c r="I38" s="702"/>
    </row>
    <row r="39" spans="1:9" s="116" customFormat="1" ht="15.75" customHeight="1">
      <c r="A39" s="693"/>
      <c r="B39" s="702" t="s">
        <v>977</v>
      </c>
      <c r="C39" s="702"/>
      <c r="D39" s="702"/>
      <c r="E39" s="702"/>
      <c r="F39" s="702"/>
      <c r="G39" s="702"/>
      <c r="H39" s="702"/>
      <c r="I39" s="702"/>
    </row>
    <row r="40" spans="1:9" s="116" customFormat="1">
      <c r="A40" s="693"/>
      <c r="B40" s="702"/>
      <c r="C40" s="702"/>
      <c r="D40" s="702"/>
      <c r="E40" s="702"/>
      <c r="F40" s="702"/>
      <c r="G40" s="702"/>
      <c r="H40" s="702"/>
      <c r="I40" s="702"/>
    </row>
    <row r="41" spans="1:9" s="116" customFormat="1">
      <c r="A41" s="693"/>
      <c r="B41" s="702"/>
      <c r="C41" s="702"/>
      <c r="D41" s="702"/>
      <c r="E41" s="702"/>
      <c r="F41" s="702"/>
      <c r="G41" s="702"/>
      <c r="H41" s="702"/>
      <c r="I41" s="702"/>
    </row>
    <row r="42" spans="1:9" s="116" customFormat="1">
      <c r="A42" s="693"/>
      <c r="B42" s="702"/>
      <c r="C42" s="702"/>
      <c r="D42" s="702"/>
      <c r="E42" s="702"/>
      <c r="F42" s="702"/>
      <c r="G42" s="702"/>
      <c r="H42" s="702"/>
      <c r="I42" s="702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n.stoilov</cp:lastModifiedBy>
  <cp:lastPrinted>2024-07-11T10:53:14Z</cp:lastPrinted>
  <dcterms:created xsi:type="dcterms:W3CDTF">2006-09-16T00:00:00Z</dcterms:created>
  <dcterms:modified xsi:type="dcterms:W3CDTF">2024-07-11T11:36:28Z</dcterms:modified>
</cp:coreProperties>
</file>