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0" yWindow="65521" windowWidth="14505" windowHeight="1278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<sst xmlns="http://schemas.openxmlformats.org/spreadsheetml/2006/main" count="4192" uniqueCount="975">
  <si>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</si>
  <si>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</si>
  <si>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</si>
  <si>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</si>
  <si>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</si>
  <si>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</si>
  <si>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</si>
  <si>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</si>
  <si>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</si>
  <si>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</si>
  <si>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</si>
  <si>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</si>
  <si>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</si>
  <si>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</si>
  <si>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</si>
  <si>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</si>
  <si>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</si>
  <si>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</si>
  <si>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</si>
  <si>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</si>
  <si>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</si>
  <si>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</si>
  <si>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</si>
  <si>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</si>
  <si>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</si>
  <si>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</si>
  <si>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</si>
  <si>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</si>
  <si>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</si>
  <si>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</si>
  <si>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</si>
  <si>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</si>
  <si>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</si>
  <si>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</si>
  <si>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</si>
  <si>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</si>
  <si>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</si>
  <si>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</si>
  <si>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</si>
  <si>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</si>
  <si>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</si>
  <si>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</si>
  <si>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</si>
  <si>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</si>
  <si>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</si>
  <si>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</si>
  <si>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</si>
  <si>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</si>
  <si>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</si>
  <si>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</si>
  <si>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</si>
  <si>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</si>
  <si>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</si>
  <si>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</si>
  <si>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</si>
  <si>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</si>
  <si>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</si>
  <si>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</si>
  <si>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</si>
  <si>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</si>
  <si>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</si>
  <si>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</si>
  <si>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</si>
  <si>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</si>
  <si>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</si>
  <si>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</si>
  <si>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</si>
  <si>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</si>
  <si>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</si>
  <si>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</si>
  <si>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</si>
  <si>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</si>
  <si>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</si>
  <si>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</si>
  <si>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</si>
  <si>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</si>
  <si>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</si>
  <si>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</si>
  <si>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</si>
  <si>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</si>
  <si>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</si>
  <si>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</si>
  <si>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</si>
  <si>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</si>
  <si>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</si>
  <si>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</si>
  <si>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</si>
  <si>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</si>
  <si>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</si>
  <si>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</si>
  <si>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</si>
  <si>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</si>
  <si>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</si>
  <si>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</si>
  <si>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</si>
  <si>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</si>
  <si>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</si>
  <si>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</si>
  <si>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</si>
  <si>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</si>
  <si>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</si>
  <si>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</si>
  <si>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</si>
  <si>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</si>
  <si>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</si>
  <si>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</si>
  <si>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</si>
  <si>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</si>
  <si>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</si>
  <si>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</si>
  <si>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</si>
  <si>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</si>
  <si>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</si>
  <si>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</si>
  <si>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</si>
  <si>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</si>
  <si>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</si>
  <si>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</si>
  <si>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</si>
  <si>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</si>
  <si>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</si>
  <si>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</si>
  <si>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</si>
  <si>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</si>
  <si>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</si>
  <si>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</si>
  <si>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</si>
  <si>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</si>
  <si>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</si>
  <si>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</si>
  <si>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</si>
  <si>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</si>
  <si>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</si>
  <si>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</si>
  <si>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</si>
  <si>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</si>
  <si>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</si>
  <si>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</si>
  <si>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</si>
  <si>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</si>
  <si>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</si>
  <si>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</si>
  <si>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</si>
  <si>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</si>
  <si>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</si>
  <si>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</si>
  <si>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</si>
  <si>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</si>
  <si>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</si>
  <si>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</si>
  <si>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</si>
  <si>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</si>
  <si>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</si>
  <si>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</si>
  <si>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</si>
  <si>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</si>
  <si>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</si>
  <si>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</si>
  <si>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</si>
  <si>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</si>
  <si>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</si>
  <si>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</si>
  <si>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</si>
  <si>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</si>
  <si>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</si>
  <si>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</si>
  <si>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</si>
  <si>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</si>
  <si>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</si>
  <si>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</si>
  <si>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</si>
  <si>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</si>
  <si>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</si>
  <si>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</si>
  <si>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</si>
  <si>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</si>
  <si>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</si>
  <si>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</si>
  <si>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</si>
  <si>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</si>
  <si>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</si>
  <si>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</si>
  <si>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</si>
  <si>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</si>
  <si>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</si>
  <si>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</si>
  <si>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</si>
  <si>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</si>
  <si>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</si>
  <si>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</si>
  <si>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</si>
  <si>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</si>
  <si>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</si>
  <si>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</si>
  <si>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</si>
  <si>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</si>
  <si>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</si>
  <si>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</si>
  <si>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</si>
  <si>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</si>
  <si>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</si>
  <si>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</si>
  <si>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</si>
  <si>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</si>
  <si>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</si>
  <si>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</si>
  <si>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</si>
  <si>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</si>
  <si>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</si>
  <si>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</si>
  <si>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</si>
  <si>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</si>
  <si>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</si>
  <si>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</si>
  <si>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</si>
  <si>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</si>
  <si>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</si>
  <si>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</si>
  <si>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</si>
  <si>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</si>
  <si>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</si>
  <si>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</si>
  <si>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</si>
  <si>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</si>
  <si>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</si>
  <si>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</si>
  <si>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</si>
  <si>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</si>
  <si>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</si>
  <si>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</si>
  <si>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</si>
  <si>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</si>
  <si>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</si>
  <si>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</si>
  <si>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</si>
  <si>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</si>
  <si>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</si>
  <si>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</si>
  <si>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</si>
  <si>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</si>
  <si>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</si>
  <si>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</si>
  <si>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</si>
  <si>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</si>
  <si>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</si>
  <si>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</si>
  <si>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</si>
  <si>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</si>
  <si>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</si>
  <si>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</si>
  <si>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</si>
  <si>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</si>
  <si>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</si>
  <si>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</si>
  <si>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</si>
  <si>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</si>
  <si>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</si>
  <si>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</si>
  <si>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</si>
  <si>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</si>
  <si>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</si>
  <si>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</si>
  <si>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</si>
  <si>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</si>
  <si>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</si>
  <si>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</si>
  <si>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</si>
  <si>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</si>
  <si>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</si>
  <si>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</si>
  <si>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</si>
  <si>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</si>
  <si>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</si>
  <si>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</si>
  <si>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</si>
  <si>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</si>
  <si>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</si>
  <si>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</si>
  <si>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</si>
  <si>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</si>
  <si>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</si>
  <si>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</si>
  <si>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</si>
  <si>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</si>
  <si>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</si>
  <si>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</si>
  <si>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</si>
  <si>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</si>
  <si>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</si>
  <si>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</si>
  <si>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</si>
  <si>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</si>
  <si>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</si>
  <si>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</si>
  <si>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</si>
  <si>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</si>
  <si>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</si>
  <si>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</si>
  <si>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</si>
  <si>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</si>
  <si>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</si>
  <si>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</si>
  <si>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</si>
  <si>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</si>
  <si>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</si>
  <si>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</si>
  <si>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</si>
  <si>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</si>
  <si>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</si>
  <si>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</si>
  <si>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</si>
  <si>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</si>
  <si>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</si>
  <si>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</si>
  <si>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</si>
  <si>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</si>
  <si>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</si>
  <si>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</si>
  <si>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</si>
  <si>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</si>
  <si>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</si>
  <si>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</si>
  <si>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</si>
  <si>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</si>
  <si>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</si>
  <si>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</si>
  <si>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</si>
  <si>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</si>
  <si>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</si>
  <si>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</si>
  <si>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</si>
  <si>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</si>
  <si>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</si>
  <si>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</si>
  <si>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</si>
  <si>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</si>
  <si>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</si>
  <si>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</si>
  <si>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</si>
  <si>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</si>
  <si>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</si>
  <si>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</si>
  <si>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</si>
  <si>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</si>
  <si>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</si>
  <si>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</si>
  <si>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</si>
  <si>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</si>
  <si>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</si>
  <si>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</si>
  <si>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</si>
  <si>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</si>
  <si>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</si>
  <si>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</si>
  <si>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</si>
  <si>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</si>
  <si>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</si>
  <si>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</si>
  <si>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</si>
  <si>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</si>
  <si>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</si>
  <si>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</si>
  <si>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</si>
  <si>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</si>
  <si>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</si>
  <si>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</si>
  <si>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</si>
  <si>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</si>
  <si>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</si>
  <si>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</si>
  <si>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</si>
  <si>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</si>
  <si>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</si>
  <si>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</si>
  <si>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</si>
  <si>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</si>
  <si>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</si>
  <si>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</si>
  <si>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</si>
  <si>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</si>
  <si>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</si>
  <si>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</si>
  <si>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</si>
  <si>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</si>
  <si>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</si>
  <si>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</si>
  <si>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</si>
  <si>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</si>
  <si>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</si>
  <si>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</si>
  <si>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</si>
  <si>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</si>
  <si>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</si>
  <si>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</si>
  <si>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</si>
  <si>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</si>
  <si>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</si>
  <si>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</si>
  <si>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</si>
  <si>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</si>
  <si>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</si>
  <si>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</si>
  <si>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</si>
  <si>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</si>
  <si>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</si>
  <si>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</si>
  <si>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</si>
  <si>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</si>
  <si>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</si>
  <si>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</si>
  <si>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</si>
  <si>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</si>
  <si>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</si>
  <si>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</si>
  <si>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</si>
  <si>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</si>
  <si>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</si>
  <si>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</si>
  <si>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</si>
  <si>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</si>
  <si>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</si>
  <si>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</si>
  <si>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</si>
  <si>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</si>
  <si>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</si>
  <si>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</si>
  <si>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</si>
  <si>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</si>
  <si>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</si>
  <si>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</si>
  <si>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</si>
  <si>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</si>
  <si>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</si>
  <si>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</si>
  <si>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</si>
  <si>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</si>
  <si>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</si>
  <si>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</si>
  <si>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</si>
  <si>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</si>
  <si>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</si>
  <si>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</si>
  <si>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</si>
  <si>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</si>
  <si>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</si>
  <si>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</si>
  <si>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</si>
  <si>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</si>
  <si>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</si>
  <si>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</si>
  <si>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</si>
  <si>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</si>
  <si>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</si>
  <si>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</si>
  <si>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</si>
  <si>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</si>
  <si>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</si>
  <si>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</si>
  <si>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</si>
  <si>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</si>
  <si>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</si>
  <si>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</si>
  <si>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</si>
  <si>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</si>
  <si>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</si>
  <si>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</si>
  <si>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</si>
  <si>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</si>
  <si>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</si>
  <si>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</si>
  <si>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</si>
  <si>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</si>
  <si>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</si>
  <si>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</si>
  <si>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</si>
  <si>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</si>
  <si>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</si>
  <si>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</si>
  <si>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</si>
  <si>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</si>
  <si>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</si>
  <si>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</si>
  <si>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</si>
  <si>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</si>
  <si>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</si>
  <si>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</si>
  <si>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</si>
  <si>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</si>
  <si>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</si>
  <si>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</si>
  <si>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</si>
  <si>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</si>
  <si>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</si>
  <si>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</si>
  <si>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</si>
  <si>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</si>
  <si>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</si>
  <si>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</si>
  <si>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</si>
  <si>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</si>
  <si>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</si>
  <si>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</si>
  <si>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</si>
  <si>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</si>
  <si>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</si>
  <si>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</si>
  <si>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</si>
  <si>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</si>
  <si>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</si>
  <si>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</si>
  <si>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</si>
  <si>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</si>
  <si>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</si>
  <si>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</si>
  <si>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</si>
  <si>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</si>
  <si>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</si>
  <si>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</si>
  <si>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</si>
  <si>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</si>
  <si>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</si>
  <si>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</si>
  <si>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</si>
  <si>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</si>
  <si>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</si>
  <si>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</si>
  <si>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</si>
  <si>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</si>
  <si>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</si>
  <si>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</si>
  <si>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</si>
  <si>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</si>
  <si>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</si>
  <si>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</si>
  <si>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</si>
  <si>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</si>
  <si>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</si>
  <si>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</si>
  <si>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</si>
  <si>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</si>
  <si>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</si>
  <si>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</si>
  <si>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</si>
  <si>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</si>
  <si>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</si>
  <si>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</si>
  <si>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</si>
  <si>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</si>
  <si>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</si>
  <si>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</si>
  <si>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</si>
  <si>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</si>
  <si>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</si>
  <si>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</si>
  <si>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</si>
  <si>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</si>
  <si>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</si>
  <si>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</si>
  <si>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</si>
  <si>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</si>
  <si>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</si>
  <si>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</si>
  <si>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</si>
  <si>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</si>
  <si>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</si>
  <si>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</si>
  <si>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</si>
  <si>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</si>
  <si>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</si>
  <si>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</si>
  <si>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</si>
  <si>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</si>
  <si>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</si>
  <si>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</si>
  <si>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</si>
  <si>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</si>
  <si>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</si>
  <si>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</si>
  <si>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</si>
  <si>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</si>
  <si>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</si>
  <si>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</si>
  <si>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</si>
  <si>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</si>
  <si>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</si>
  <si>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</si>
  <si>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</si>
  <si>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</si>
  <si>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</si>
  <si>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</si>
  <si>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</si>
  <si>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</si>
  <si>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</si>
  <si>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</si>
  <si>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</si>
  <si>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</si>
  <si>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</si>
  <si>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</si>
  <si>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</si>
  <si>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</si>
  <si>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</si>
  <si>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</si>
  <si>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</si>
  <si>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</si>
  <si>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</si>
  <si>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</si>
  <si>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</si>
  <si>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</si>
  <si>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</si>
  <si>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</si>
  <si>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</si>
  <si>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</si>
  <si>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</si>
  <si>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</si>
  <si>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</si>
  <si>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</si>
  <si>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</si>
  <si>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</si>
  <si>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</si>
  <si>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</si>
  <si>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</si>
  <si>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</si>
  <si>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</si>
  <si>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</si>
  <si>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</si>
  <si>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</si>
  <si>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</si>
  <si>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</si>
  <si>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</si>
  <si>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</si>
  <si>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</si>
  <si>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</si>
  <si>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</si>
  <si>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</si>
  <si>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</si>
  <si>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</si>
  <si>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</si>
  <si>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</si>
  <si>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</si>
  <si>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</si>
  <si>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</si>
  <si>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</si>
  <si>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</si>
  <si>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</si>
  <si>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</si>
  <si>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</si>
  <si>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</si>
  <si>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</si>
  <si>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</si>
  <si>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</si>
  <si>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</si>
  <si>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</si>
  <si>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</si>
  <si>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</si>
  <si>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</si>
  <si>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</si>
  <si>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</si>
  <si>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</si>
  <si>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</si>
  <si>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</si>
  <si>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</si>
  <si>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</si>
  <si>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</si>
  <si>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</si>
  <si>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</si>
  <si>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</si>
  <si>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</si>
  <si>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</si>
  <si>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</si>
  <si>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</si>
  <si>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</si>
  <si>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</si>
  <si>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</si>
  <si>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</si>
  <si>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</si>
  <si>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</si>
  <si>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</si>
  <si>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</si>
  <si>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</si>
  <si>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</si>
  <si>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</si>
  <si>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</si>
  <si>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</si>
  <si>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</si>
  <si>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</si>
  <si>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</si>
  <si>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</si>
  <si>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</si>
  <si>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</si>
  <si>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</si>
  <si>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</si>
  <si>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</si>
  <si>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</si>
  <si>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</si>
  <si>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</si>
  <si>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</si>
  <si>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</si>
  <si>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</si>
  <si>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</si>
  <si>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</si>
  <si>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</si>
  <si>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</si>
  <si>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</si>
  <si>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</si>
  <si>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</si>
  <si>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</si>
  <si>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</si>
  <si>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</si>
  <si>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</si>
  <si>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</si>
  <si>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</si>
  <si>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</si>
  <si>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</si>
  <si>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</si>
  <si>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</si>
  <si>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</si>
  <si>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</si>
  <si>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</si>
  <si>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</si>
  <si>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</si>
  <si>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</si>
  <si>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</si>
  <si>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</si>
  <si>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</si>
  <si>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</si>
  <si>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</si>
  <si>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</si>
  <si>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</si>
  <si>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</si>
  <si>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</si>
  <si>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</si>
  <si>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</si>
  <si>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</si>
  <si>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</si>
  <si>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</si>
  <si>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</si>
  <si>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</si>
  <si>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</si>
  <si>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</si>
  <si>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</si>
  <si>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</si>
  <si>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</si>
  <si>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</si>
  <si>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</si>
  <si>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</si>
  <si>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</si>
  <si>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</si>
  <si>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</si>
  <si>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</si>
  <si>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</si>
  <si>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</si>
  <si>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</si>
  <si>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</si>
  <si>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</si>
  <si>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</si>
  <si>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</si>
  <si>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</si>
  <si>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</si>
  <si>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</si>
  <si>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</si>
  <si>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</si>
  <si>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</si>
  <si>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</si>
  <si>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</si>
  <si>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</si>
  <si>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</si>
  <si>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</si>
  <si>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</si>
  <si>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</si>
  <si>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</si>
  <si>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</si>
  <si>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</si>
  <si>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</si>
  <si>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</si>
  <si>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</si>
  <si>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</si>
  <si>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</si>
  <si>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</si>
  <si>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</si>
  <si>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</si>
  <si>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</si>
  <si>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</si>
  <si>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</si>
  <si>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</si>
  <si>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</si>
  <si>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</si>
  <si>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</si>
  <si>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</si>
  <si>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</si>
  <si>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</si>
  <si>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</si>
  <si>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</si>
  <si>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</si>
  <si>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</si>
  <si>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</si>
  <si>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</si>
  <si>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</si>
  <si>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</si>
  <si>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</si>
  <si>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</si>
  <si>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</si>
  <si>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</si>
  <si>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</si>
  <si>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</si>
  <si>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</si>
  <si>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</si>
  <si>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</si>
  <si>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</si>
  <si>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</si>
  <si>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</si>
  <si>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</si>
  <si>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</si>
  <si>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</si>
  <si>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</si>
  <si>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</si>
  <si>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</si>
  <si>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</si>
  <si>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</si>
  <si>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</si>
  <si>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</si>
  <si>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</si>
  <si>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</si>
  <si>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</si>
  <si>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</si>
  <si>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</si>
  <si>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</si>
  <si>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</si>
  <si>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</si>
  <si>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</si>
  <si>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</si>
  <si>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</si>
  <si>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</si>
  <si>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</si>
  <si>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</si>
  <si>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</si>
  <si>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</si>
  <si>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</si>
  <si>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</si>
  <si>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</si>
  <si>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</si>
  <si>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</si>
  <si>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</si>
  <si>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</si>
  <si>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</si>
  <si>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</si>
  <si>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</si>
  <si>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</si>
  <si>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</si>
  <si>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</si>
  <si>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</si>
  <si>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</si>
  <si>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</si>
  <si>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</si>
  <si>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</si>
  <si>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</si>
  <si>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</si>
  <si>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</si>
  <si>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</si>
  <si>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</si>
  <si>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</si>
  <si>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</si>
  <si>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</si>
  <si>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</si>
  <si>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</si>
  <si>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</si>
  <si>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</si>
  <si>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</si>
  <si>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</si>
  <si>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</si>
  <si>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</si>
  <si>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</si>
  <si>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</si>
  <si>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</si>
  <si>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</si>
  <si>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</si>
  <si>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</si>
  <si>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</si>
  <si>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</si>
  <si>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</si>
  <si>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</si>
  <si>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</si>
  <si>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</si>
  <si>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</si>
  <si>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</si>
  <si>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</si>
  <si>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</si>
  <si>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</si>
  <si>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</si>
  <si>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</si>
  <si>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</si>
  <si>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</si>
  <si>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</si>
  <si>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</si>
  <si>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</si>
  <si>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</si>
  <si>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</si>
  <si>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</si>
  <si>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</si>
  <si>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</si>
  <si>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</si>
  <si>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</si>
  <si>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</si>
  <si>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</si>
  <si>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</si>
  <si>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</si>
  <si>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</si>
  <si>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</si>
  <si>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</si>
  <si>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</si>
  <si>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</si>
  <si>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</si>
  <si>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</si>
  <si>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</si>
  <si>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</si>
  <si>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</si>
  <si>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</si>
  <si>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</si>
  <si>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</si>
  <si>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</si>
  <si>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</si>
  <si>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</si>
  <si>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</si>
  <si>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</si>
  <si>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</si>
  <si>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</si>
  <si>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</si>
  <si>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</si>
  <si>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</si>
  <si>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</si>
  <si>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</si>
  <si>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</si>
  <si>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</si>
  <si>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</si>
  <si>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</si>
  <si>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</si>
  <si>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</si>
  <si>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</si>
  <si>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</si>
  <si>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</si>
  <si>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</si>
  <si>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</si>
  <si>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</si>
  <si>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</si>
  <si>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</si>
  <si>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</si>
  <si>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</si>
  <si>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</si>
  <si>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</si>
  <si>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</si>
  <si>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</si>
  <si>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</si>
  <si>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</si>
  <si>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</si>
  <si>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</si>
  <si>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</si>
  <si>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</si>
  <si>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</si>
  <si>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</si>
  <si>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</si>
  <si>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</si>
  <si>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</si>
  <si>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</si>
  <si>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</si>
  <si>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</si>
  <si>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</si>
  <si>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</si>
  <si>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</si>
  <si>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</si>
  <si>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</si>
  <si>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</si>
  <si>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счетоводител</t>
  </si>
  <si>
    <t>029234716</t>
  </si>
  <si>
    <t>Васил Деков</t>
  </si>
  <si>
    <t>МИХАИЛ МИХАЙЛОВ</t>
  </si>
  <si>
    <t>ПРЕДСТАВЛЯВАЩ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</si>
</sst>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6" applyNumberFormat="0" applyAlignment="0" applyProtection="0"/>
    <xf numFmtId="0" fontId="60" fillId="28" borderId="2" applyNumberFormat="0" applyAlignment="0" applyProtection="0"/>
    <xf numFmtId="0" fontId="61" fillId="29" borderId="7" applyNumberFormat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34" fillId="4" borderId="21" xfId="41" applyNumberFormat="1" applyFont="1" applyFill="1" applyBorder="1" applyAlignment="1" applyProtection="1">
      <alignment vertical="top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43738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43795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Васил Деков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974</v>
      </c>
    </row>
    <row r="19" spans="1:2" ht="31.5">
      <c r="A19" s="7" t="s">
        <v>4</v>
      </c>
      <c r="B19" s="546" t="s">
        <v>965</v>
      </c>
    </row>
    <row r="20" spans="1:2" ht="15.75">
      <c r="A20" s="7" t="s">
        <v>5</v>
      </c>
      <c r="B20" s="667" t="s">
        <v>966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971</v>
      </c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0.5986772486772487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0.24076004851373492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0.10593676562836465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0.0732040267066922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1.5155097365406645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2.64258963654224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2.322231090373281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0.18881999017681728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0.021733791748526524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0.2544460749336959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0.12227627969566793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0.6123319310401716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2.2726769793816626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0.6910162517468039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13599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0.2893588952486329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0.4544080299915346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7.106387225548902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12333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10828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2456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4172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340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348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6248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36725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27630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357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364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3535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3535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195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195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195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34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68483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1699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4771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1814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974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302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9560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36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52243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58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14840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86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514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1721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69498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5443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5443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5443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48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660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708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876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86085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154568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25403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1688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1688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26933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3139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3272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-133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11315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14454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46997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762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50382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20536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70918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697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2618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74233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15410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9225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3906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2774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416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189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527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1227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29768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2808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32576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154568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8470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2878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1431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3761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766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1897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-177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350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19376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2348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75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2449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21825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11251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21825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11251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11251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11315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33076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11810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2581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3552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957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18900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35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13938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203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14176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33076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33076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64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33076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20483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-22231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-4362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-259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-76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-182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-6627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-639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38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141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-367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3642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2815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20250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7399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-22216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-2261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-73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3099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-713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1421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708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708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4110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4110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1500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6653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6653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18750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25403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25403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1688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1688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1688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1688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3272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3272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11315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-133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14454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14454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15565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15565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11315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20117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46997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46997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843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843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-64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-17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762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762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12737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14477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10447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5020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1408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1373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5918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51380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27830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1261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536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1797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1645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1645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5152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6797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3535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91339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544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64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26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27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835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1496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291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291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1787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404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854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2695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178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113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217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479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4940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96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96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1450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1450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1450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6486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12333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13623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8296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4906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1321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1183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6274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47936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27830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536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1701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195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195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5443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5638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3535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86640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12333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13623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8296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4906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1321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1183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6274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47936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27830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536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1701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195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195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5443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5638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3535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86640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2803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6895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618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1089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1003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12408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138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1134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84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1218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13764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288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436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203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120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130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1177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62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44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148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192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1431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458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1398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237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78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203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2374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73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73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2447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2633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5933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584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1131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930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11211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200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1105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232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1337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12748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2633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5933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584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1131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930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11211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200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1105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232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1337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12748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12333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10990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2363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4322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190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253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6274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36725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27630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60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304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364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195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195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5443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5638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3535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73892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34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36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36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52243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58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14840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86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86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2235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2235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69498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69532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36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36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52243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58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14840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86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86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2235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2235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69498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69498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34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34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50382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50382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20536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697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241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71615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2618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15410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15410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9225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9225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3906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2774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416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527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144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374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189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1227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29768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104001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15410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15410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9225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9225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3906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2774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416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527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144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374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189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1227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29768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29768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50382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50382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20536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697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241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71615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2618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74233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40511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40511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38250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76928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195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195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5143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300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5443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195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195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5143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300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5443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C31" activeCellId="5" sqref="C39 C79 C20 C21 C28 C3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12333</v>
      </c>
      <c r="D12" s="188">
        <v>12737</v>
      </c>
      <c r="E12" s="84" t="s">
        <v>25</v>
      </c>
      <c r="F12" s="87" t="s">
        <v>26</v>
      </c>
      <c r="G12" s="188">
        <v>5610</v>
      </c>
      <c r="H12" s="187">
        <v>4110</v>
      </c>
    </row>
    <row r="13" spans="1:8" ht="15.75">
      <c r="A13" s="84" t="s">
        <v>27</v>
      </c>
      <c r="B13" s="86" t="s">
        <v>28</v>
      </c>
      <c r="C13" s="188">
        <v>10828</v>
      </c>
      <c r="D13" s="188">
        <v>11674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2456</v>
      </c>
      <c r="D14" s="188">
        <v>3552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4172</v>
      </c>
      <c r="D15" s="188">
        <v>4402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340</v>
      </c>
      <c r="D16" s="188">
        <v>319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348</v>
      </c>
      <c r="D17" s="188">
        <v>370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6248</v>
      </c>
      <c r="D18" s="188">
        <v>5918</v>
      </c>
      <c r="E18" s="468" t="s">
        <v>47</v>
      </c>
      <c r="F18" s="467" t="s">
        <v>48</v>
      </c>
      <c r="G18" s="578">
        <f>G12+G15+G16+G17</f>
        <v>5610</v>
      </c>
      <c r="H18" s="579">
        <f>H12+H15+H16+H17</f>
        <v>4110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36725</v>
      </c>
      <c r="D20" s="567">
        <f>SUM(D12:D19)</f>
        <v>38972</v>
      </c>
      <c r="E20" s="84" t="s">
        <v>54</v>
      </c>
      <c r="F20" s="87" t="s">
        <v>55</v>
      </c>
      <c r="G20" s="188">
        <v>25403</v>
      </c>
      <c r="H20" s="187">
        <v>6653</v>
      </c>
    </row>
    <row r="21" spans="1:8" ht="15.75">
      <c r="A21" s="94" t="s">
        <v>56</v>
      </c>
      <c r="B21" s="90" t="s">
        <v>57</v>
      </c>
      <c r="C21" s="463">
        <v>27630</v>
      </c>
      <c r="D21" s="464">
        <v>27692</v>
      </c>
      <c r="E21" s="84" t="s">
        <v>58</v>
      </c>
      <c r="F21" s="87" t="s">
        <v>59</v>
      </c>
      <c r="G21" s="188">
        <v>-158</v>
      </c>
      <c r="H21" s="187">
        <v>-158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1688</v>
      </c>
      <c r="H22" s="583">
        <f>SUM(H23:H25)</f>
        <v>1688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7</v>
      </c>
      <c r="D24" s="187">
        <v>579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1688</v>
      </c>
      <c r="H25" s="187">
        <v>1688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26933</v>
      </c>
      <c r="H26" s="567">
        <f>H20+H21+H22</f>
        <v>8183</v>
      </c>
      <c r="M26" s="92"/>
    </row>
    <row r="27" spans="1:8" ht="15.75">
      <c r="A27" s="84" t="s">
        <v>79</v>
      </c>
      <c r="B27" s="86" t="s">
        <v>80</v>
      </c>
      <c r="C27" s="188">
        <v>357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364</v>
      </c>
      <c r="D28" s="567">
        <f>SUM(D24:D27)</f>
        <v>579</v>
      </c>
      <c r="E28" s="193" t="s">
        <v>84</v>
      </c>
      <c r="F28" s="87" t="s">
        <v>85</v>
      </c>
      <c r="G28" s="564">
        <f>SUM(G29:G31)</f>
        <v>3139</v>
      </c>
      <c r="H28" s="565">
        <f>SUM(H29:H31)</f>
        <v>1556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3272</f>
        <v>3272</v>
      </c>
      <c r="H29" s="187">
        <v>1556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3535</v>
      </c>
      <c r="D31" s="187">
        <v>3535</v>
      </c>
      <c r="E31" s="84" t="s">
        <v>93</v>
      </c>
      <c r="F31" s="87" t="s">
        <v>94</v>
      </c>
      <c r="G31" s="188">
        <v>-133</v>
      </c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11315</v>
      </c>
      <c r="H32" s="187">
        <v>1716</v>
      </c>
      <c r="M32" s="92"/>
    </row>
    <row r="33" spans="1:8" ht="15.75">
      <c r="A33" s="469" t="s">
        <v>99</v>
      </c>
      <c r="B33" s="91" t="s">
        <v>100</v>
      </c>
      <c r="C33" s="566">
        <f>C31+C32</f>
        <v>3535</v>
      </c>
      <c r="D33" s="567">
        <f>D31+D32</f>
        <v>3535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14454</v>
      </c>
      <c r="H34" s="567">
        <f>H28+H32+H33</f>
        <v>3272</v>
      </c>
    </row>
    <row r="35" spans="1:8" ht="15.75">
      <c r="A35" s="84" t="s">
        <v>106</v>
      </c>
      <c r="B35" s="88" t="s">
        <v>107</v>
      </c>
      <c r="C35" s="564">
        <f>SUM(C36:C39)</f>
        <v>195</v>
      </c>
      <c r="D35" s="565">
        <f>SUM(D36:D39)</f>
        <v>1645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46997</v>
      </c>
      <c r="H37" s="569">
        <f>H26+H18+H34</f>
        <v>15565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195</v>
      </c>
      <c r="D39" s="668">
        <v>1645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762</v>
      </c>
      <c r="H40" s="552">
        <v>843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50382</v>
      </c>
      <c r="H45" s="187">
        <v>57647</v>
      </c>
    </row>
    <row r="46" spans="1:13" ht="15.75">
      <c r="A46" s="460" t="s">
        <v>137</v>
      </c>
      <c r="B46" s="90" t="s">
        <v>138</v>
      </c>
      <c r="C46" s="566">
        <f>C35+C40+C45</f>
        <v>195</v>
      </c>
      <c r="D46" s="567">
        <f>D35+D40+D45</f>
        <v>1645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20536</v>
      </c>
      <c r="H48" s="187">
        <v>23469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70918</v>
      </c>
      <c r="H50" s="565">
        <f>SUM(H44:H49)</f>
        <v>81116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f>241+127+329</f>
        <v>697</v>
      </c>
      <c r="H52" s="187">
        <v>9806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2618</v>
      </c>
      <c r="H54" s="187">
        <v>2618</v>
      </c>
    </row>
    <row r="55" spans="1:8" ht="15.75">
      <c r="A55" s="94" t="s">
        <v>166</v>
      </c>
      <c r="B55" s="90" t="s">
        <v>167</v>
      </c>
      <c r="C55" s="465">
        <v>34</v>
      </c>
      <c r="D55" s="466">
        <v>49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68483</v>
      </c>
      <c r="D56" s="571">
        <f>D20+D21+D22+D28+D33+D46+D52+D54+D55</f>
        <v>72472</v>
      </c>
      <c r="E56" s="94" t="s">
        <v>825</v>
      </c>
      <c r="F56" s="93" t="s">
        <v>172</v>
      </c>
      <c r="G56" s="568">
        <f>G50+G52+G53+G54+G55</f>
        <v>74233</v>
      </c>
      <c r="H56" s="569">
        <f>H50+H52+H53+H54+H55</f>
        <v>93540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1699</v>
      </c>
      <c r="D59" s="187">
        <v>1826</v>
      </c>
      <c r="E59" s="192" t="s">
        <v>180</v>
      </c>
      <c r="F59" s="473" t="s">
        <v>181</v>
      </c>
      <c r="G59" s="188">
        <v>15410</v>
      </c>
      <c r="H59" s="187">
        <v>8223</v>
      </c>
    </row>
    <row r="60" spans="1:13" ht="15.75">
      <c r="A60" s="84" t="s">
        <v>178</v>
      </c>
      <c r="B60" s="86" t="s">
        <v>179</v>
      </c>
      <c r="C60" s="188">
        <v>4771</v>
      </c>
      <c r="D60" s="187">
        <v>5460</v>
      </c>
      <c r="E60" s="84" t="s">
        <v>184</v>
      </c>
      <c r="F60" s="87" t="s">
        <v>185</v>
      </c>
      <c r="G60" s="188">
        <f>8801+424</f>
        <v>9225</v>
      </c>
      <c r="H60" s="187">
        <v>8923</v>
      </c>
      <c r="M60" s="92"/>
    </row>
    <row r="61" spans="1:8" ht="15.75">
      <c r="A61" s="84" t="s">
        <v>182</v>
      </c>
      <c r="B61" s="86" t="s">
        <v>183</v>
      </c>
      <c r="C61" s="188">
        <v>1814</v>
      </c>
      <c r="D61" s="187">
        <v>1800</v>
      </c>
      <c r="E61" s="191" t="s">
        <v>188</v>
      </c>
      <c r="F61" s="87" t="s">
        <v>189</v>
      </c>
      <c r="G61" s="564">
        <f>SUM(G62:G68)</f>
        <v>3906</v>
      </c>
      <c r="H61" s="565">
        <f>SUM(H62:H68)</f>
        <v>3649</v>
      </c>
    </row>
    <row r="62" spans="1:13" ht="15.75">
      <c r="A62" s="84" t="s">
        <v>186</v>
      </c>
      <c r="B62" s="88" t="s">
        <v>187</v>
      </c>
      <c r="C62" s="188">
        <v>974</v>
      </c>
      <c r="D62" s="187">
        <v>666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302</v>
      </c>
      <c r="D64" s="187">
        <v>332</v>
      </c>
      <c r="E64" s="84" t="s">
        <v>199</v>
      </c>
      <c r="F64" s="87" t="s">
        <v>200</v>
      </c>
      <c r="G64" s="188">
        <v>2774</v>
      </c>
      <c r="H64" s="187">
        <v>2474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9560</v>
      </c>
      <c r="D65" s="567">
        <f>SUM(D59:D64)</f>
        <v>10084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416</f>
        <v>416</v>
      </c>
      <c r="H66" s="187">
        <v>621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189</f>
        <v>189</v>
      </c>
      <c r="H67" s="187"/>
    </row>
    <row r="68" spans="1:8" ht="15.75">
      <c r="A68" s="84" t="s">
        <v>206</v>
      </c>
      <c r="B68" s="86" t="s">
        <v>207</v>
      </c>
      <c r="C68" s="188">
        <v>36</v>
      </c>
      <c r="D68" s="187">
        <v>710</v>
      </c>
      <c r="E68" s="84" t="s">
        <v>212</v>
      </c>
      <c r="F68" s="87" t="s">
        <v>213</v>
      </c>
      <c r="G68" s="188">
        <v>527</v>
      </c>
      <c r="H68" s="187">
        <v>554</v>
      </c>
    </row>
    <row r="69" spans="1:8" ht="15.75">
      <c r="A69" s="84" t="s">
        <v>210</v>
      </c>
      <c r="B69" s="86" t="s">
        <v>211</v>
      </c>
      <c r="C69" s="188">
        <v>52243</v>
      </c>
      <c r="D69" s="187">
        <v>3667</v>
      </c>
      <c r="E69" s="192" t="s">
        <v>79</v>
      </c>
      <c r="F69" s="87" t="s">
        <v>216</v>
      </c>
      <c r="G69" s="188">
        <f>1206+21</f>
        <v>1227</v>
      </c>
      <c r="H69" s="187">
        <v>1621</v>
      </c>
    </row>
    <row r="70" spans="1:8" ht="15.75">
      <c r="A70" s="84" t="s">
        <v>214</v>
      </c>
      <c r="B70" s="86" t="s">
        <v>215</v>
      </c>
      <c r="C70" s="188">
        <v>58</v>
      </c>
      <c r="D70" s="187">
        <v>32387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14840</v>
      </c>
      <c r="D71" s="187"/>
      <c r="E71" s="461" t="s">
        <v>47</v>
      </c>
      <c r="F71" s="89" t="s">
        <v>223</v>
      </c>
      <c r="G71" s="566">
        <f>G59+G60+G61+G69+G70</f>
        <v>29768</v>
      </c>
      <c r="H71" s="567">
        <f>H59+H60+H61+H69+H70</f>
        <v>22416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86</v>
      </c>
      <c r="D73" s="187">
        <v>137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514</v>
      </c>
      <c r="D74" s="187">
        <v>449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1721</v>
      </c>
      <c r="D75" s="187">
        <v>2228</v>
      </c>
      <c r="E75" s="472" t="s">
        <v>160</v>
      </c>
      <c r="F75" s="89" t="s">
        <v>233</v>
      </c>
      <c r="G75" s="465">
        <v>2808</v>
      </c>
      <c r="H75" s="466">
        <v>2808</v>
      </c>
    </row>
    <row r="76" spans="1:8" ht="15.75">
      <c r="A76" s="469" t="s">
        <v>77</v>
      </c>
      <c r="B76" s="90" t="s">
        <v>232</v>
      </c>
      <c r="C76" s="566">
        <f>SUM(C68:C75)</f>
        <v>69498</v>
      </c>
      <c r="D76" s="567">
        <f>SUM(D68:D75)</f>
        <v>39578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5443</v>
      </c>
      <c r="D79" s="565">
        <f>SUM(D80:D82)</f>
        <v>5152</v>
      </c>
      <c r="E79" s="196" t="s">
        <v>824</v>
      </c>
      <c r="F79" s="93" t="s">
        <v>241</v>
      </c>
      <c r="G79" s="568">
        <f>G71+G73+G75+G77</f>
        <v>32576</v>
      </c>
      <c r="H79" s="569">
        <f>H71+H73+H75+H77</f>
        <v>25224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5443</v>
      </c>
      <c r="D82" s="187">
        <v>5152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5933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5443</v>
      </c>
      <c r="D85" s="567">
        <f>D84+D83+D79</f>
        <v>11085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48</v>
      </c>
      <c r="D88" s="187">
        <v>99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660</v>
      </c>
      <c r="D89" s="187">
        <v>1322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708</v>
      </c>
      <c r="D92" s="567">
        <f>SUM(D88:D91)</f>
        <v>1421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876</v>
      </c>
      <c r="D93" s="466">
        <v>532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86085</v>
      </c>
      <c r="D94" s="571">
        <f>D65+D76+D85+D92+D93</f>
        <v>62700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154568</v>
      </c>
      <c r="D95" s="573">
        <f>D94+D56</f>
        <v>135172</v>
      </c>
      <c r="E95" s="220" t="s">
        <v>916</v>
      </c>
      <c r="F95" s="476" t="s">
        <v>268</v>
      </c>
      <c r="G95" s="572">
        <f>G37+G40+G56+G79</f>
        <v>154568</v>
      </c>
      <c r="H95" s="573">
        <f>H37+H40+H56+H79</f>
        <v>135172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0">
        <f>pdeReportingDate</f>
        <v>43795</v>
      </c>
      <c r="C98" s="670"/>
      <c r="D98" s="670"/>
      <c r="E98" s="670"/>
      <c r="F98" s="670"/>
      <c r="G98" s="670"/>
      <c r="H98" s="670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1" t="str">
        <f>authorName</f>
        <v>Васил Деков</v>
      </c>
      <c r="C100" s="671"/>
      <c r="D100" s="671"/>
      <c r="E100" s="671"/>
      <c r="F100" s="671"/>
      <c r="G100" s="671"/>
      <c r="H100" s="671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2"/>
      <c r="B103" s="669" t="s">
        <v>952</v>
      </c>
      <c r="C103" s="669"/>
      <c r="D103" s="669"/>
      <c r="E103" s="669"/>
      <c r="M103" s="92"/>
    </row>
    <row r="104" spans="1:5" ht="21.75" customHeight="1">
      <c r="A104" s="662"/>
      <c r="B104" s="669" t="s">
        <v>952</v>
      </c>
      <c r="C104" s="669"/>
      <c r="D104" s="669"/>
      <c r="E104" s="669"/>
    </row>
    <row r="105" spans="1:13" ht="21.75" customHeight="1">
      <c r="A105" s="662"/>
      <c r="B105" s="669" t="s">
        <v>952</v>
      </c>
      <c r="C105" s="669"/>
      <c r="D105" s="669"/>
      <c r="E105" s="669"/>
      <c r="M105" s="92"/>
    </row>
    <row r="106" spans="1:5" ht="21.75" customHeight="1">
      <c r="A106" s="662"/>
      <c r="B106" s="669" t="s">
        <v>952</v>
      </c>
      <c r="C106" s="669"/>
      <c r="D106" s="669"/>
      <c r="E106" s="669"/>
    </row>
    <row r="107" spans="1:13" ht="21.75" customHeight="1">
      <c r="A107" s="662"/>
      <c r="B107" s="669"/>
      <c r="C107" s="669"/>
      <c r="D107" s="669"/>
      <c r="E107" s="669"/>
      <c r="M107" s="92"/>
    </row>
    <row r="108" spans="1:5" ht="21.75" customHeight="1">
      <c r="A108" s="662"/>
      <c r="B108" s="669"/>
      <c r="C108" s="669"/>
      <c r="D108" s="669"/>
      <c r="E108" s="669"/>
    </row>
    <row r="109" spans="1:13" ht="21.75" customHeight="1">
      <c r="A109" s="662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8470</v>
      </c>
      <c r="D12" s="308">
        <v>9655</v>
      </c>
      <c r="E12" s="185" t="s">
        <v>277</v>
      </c>
      <c r="F12" s="231" t="s">
        <v>278</v>
      </c>
      <c r="G12" s="307">
        <v>11810</v>
      </c>
      <c r="H12" s="308">
        <v>11356</v>
      </c>
    </row>
    <row r="13" spans="1:8" ht="15.75">
      <c r="A13" s="185" t="s">
        <v>279</v>
      </c>
      <c r="B13" s="181" t="s">
        <v>280</v>
      </c>
      <c r="C13" s="307">
        <v>2878</v>
      </c>
      <c r="D13" s="308">
        <v>2449</v>
      </c>
      <c r="E13" s="185" t="s">
        <v>281</v>
      </c>
      <c r="F13" s="231" t="s">
        <v>282</v>
      </c>
      <c r="G13" s="307">
        <v>2581</v>
      </c>
      <c r="H13" s="308">
        <v>1758</v>
      </c>
    </row>
    <row r="14" spans="1:8" ht="15.75">
      <c r="A14" s="185" t="s">
        <v>283</v>
      </c>
      <c r="B14" s="181" t="s">
        <v>284</v>
      </c>
      <c r="C14" s="307">
        <v>1431</v>
      </c>
      <c r="D14" s="308">
        <v>1410</v>
      </c>
      <c r="E14" s="236" t="s">
        <v>285</v>
      </c>
      <c r="F14" s="231" t="s">
        <v>286</v>
      </c>
      <c r="G14" s="307">
        <v>3552</v>
      </c>
      <c r="H14" s="308">
        <v>3466</v>
      </c>
    </row>
    <row r="15" spans="1:8" ht="15.75">
      <c r="A15" s="185" t="s">
        <v>287</v>
      </c>
      <c r="B15" s="181" t="s">
        <v>288</v>
      </c>
      <c r="C15" s="307">
        <v>3761</v>
      </c>
      <c r="D15" s="308">
        <v>3434</v>
      </c>
      <c r="E15" s="236" t="s">
        <v>79</v>
      </c>
      <c r="F15" s="231" t="s">
        <v>289</v>
      </c>
      <c r="G15" s="307">
        <f>924+33</f>
        <v>957</v>
      </c>
      <c r="H15" s="308">
        <v>1239</v>
      </c>
    </row>
    <row r="16" spans="1:8" ht="15.75">
      <c r="A16" s="185" t="s">
        <v>290</v>
      </c>
      <c r="B16" s="181" t="s">
        <v>291</v>
      </c>
      <c r="C16" s="307">
        <v>766</v>
      </c>
      <c r="D16" s="308">
        <v>673</v>
      </c>
      <c r="E16" s="227" t="s">
        <v>52</v>
      </c>
      <c r="F16" s="255" t="s">
        <v>292</v>
      </c>
      <c r="G16" s="597">
        <f>SUM(G12:G15)</f>
        <v>18900</v>
      </c>
      <c r="H16" s="598">
        <f>SUM(H12:H15)</f>
        <v>17819</v>
      </c>
    </row>
    <row r="17" spans="1:8" ht="31.5">
      <c r="A17" s="185" t="s">
        <v>293</v>
      </c>
      <c r="B17" s="181" t="s">
        <v>294</v>
      </c>
      <c r="C17" s="307">
        <f>1867+30</f>
        <v>1897</v>
      </c>
      <c r="D17" s="308">
        <v>1542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-177</v>
      </c>
      <c r="D18" s="308">
        <v>-1114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350</v>
      </c>
      <c r="D19" s="308">
        <v>821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19376</v>
      </c>
      <c r="D22" s="598">
        <f>SUM(D12:D18)+D19</f>
        <v>18870</v>
      </c>
      <c r="E22" s="185" t="s">
        <v>309</v>
      </c>
      <c r="F22" s="228" t="s">
        <v>310</v>
      </c>
      <c r="G22" s="307">
        <v>35</v>
      </c>
      <c r="H22" s="308">
        <v>53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13938</v>
      </c>
      <c r="H24" s="308">
        <v>1186</v>
      </c>
    </row>
    <row r="25" spans="1:8" ht="31.5">
      <c r="A25" s="185" t="s">
        <v>316</v>
      </c>
      <c r="B25" s="228" t="s">
        <v>317</v>
      </c>
      <c r="C25" s="307">
        <v>2348</v>
      </c>
      <c r="D25" s="308">
        <v>1998</v>
      </c>
      <c r="E25" s="185" t="s">
        <v>318</v>
      </c>
      <c r="F25" s="228" t="s">
        <v>319</v>
      </c>
      <c r="G25" s="307">
        <v>203</v>
      </c>
      <c r="H25" s="308"/>
    </row>
    <row r="26" spans="1:8" ht="31.5">
      <c r="A26" s="185" t="s">
        <v>320</v>
      </c>
      <c r="B26" s="228" t="s">
        <v>321</v>
      </c>
      <c r="C26" s="307">
        <v>20</v>
      </c>
      <c r="D26" s="308">
        <v>70</v>
      </c>
      <c r="E26" s="185" t="s">
        <v>322</v>
      </c>
      <c r="F26" s="228" t="s">
        <v>323</v>
      </c>
      <c r="G26" s="307"/>
      <c r="H26" s="308">
        <v>136</v>
      </c>
    </row>
    <row r="27" spans="1:8" ht="31.5">
      <c r="A27" s="185" t="s">
        <v>324</v>
      </c>
      <c r="B27" s="228" t="s">
        <v>325</v>
      </c>
      <c r="C27" s="307">
        <v>6</v>
      </c>
      <c r="D27" s="308">
        <v>8</v>
      </c>
      <c r="E27" s="227" t="s">
        <v>104</v>
      </c>
      <c r="F27" s="229" t="s">
        <v>326</v>
      </c>
      <c r="G27" s="597">
        <f>SUM(G22:G26)</f>
        <v>14176</v>
      </c>
      <c r="H27" s="598">
        <f>SUM(H22:H26)</f>
        <v>1375</v>
      </c>
    </row>
    <row r="28" spans="1:8" ht="15.75">
      <c r="A28" s="185" t="s">
        <v>79</v>
      </c>
      <c r="B28" s="228" t="s">
        <v>327</v>
      </c>
      <c r="C28" s="307">
        <v>75</v>
      </c>
      <c r="D28" s="308">
        <v>96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2449</v>
      </c>
      <c r="D29" s="598">
        <f>SUM(D25:D28)</f>
        <v>2172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21825</v>
      </c>
      <c r="D31" s="604">
        <f>D29+D22</f>
        <v>21042</v>
      </c>
      <c r="E31" s="242" t="s">
        <v>800</v>
      </c>
      <c r="F31" s="257" t="s">
        <v>331</v>
      </c>
      <c r="G31" s="244">
        <f>G16+G18+G27</f>
        <v>33076</v>
      </c>
      <c r="H31" s="245">
        <f>H16+H18+H27</f>
        <v>19194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11251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1848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21825</v>
      </c>
      <c r="D36" s="606">
        <f>D31-D34+D35</f>
        <v>21042</v>
      </c>
      <c r="E36" s="253" t="s">
        <v>346</v>
      </c>
      <c r="F36" s="247" t="s">
        <v>347</v>
      </c>
      <c r="G36" s="258">
        <f>G35-G34+G31</f>
        <v>33076</v>
      </c>
      <c r="H36" s="259">
        <f>H35-H34+H31</f>
        <v>19194</v>
      </c>
    </row>
    <row r="37" spans="1:8" ht="15.75">
      <c r="A37" s="252" t="s">
        <v>348</v>
      </c>
      <c r="B37" s="222" t="s">
        <v>349</v>
      </c>
      <c r="C37" s="603">
        <f>IF((G36-C36)&gt;0,G36-C36,0)</f>
        <v>11251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1848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11251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1848</v>
      </c>
    </row>
    <row r="43" spans="1:8" ht="15.75">
      <c r="A43" s="224" t="s">
        <v>364</v>
      </c>
      <c r="B43" s="177" t="s">
        <v>365</v>
      </c>
      <c r="C43" s="307"/>
      <c r="D43" s="308">
        <v>21</v>
      </c>
      <c r="E43" s="224" t="s">
        <v>364</v>
      </c>
      <c r="F43" s="186" t="s">
        <v>366</v>
      </c>
      <c r="G43" s="554">
        <v>64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11315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1869</v>
      </c>
    </row>
    <row r="45" spans="1:8" ht="16.5" thickBot="1">
      <c r="A45" s="261" t="s">
        <v>371</v>
      </c>
      <c r="B45" s="262" t="s">
        <v>372</v>
      </c>
      <c r="C45" s="599">
        <f>C36+C38+C42</f>
        <v>33076</v>
      </c>
      <c r="D45" s="600">
        <f>D36+D38+D42</f>
        <v>21042</v>
      </c>
      <c r="E45" s="261" t="s">
        <v>373</v>
      </c>
      <c r="F45" s="263" t="s">
        <v>374</v>
      </c>
      <c r="G45" s="599">
        <f>G42+G36</f>
        <v>33076</v>
      </c>
      <c r="H45" s="600">
        <f>H42+H36</f>
        <v>21042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0">
        <f>pdeReportingDate</f>
        <v>43795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1" t="str">
        <f>authorName</f>
        <v>Васил Деков</v>
      </c>
      <c r="C52" s="671"/>
      <c r="D52" s="671"/>
      <c r="E52" s="671"/>
      <c r="F52" s="671"/>
      <c r="G52" s="671"/>
      <c r="H52" s="671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2"/>
      <c r="B55" s="669" t="s">
        <v>952</v>
      </c>
      <c r="C55" s="669"/>
      <c r="D55" s="669"/>
      <c r="E55" s="669"/>
      <c r="F55" s="543"/>
      <c r="G55" s="44"/>
      <c r="H55" s="41"/>
    </row>
    <row r="56" spans="1:8" ht="15.75" customHeight="1">
      <c r="A56" s="662"/>
      <c r="B56" s="669" t="s">
        <v>952</v>
      </c>
      <c r="C56" s="669"/>
      <c r="D56" s="669"/>
      <c r="E56" s="669"/>
      <c r="F56" s="543"/>
      <c r="G56" s="44"/>
      <c r="H56" s="41"/>
    </row>
    <row r="57" spans="1:8" ht="15.75" customHeight="1">
      <c r="A57" s="662"/>
      <c r="B57" s="669" t="s">
        <v>952</v>
      </c>
      <c r="C57" s="669"/>
      <c r="D57" s="669"/>
      <c r="E57" s="669"/>
      <c r="F57" s="543"/>
      <c r="G57" s="44"/>
      <c r="H57" s="41"/>
    </row>
    <row r="58" spans="1:8" ht="15.75" customHeight="1">
      <c r="A58" s="662"/>
      <c r="B58" s="669" t="s">
        <v>952</v>
      </c>
      <c r="C58" s="669"/>
      <c r="D58" s="669"/>
      <c r="E58" s="669"/>
      <c r="F58" s="543"/>
      <c r="G58" s="44"/>
      <c r="H58" s="41"/>
    </row>
    <row r="59" spans="1:8" ht="15.75">
      <c r="A59" s="662"/>
      <c r="B59" s="669"/>
      <c r="C59" s="669"/>
      <c r="D59" s="669"/>
      <c r="E59" s="669"/>
      <c r="F59" s="543"/>
      <c r="G59" s="44"/>
      <c r="H59" s="41"/>
    </row>
    <row r="60" spans="1:8" ht="15.75">
      <c r="A60" s="662"/>
      <c r="B60" s="669"/>
      <c r="C60" s="669"/>
      <c r="D60" s="669"/>
      <c r="E60" s="669"/>
      <c r="F60" s="543"/>
      <c r="G60" s="44"/>
      <c r="H60" s="41"/>
    </row>
    <row r="61" spans="1:8" ht="15.75">
      <c r="A61" s="662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20483</v>
      </c>
      <c r="D11" s="187">
        <v>27793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-22231</v>
      </c>
      <c r="D12" s="187">
        <v>-42591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-4362</v>
      </c>
      <c r="D14" s="187">
        <v>-3901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-259</v>
      </c>
      <c r="D15" s="187">
        <v>-402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-76</v>
      </c>
      <c r="D16" s="187">
        <v>-416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797-979</f>
        <v>-182</v>
      </c>
      <c r="D20" s="187">
        <v>395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-6627</v>
      </c>
      <c r="D21" s="628">
        <f>SUM(D11:D20)</f>
        <v>-19122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-639</v>
      </c>
      <c r="D23" s="187">
        <v>-2618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38</v>
      </c>
      <c r="D24" s="187">
        <v>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1290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141</v>
      </c>
      <c r="D27" s="187">
        <v>319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-366-1</f>
        <v>-367</v>
      </c>
      <c r="D28" s="187">
        <v>-4239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3642</v>
      </c>
      <c r="D29" s="187">
        <v>20013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-218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2815</v>
      </c>
      <c r="D33" s="628">
        <f>SUM(D23:D32)</f>
        <v>14552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20250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5066+2333</f>
        <v>7399</v>
      </c>
      <c r="D37" s="187">
        <v>14613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-17891-4325</f>
        <v>-22216</v>
      </c>
      <c r="D38" s="187">
        <v>-10013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-2261</v>
      </c>
      <c r="D40" s="187">
        <v>-2305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-42-31</f>
        <v>-73</v>
      </c>
      <c r="D42" s="187">
        <v>613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3099</v>
      </c>
      <c r="D43" s="630">
        <f>SUM(D35:D42)</f>
        <v>2902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-713</v>
      </c>
      <c r="D44" s="298">
        <f>D43+D33+D21</f>
        <v>-1668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1421</v>
      </c>
      <c r="D45" s="300">
        <v>3049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708</v>
      </c>
      <c r="D46" s="302">
        <f>D45+D44</f>
        <v>1381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708</v>
      </c>
      <c r="D47" s="289">
        <v>1381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0">
        <f>pdeReportingDate</f>
        <v>43795</v>
      </c>
      <c r="C54" s="670"/>
      <c r="D54" s="670"/>
      <c r="E54" s="670"/>
      <c r="F54" s="663"/>
      <c r="G54" s="663"/>
      <c r="H54" s="663"/>
      <c r="M54" s="92"/>
    </row>
    <row r="55" spans="1:13" s="41" customFormat="1" ht="15.75">
      <c r="A55" s="660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1" t="s">
        <v>8</v>
      </c>
      <c r="B56" s="671" t="str">
        <f>authorName</f>
        <v>Васил Деков</v>
      </c>
      <c r="C56" s="671"/>
      <c r="D56" s="671"/>
      <c r="E56" s="671"/>
      <c r="F56" s="75"/>
      <c r="G56" s="75"/>
      <c r="H56" s="75"/>
    </row>
    <row r="57" spans="1:8" s="41" customFormat="1" ht="15.75">
      <c r="A57" s="661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1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2"/>
      <c r="B59" s="669" t="s">
        <v>952</v>
      </c>
      <c r="C59" s="669"/>
      <c r="D59" s="669"/>
      <c r="E59" s="669"/>
      <c r="F59" s="543"/>
      <c r="G59" s="44"/>
      <c r="H59" s="41"/>
    </row>
    <row r="60" spans="1:8" ht="15.75">
      <c r="A60" s="662"/>
      <c r="B60" s="669" t="s">
        <v>952</v>
      </c>
      <c r="C60" s="669"/>
      <c r="D60" s="669"/>
      <c r="E60" s="669"/>
      <c r="F60" s="543"/>
      <c r="G60" s="44"/>
      <c r="H60" s="41"/>
    </row>
    <row r="61" spans="1:8" ht="15.75">
      <c r="A61" s="662"/>
      <c r="B61" s="669" t="s">
        <v>952</v>
      </c>
      <c r="C61" s="669"/>
      <c r="D61" s="669"/>
      <c r="E61" s="669"/>
      <c r="F61" s="543"/>
      <c r="G61" s="44"/>
      <c r="H61" s="41"/>
    </row>
    <row r="62" spans="1:8" ht="15.75">
      <c r="A62" s="662"/>
      <c r="B62" s="669" t="s">
        <v>952</v>
      </c>
      <c r="C62" s="669"/>
      <c r="D62" s="669"/>
      <c r="E62" s="669"/>
      <c r="F62" s="543"/>
      <c r="G62" s="44"/>
      <c r="H62" s="41"/>
    </row>
    <row r="63" spans="1:8" ht="15.75">
      <c r="A63" s="662"/>
      <c r="B63" s="669"/>
      <c r="C63" s="669"/>
      <c r="D63" s="669"/>
      <c r="E63" s="669"/>
      <c r="F63" s="543"/>
      <c r="G63" s="44"/>
      <c r="H63" s="41"/>
    </row>
    <row r="64" spans="1:8" ht="15.75">
      <c r="A64" s="662"/>
      <c r="B64" s="669"/>
      <c r="C64" s="669"/>
      <c r="D64" s="669"/>
      <c r="E64" s="669"/>
      <c r="F64" s="543"/>
      <c r="G64" s="44"/>
      <c r="H64" s="41"/>
    </row>
    <row r="65" spans="1:8" ht="15.75">
      <c r="A65" s="662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3">
      <selection activeCell="K38" sqref="K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4110</v>
      </c>
      <c r="D13" s="553">
        <f>'1-Баланс'!H20</f>
        <v>6653</v>
      </c>
      <c r="E13" s="553">
        <f>'1-Баланс'!H21</f>
        <v>-158</v>
      </c>
      <c r="F13" s="553">
        <f>'1-Баланс'!H23</f>
        <v>0</v>
      </c>
      <c r="G13" s="553">
        <f>'1-Баланс'!H24</f>
        <v>0</v>
      </c>
      <c r="H13" s="554">
        <v>1688</v>
      </c>
      <c r="I13" s="553">
        <f>'1-Баланс'!H29+'1-Баланс'!H32</f>
        <v>3272</v>
      </c>
      <c r="J13" s="553">
        <f>'1-Баланс'!H30+'1-Баланс'!H33</f>
        <v>0</v>
      </c>
      <c r="K13" s="554"/>
      <c r="L13" s="553">
        <f>SUM(C13:K13)</f>
        <v>15565</v>
      </c>
      <c r="M13" s="555">
        <f>'1-Баланс'!H40</f>
        <v>843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4110</v>
      </c>
      <c r="D17" s="622">
        <f aca="true" t="shared" si="2" ref="D17:M17">D13+D14</f>
        <v>6653</v>
      </c>
      <c r="E17" s="622">
        <f t="shared" si="2"/>
        <v>-158</v>
      </c>
      <c r="F17" s="622">
        <f t="shared" si="2"/>
        <v>0</v>
      </c>
      <c r="G17" s="622">
        <f t="shared" si="2"/>
        <v>0</v>
      </c>
      <c r="H17" s="622">
        <f t="shared" si="2"/>
        <v>1688</v>
      </c>
      <c r="I17" s="622">
        <f t="shared" si="2"/>
        <v>3272</v>
      </c>
      <c r="J17" s="622">
        <f t="shared" si="2"/>
        <v>0</v>
      </c>
      <c r="K17" s="622">
        <f t="shared" si="2"/>
        <v>0</v>
      </c>
      <c r="L17" s="553">
        <f t="shared" si="1"/>
        <v>15565</v>
      </c>
      <c r="M17" s="623">
        <f t="shared" si="2"/>
        <v>843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11315</v>
      </c>
      <c r="J18" s="553">
        <f>+'1-Баланс'!G33</f>
        <v>0</v>
      </c>
      <c r="K18" s="554"/>
      <c r="L18" s="553">
        <f t="shared" si="1"/>
        <v>11315</v>
      </c>
      <c r="M18" s="607">
        <v>-64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1500</v>
      </c>
      <c r="D30" s="307">
        <v>18750</v>
      </c>
      <c r="E30" s="307"/>
      <c r="F30" s="307"/>
      <c r="G30" s="307"/>
      <c r="H30" s="307"/>
      <c r="I30" s="307">
        <v>-133</v>
      </c>
      <c r="J30" s="307"/>
      <c r="K30" s="307"/>
      <c r="L30" s="553">
        <f t="shared" si="1"/>
        <v>20117</v>
      </c>
      <c r="M30" s="308">
        <v>-17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5610</v>
      </c>
      <c r="D31" s="622">
        <f aca="true" t="shared" si="6" ref="D31:M31">D19+D22+D23+D26+D30+D29+D17+D18</f>
        <v>25403</v>
      </c>
      <c r="E31" s="622">
        <f t="shared" si="6"/>
        <v>-158</v>
      </c>
      <c r="F31" s="622">
        <f t="shared" si="6"/>
        <v>0</v>
      </c>
      <c r="G31" s="622">
        <f t="shared" si="6"/>
        <v>0</v>
      </c>
      <c r="H31" s="622">
        <f t="shared" si="6"/>
        <v>1688</v>
      </c>
      <c r="I31" s="622">
        <f t="shared" si="6"/>
        <v>14454</v>
      </c>
      <c r="J31" s="622">
        <f t="shared" si="6"/>
        <v>0</v>
      </c>
      <c r="K31" s="622">
        <f t="shared" si="6"/>
        <v>0</v>
      </c>
      <c r="L31" s="553">
        <f t="shared" si="1"/>
        <v>46997</v>
      </c>
      <c r="M31" s="623">
        <f t="shared" si="6"/>
        <v>762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5610</v>
      </c>
      <c r="D34" s="556">
        <f t="shared" si="7"/>
        <v>25403</v>
      </c>
      <c r="E34" s="556">
        <f t="shared" si="7"/>
        <v>-158</v>
      </c>
      <c r="F34" s="556">
        <f t="shared" si="7"/>
        <v>0</v>
      </c>
      <c r="G34" s="556">
        <f t="shared" si="7"/>
        <v>0</v>
      </c>
      <c r="H34" s="556">
        <f t="shared" si="7"/>
        <v>1688</v>
      </c>
      <c r="I34" s="556">
        <f t="shared" si="7"/>
        <v>14454</v>
      </c>
      <c r="J34" s="556">
        <f t="shared" si="7"/>
        <v>0</v>
      </c>
      <c r="K34" s="556">
        <f t="shared" si="7"/>
        <v>0</v>
      </c>
      <c r="L34" s="620">
        <f t="shared" si="1"/>
        <v>46997</v>
      </c>
      <c r="M34" s="557">
        <f>M31+M32+M33</f>
        <v>762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0">
        <f>pdeReportingDate</f>
        <v>43795</v>
      </c>
      <c r="C38" s="670"/>
      <c r="D38" s="670"/>
      <c r="E38" s="670"/>
      <c r="F38" s="670"/>
      <c r="G38" s="670"/>
      <c r="H38" s="670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1" t="str">
        <f>authorName</f>
        <v>Васил Деков</v>
      </c>
      <c r="C40" s="671"/>
      <c r="D40" s="671"/>
      <c r="E40" s="671"/>
      <c r="F40" s="671"/>
      <c r="G40" s="671"/>
      <c r="H40" s="671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2"/>
      <c r="B43" s="669" t="s">
        <v>952</v>
      </c>
      <c r="C43" s="669"/>
      <c r="D43" s="669"/>
      <c r="E43" s="669"/>
      <c r="F43" s="543"/>
      <c r="G43" s="44"/>
      <c r="H43" s="41"/>
      <c r="M43" s="160"/>
    </row>
    <row r="44" spans="1:13" ht="15.75">
      <c r="A44" s="662"/>
      <c r="B44" s="669" t="s">
        <v>952</v>
      </c>
      <c r="C44" s="669"/>
      <c r="D44" s="669"/>
      <c r="E44" s="669"/>
      <c r="F44" s="543"/>
      <c r="G44" s="44"/>
      <c r="H44" s="41"/>
      <c r="M44" s="160"/>
    </row>
    <row r="45" spans="1:13" ht="15.75">
      <c r="A45" s="662"/>
      <c r="B45" s="669" t="s">
        <v>952</v>
      </c>
      <c r="C45" s="669"/>
      <c r="D45" s="669"/>
      <c r="E45" s="669"/>
      <c r="F45" s="543"/>
      <c r="G45" s="44"/>
      <c r="H45" s="41"/>
      <c r="M45" s="160"/>
    </row>
    <row r="46" spans="1:13" ht="15.75">
      <c r="A46" s="662"/>
      <c r="B46" s="669" t="s">
        <v>952</v>
      </c>
      <c r="C46" s="669"/>
      <c r="D46" s="669"/>
      <c r="E46" s="669"/>
      <c r="F46" s="543"/>
      <c r="G46" s="44"/>
      <c r="H46" s="41"/>
      <c r="M46" s="160"/>
    </row>
    <row r="47" spans="1:13" ht="15.75">
      <c r="A47" s="662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2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2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pane xSplit="1" topLeftCell="G1" activePane="topRight" state="frozen"/>
      <selection pane="topLeft" activeCell="A4" sqref="A4"/>
      <selection pane="topRight" activeCell="R47" sqref="R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12737</v>
      </c>
      <c r="E11" s="319"/>
      <c r="F11" s="319">
        <v>404</v>
      </c>
      <c r="G11" s="320">
        <f>D11+E11-F11</f>
        <v>12333</v>
      </c>
      <c r="H11" s="319"/>
      <c r="I11" s="319"/>
      <c r="J11" s="320">
        <f>G11+H11-I11</f>
        <v>12333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12333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14477</v>
      </c>
      <c r="E12" s="319"/>
      <c r="F12" s="319">
        <v>854</v>
      </c>
      <c r="G12" s="320">
        <f aca="true" t="shared" si="2" ref="G12:G41">D12+E12-F12</f>
        <v>13623</v>
      </c>
      <c r="H12" s="319"/>
      <c r="I12" s="319"/>
      <c r="J12" s="320">
        <f aca="true" t="shared" si="3" ref="J12:J41">G12+H12-I12</f>
        <v>13623</v>
      </c>
      <c r="K12" s="319">
        <v>2803</v>
      </c>
      <c r="L12" s="319">
        <f>203+22+63</f>
        <v>288</v>
      </c>
      <c r="M12" s="319">
        <f>337+121</f>
        <v>458</v>
      </c>
      <c r="N12" s="320">
        <f>K12+L12-M12</f>
        <v>2633</v>
      </c>
      <c r="O12" s="319"/>
      <c r="P12" s="319"/>
      <c r="Q12" s="320">
        <f t="shared" si="0"/>
        <v>2633</v>
      </c>
      <c r="R12" s="331">
        <f t="shared" si="1"/>
        <v>10990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10447</v>
      </c>
      <c r="E13" s="319">
        <f>513+31</f>
        <v>544</v>
      </c>
      <c r="F13" s="319">
        <v>2695</v>
      </c>
      <c r="G13" s="320">
        <f t="shared" si="2"/>
        <v>8296</v>
      </c>
      <c r="H13" s="319"/>
      <c r="I13" s="319"/>
      <c r="J13" s="320">
        <f t="shared" si="3"/>
        <v>8296</v>
      </c>
      <c r="K13" s="319">
        <v>6895</v>
      </c>
      <c r="L13" s="319">
        <f>351+22+63</f>
        <v>436</v>
      </c>
      <c r="M13" s="319">
        <v>1398</v>
      </c>
      <c r="N13" s="320">
        <f aca="true" t="shared" si="4" ref="N13:N41">K13+L13-M13</f>
        <v>5933</v>
      </c>
      <c r="O13" s="319"/>
      <c r="P13" s="319"/>
      <c r="Q13" s="320">
        <f t="shared" si="0"/>
        <v>5933</v>
      </c>
      <c r="R13" s="331">
        <f t="shared" si="1"/>
        <v>2363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5020</v>
      </c>
      <c r="E14" s="319">
        <f>8+56</f>
        <v>64</v>
      </c>
      <c r="F14" s="319">
        <v>178</v>
      </c>
      <c r="G14" s="320">
        <f t="shared" si="2"/>
        <v>4906</v>
      </c>
      <c r="H14" s="319"/>
      <c r="I14" s="319"/>
      <c r="J14" s="320">
        <f t="shared" si="3"/>
        <v>4906</v>
      </c>
      <c r="K14" s="319">
        <v>618</v>
      </c>
      <c r="L14" s="319">
        <f>118+22+63</f>
        <v>203</v>
      </c>
      <c r="M14" s="319">
        <f>137+100</f>
        <v>237</v>
      </c>
      <c r="N14" s="320">
        <f t="shared" si="4"/>
        <v>584</v>
      </c>
      <c r="O14" s="319"/>
      <c r="P14" s="319"/>
      <c r="Q14" s="320">
        <f t="shared" si="0"/>
        <v>584</v>
      </c>
      <c r="R14" s="331">
        <f t="shared" si="1"/>
        <v>4322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1408</v>
      </c>
      <c r="E15" s="319">
        <f>24+2</f>
        <v>26</v>
      </c>
      <c r="F15" s="319">
        <v>113</v>
      </c>
      <c r="G15" s="320">
        <f t="shared" si="2"/>
        <v>1321</v>
      </c>
      <c r="H15" s="319"/>
      <c r="I15" s="319"/>
      <c r="J15" s="320">
        <f t="shared" si="3"/>
        <v>1321</v>
      </c>
      <c r="K15" s="319">
        <v>1089</v>
      </c>
      <c r="L15" s="319">
        <f>35+22+63</f>
        <v>120</v>
      </c>
      <c r="M15" s="319">
        <v>78</v>
      </c>
      <c r="N15" s="320">
        <f t="shared" si="4"/>
        <v>1131</v>
      </c>
      <c r="O15" s="319"/>
      <c r="P15" s="319"/>
      <c r="Q15" s="320">
        <f t="shared" si="0"/>
        <v>1131</v>
      </c>
      <c r="R15" s="331">
        <f t="shared" si="1"/>
        <v>190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1373</v>
      </c>
      <c r="E16" s="319">
        <f>22+5</f>
        <v>27</v>
      </c>
      <c r="F16" s="319">
        <v>217</v>
      </c>
      <c r="G16" s="320">
        <f t="shared" si="2"/>
        <v>1183</v>
      </c>
      <c r="H16" s="319"/>
      <c r="I16" s="319"/>
      <c r="J16" s="320">
        <f t="shared" si="3"/>
        <v>1183</v>
      </c>
      <c r="K16" s="319">
        <v>1003</v>
      </c>
      <c r="L16" s="319">
        <f>43+24+63</f>
        <v>130</v>
      </c>
      <c r="M16" s="319">
        <v>203</v>
      </c>
      <c r="N16" s="320">
        <f t="shared" si="4"/>
        <v>930</v>
      </c>
      <c r="O16" s="319"/>
      <c r="P16" s="319"/>
      <c r="Q16" s="320">
        <f t="shared" si="0"/>
        <v>930</v>
      </c>
      <c r="R16" s="331">
        <f t="shared" si="1"/>
        <v>253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5918</v>
      </c>
      <c r="E17" s="319">
        <v>835</v>
      </c>
      <c r="F17" s="319">
        <f>474+5</f>
        <v>479</v>
      </c>
      <c r="G17" s="320">
        <f t="shared" si="2"/>
        <v>6274</v>
      </c>
      <c r="H17" s="319"/>
      <c r="I17" s="319"/>
      <c r="J17" s="320">
        <f t="shared" si="3"/>
        <v>6274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6274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0</v>
      </c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51380</v>
      </c>
      <c r="E19" s="321">
        <f>SUM(E11:E18)</f>
        <v>1496</v>
      </c>
      <c r="F19" s="321">
        <f>SUM(F11:F18)</f>
        <v>4940</v>
      </c>
      <c r="G19" s="320">
        <f t="shared" si="2"/>
        <v>47936</v>
      </c>
      <c r="H19" s="321">
        <f>SUM(H11:H18)</f>
        <v>0</v>
      </c>
      <c r="I19" s="321">
        <f>SUM(I11:I18)</f>
        <v>0</v>
      </c>
      <c r="J19" s="320">
        <f t="shared" si="3"/>
        <v>47936</v>
      </c>
      <c r="K19" s="321">
        <f>SUM(K11:K18)</f>
        <v>12408</v>
      </c>
      <c r="L19" s="321">
        <f>SUM(L11:L18)</f>
        <v>1177</v>
      </c>
      <c r="M19" s="321">
        <f>SUM(M11:M18)</f>
        <v>2374</v>
      </c>
      <c r="N19" s="320">
        <f t="shared" si="4"/>
        <v>11211</v>
      </c>
      <c r="O19" s="321">
        <f>SUM(O11:O18)</f>
        <v>0</v>
      </c>
      <c r="P19" s="321">
        <f>SUM(P11:P18)</f>
        <v>0</v>
      </c>
      <c r="Q19" s="320">
        <f t="shared" si="0"/>
        <v>11211</v>
      </c>
      <c r="R19" s="331">
        <f t="shared" si="1"/>
        <v>36725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27830</v>
      </c>
      <c r="E20" s="319"/>
      <c r="F20" s="319"/>
      <c r="G20" s="320">
        <f t="shared" si="2"/>
        <v>27830</v>
      </c>
      <c r="H20" s="319"/>
      <c r="I20" s="319"/>
      <c r="J20" s="320">
        <f t="shared" si="3"/>
        <v>27830</v>
      </c>
      <c r="K20" s="319">
        <v>138</v>
      </c>
      <c r="L20" s="319">
        <v>62</v>
      </c>
      <c r="M20" s="319"/>
      <c r="N20" s="320">
        <f t="shared" si="4"/>
        <v>200</v>
      </c>
      <c r="O20" s="319"/>
      <c r="P20" s="319"/>
      <c r="Q20" s="320">
        <f t="shared" si="0"/>
        <v>200</v>
      </c>
      <c r="R20" s="331">
        <f t="shared" si="1"/>
        <v>27630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1261</v>
      </c>
      <c r="E23" s="319"/>
      <c r="F23" s="319">
        <v>96</v>
      </c>
      <c r="G23" s="320">
        <f t="shared" si="2"/>
        <v>1165</v>
      </c>
      <c r="H23" s="319"/>
      <c r="I23" s="319"/>
      <c r="J23" s="320">
        <f t="shared" si="3"/>
        <v>1165</v>
      </c>
      <c r="K23" s="319">
        <v>1134</v>
      </c>
      <c r="L23" s="319">
        <v>44</v>
      </c>
      <c r="M23" s="319">
        <v>73</v>
      </c>
      <c r="N23" s="320">
        <f t="shared" si="4"/>
        <v>1105</v>
      </c>
      <c r="O23" s="319"/>
      <c r="P23" s="319"/>
      <c r="Q23" s="320">
        <f t="shared" si="0"/>
        <v>1105</v>
      </c>
      <c r="R23" s="331">
        <f t="shared" si="1"/>
        <v>60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536</v>
      </c>
      <c r="E26" s="319"/>
      <c r="F26" s="319"/>
      <c r="G26" s="320">
        <f t="shared" si="2"/>
        <v>536</v>
      </c>
      <c r="H26" s="319"/>
      <c r="I26" s="319"/>
      <c r="J26" s="320">
        <f t="shared" si="3"/>
        <v>536</v>
      </c>
      <c r="K26" s="319">
        <v>84</v>
      </c>
      <c r="L26" s="319">
        <f>127+21</f>
        <v>148</v>
      </c>
      <c r="M26" s="319"/>
      <c r="N26" s="320">
        <f t="shared" si="4"/>
        <v>232</v>
      </c>
      <c r="O26" s="319"/>
      <c r="P26" s="319"/>
      <c r="Q26" s="320">
        <f t="shared" si="0"/>
        <v>232</v>
      </c>
      <c r="R26" s="331">
        <f t="shared" si="1"/>
        <v>304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1797</v>
      </c>
      <c r="E27" s="323">
        <f aca="true" t="shared" si="5" ref="E27:P27">SUM(E23:E26)</f>
        <v>0</v>
      </c>
      <c r="F27" s="323">
        <f t="shared" si="5"/>
        <v>96</v>
      </c>
      <c r="G27" s="324">
        <f t="shared" si="2"/>
        <v>1701</v>
      </c>
      <c r="H27" s="323">
        <f t="shared" si="5"/>
        <v>0</v>
      </c>
      <c r="I27" s="323">
        <f t="shared" si="5"/>
        <v>0</v>
      </c>
      <c r="J27" s="324">
        <f t="shared" si="3"/>
        <v>1701</v>
      </c>
      <c r="K27" s="323">
        <f t="shared" si="5"/>
        <v>1218</v>
      </c>
      <c r="L27" s="323">
        <f t="shared" si="5"/>
        <v>192</v>
      </c>
      <c r="M27" s="323">
        <f t="shared" si="5"/>
        <v>73</v>
      </c>
      <c r="N27" s="324">
        <f t="shared" si="4"/>
        <v>1337</v>
      </c>
      <c r="O27" s="323">
        <f t="shared" si="5"/>
        <v>0</v>
      </c>
      <c r="P27" s="323">
        <f t="shared" si="5"/>
        <v>0</v>
      </c>
      <c r="Q27" s="324">
        <f t="shared" si="0"/>
        <v>1337</v>
      </c>
      <c r="R27" s="334">
        <f t="shared" si="1"/>
        <v>364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1645</v>
      </c>
      <c r="E29" s="326">
        <f aca="true" t="shared" si="6" ref="E29:P29">SUM(E30:E33)</f>
        <v>0</v>
      </c>
      <c r="F29" s="326">
        <f t="shared" si="6"/>
        <v>1450</v>
      </c>
      <c r="G29" s="327">
        <f t="shared" si="2"/>
        <v>195</v>
      </c>
      <c r="H29" s="326">
        <f t="shared" si="6"/>
        <v>0</v>
      </c>
      <c r="I29" s="326">
        <f t="shared" si="6"/>
        <v>0</v>
      </c>
      <c r="J29" s="327">
        <f t="shared" si="3"/>
        <v>195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195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1645</v>
      </c>
      <c r="E33" s="319"/>
      <c r="F33" s="319">
        <v>1450</v>
      </c>
      <c r="G33" s="320">
        <f t="shared" si="2"/>
        <v>195</v>
      </c>
      <c r="H33" s="319"/>
      <c r="I33" s="319"/>
      <c r="J33" s="320">
        <f t="shared" si="3"/>
        <v>195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195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5152</v>
      </c>
      <c r="E39" s="319">
        <v>291</v>
      </c>
      <c r="F39" s="319"/>
      <c r="G39" s="320">
        <f t="shared" si="2"/>
        <v>5443</v>
      </c>
      <c r="H39" s="319"/>
      <c r="I39" s="319"/>
      <c r="J39" s="320">
        <f t="shared" si="3"/>
        <v>5443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5443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6797</v>
      </c>
      <c r="E40" s="321">
        <f aca="true" t="shared" si="10" ref="E40:P40">E29+E34+E39</f>
        <v>291</v>
      </c>
      <c r="F40" s="321">
        <f t="shared" si="10"/>
        <v>1450</v>
      </c>
      <c r="G40" s="320">
        <f t="shared" si="2"/>
        <v>5638</v>
      </c>
      <c r="H40" s="321">
        <f t="shared" si="10"/>
        <v>0</v>
      </c>
      <c r="I40" s="321">
        <f t="shared" si="10"/>
        <v>0</v>
      </c>
      <c r="J40" s="320">
        <f t="shared" si="3"/>
        <v>5638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5638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3535</v>
      </c>
      <c r="E41" s="319"/>
      <c r="F41" s="319"/>
      <c r="G41" s="320">
        <f t="shared" si="2"/>
        <v>3535</v>
      </c>
      <c r="H41" s="319"/>
      <c r="I41" s="319"/>
      <c r="J41" s="320">
        <f t="shared" si="3"/>
        <v>3535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3535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91339</v>
      </c>
      <c r="E42" s="340">
        <f>E19+E20+E21+E27+E40+E41</f>
        <v>1787</v>
      </c>
      <c r="F42" s="340">
        <f aca="true" t="shared" si="11" ref="F42:R42">F19+F20+F21+F27+F40+F41</f>
        <v>6486</v>
      </c>
      <c r="G42" s="340">
        <f t="shared" si="11"/>
        <v>86640</v>
      </c>
      <c r="H42" s="340">
        <f t="shared" si="11"/>
        <v>0</v>
      </c>
      <c r="I42" s="340">
        <f t="shared" si="11"/>
        <v>0</v>
      </c>
      <c r="J42" s="340">
        <f t="shared" si="11"/>
        <v>86640</v>
      </c>
      <c r="K42" s="340">
        <f t="shared" si="11"/>
        <v>13764</v>
      </c>
      <c r="L42" s="340">
        <f t="shared" si="11"/>
        <v>1431</v>
      </c>
      <c r="M42" s="340">
        <f t="shared" si="11"/>
        <v>2447</v>
      </c>
      <c r="N42" s="340">
        <f t="shared" si="11"/>
        <v>12748</v>
      </c>
      <c r="O42" s="340">
        <f t="shared" si="11"/>
        <v>0</v>
      </c>
      <c r="P42" s="340">
        <f t="shared" si="11"/>
        <v>0</v>
      </c>
      <c r="Q42" s="340">
        <f t="shared" si="11"/>
        <v>12748</v>
      </c>
      <c r="R42" s="341">
        <f t="shared" si="11"/>
        <v>73892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0">
        <f>pdeReportingDate</f>
        <v>43795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1" t="str">
        <f>authorName</f>
        <v>Васил Деков</v>
      </c>
      <c r="D47" s="671"/>
      <c r="E47" s="671"/>
      <c r="F47" s="671"/>
      <c r="G47" s="671"/>
      <c r="H47" s="671"/>
      <c r="I47" s="671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2"/>
      <c r="C50" s="669" t="s">
        <v>952</v>
      </c>
      <c r="D50" s="669"/>
      <c r="E50" s="669"/>
      <c r="F50" s="669"/>
      <c r="G50" s="543"/>
      <c r="H50" s="44"/>
      <c r="I50" s="41"/>
    </row>
    <row r="51" spans="2:9" ht="15.75">
      <c r="B51" s="662"/>
      <c r="C51" s="669" t="s">
        <v>952</v>
      </c>
      <c r="D51" s="669"/>
      <c r="E51" s="669"/>
      <c r="F51" s="669"/>
      <c r="G51" s="543"/>
      <c r="H51" s="44"/>
      <c r="I51" s="41"/>
    </row>
    <row r="52" spans="2:9" ht="15.75">
      <c r="B52" s="662"/>
      <c r="C52" s="669" t="s">
        <v>952</v>
      </c>
      <c r="D52" s="669"/>
      <c r="E52" s="669"/>
      <c r="F52" s="669"/>
      <c r="G52" s="543"/>
      <c r="H52" s="44"/>
      <c r="I52" s="41"/>
    </row>
    <row r="53" spans="2:9" ht="15.75">
      <c r="B53" s="662"/>
      <c r="C53" s="669" t="s">
        <v>952</v>
      </c>
      <c r="D53" s="669"/>
      <c r="E53" s="669"/>
      <c r="F53" s="669"/>
      <c r="G53" s="543"/>
      <c r="H53" s="44"/>
      <c r="I53" s="41"/>
    </row>
    <row r="54" spans="2:9" ht="15.75">
      <c r="B54" s="662"/>
      <c r="C54" s="669"/>
      <c r="D54" s="669"/>
      <c r="E54" s="669"/>
      <c r="F54" s="669"/>
      <c r="G54" s="543"/>
      <c r="H54" s="44"/>
      <c r="I54" s="41"/>
    </row>
    <row r="55" spans="2:9" ht="15.75">
      <c r="B55" s="662"/>
      <c r="C55" s="669"/>
      <c r="D55" s="669"/>
      <c r="E55" s="669"/>
      <c r="F55" s="669"/>
      <c r="G55" s="543"/>
      <c r="H55" s="44"/>
      <c r="I55" s="41"/>
    </row>
    <row r="56" spans="2:9" ht="15.75">
      <c r="B56" s="662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110" sqref="D11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34</v>
      </c>
      <c r="D23" s="434"/>
      <c r="E23" s="433">
        <f t="shared" si="0"/>
        <v>34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36</v>
      </c>
      <c r="D26" s="353">
        <f>SUM(D27:D29)</f>
        <v>36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36</v>
      </c>
      <c r="D27" s="359">
        <v>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52243</v>
      </c>
      <c r="D30" s="359">
        <v>52243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58</v>
      </c>
      <c r="D31" s="359">
        <v>58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14840</v>
      </c>
      <c r="D32" s="359">
        <v>14840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86</v>
      </c>
      <c r="D35" s="353">
        <f>SUM(D36:D39)</f>
        <v>86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86</v>
      </c>
      <c r="D37" s="359">
        <v>86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2235</v>
      </c>
      <c r="D40" s="353">
        <f>SUM(D41:D44)</f>
        <v>2235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1721+514</f>
        <v>2235</v>
      </c>
      <c r="D44" s="359">
        <v>2235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69498</v>
      </c>
      <c r="D45" s="429">
        <f>D26+D30+D31+D33+D32+D34+D35+D40</f>
        <v>69498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69532</v>
      </c>
      <c r="D46" s="435">
        <f>D45+D23+D21+D11</f>
        <v>69498</v>
      </c>
      <c r="E46" s="436">
        <f>E45+E23+E21+E11</f>
        <v>34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50382</v>
      </c>
      <c r="D58" s="129">
        <f>D59+D61</f>
        <v>0</v>
      </c>
      <c r="E58" s="127">
        <f t="shared" si="1"/>
        <v>50382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50382</v>
      </c>
      <c r="D59" s="188"/>
      <c r="E59" s="127">
        <f t="shared" si="1"/>
        <v>50382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20536</v>
      </c>
      <c r="D65" s="188"/>
      <c r="E65" s="127">
        <f t="shared" si="1"/>
        <v>20536</v>
      </c>
      <c r="F65" s="187"/>
    </row>
    <row r="66" spans="1:6" ht="15.75">
      <c r="A66" s="361" t="s">
        <v>682</v>
      </c>
      <c r="B66" s="126" t="s">
        <v>683</v>
      </c>
      <c r="C66" s="188">
        <v>697</v>
      </c>
      <c r="D66" s="188"/>
      <c r="E66" s="127">
        <f t="shared" si="1"/>
        <v>697</v>
      </c>
      <c r="F66" s="187"/>
    </row>
    <row r="67" spans="1:6" ht="15.75">
      <c r="A67" s="361" t="s">
        <v>684</v>
      </c>
      <c r="B67" s="126" t="s">
        <v>685</v>
      </c>
      <c r="C67" s="188">
        <v>241</v>
      </c>
      <c r="D67" s="188"/>
      <c r="E67" s="127">
        <f t="shared" si="1"/>
        <v>241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71615</v>
      </c>
      <c r="D68" s="426">
        <f>D54+D58+D63+D64+D65+D66</f>
        <v>0</v>
      </c>
      <c r="E68" s="427">
        <f t="shared" si="1"/>
        <v>71615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2618</v>
      </c>
      <c r="D70" s="188"/>
      <c r="E70" s="127">
        <f t="shared" si="1"/>
        <v>2618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15410</v>
      </c>
      <c r="D77" s="129">
        <f>D78+D80</f>
        <v>15410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15410</v>
      </c>
      <c r="D78" s="188">
        <v>15410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9225</v>
      </c>
      <c r="D82" s="129">
        <f>SUM(D83:D86)</f>
        <v>9225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8801+424</f>
        <v>9225</v>
      </c>
      <c r="D84" s="188">
        <v>9225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3906</v>
      </c>
      <c r="D87" s="125">
        <f>SUM(D88:D92)+D96</f>
        <v>3906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2774</v>
      </c>
      <c r="D89" s="188">
        <v>2774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416</v>
      </c>
      <c r="D91" s="188">
        <v>416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527</v>
      </c>
      <c r="D92" s="129">
        <f>SUM(D93:D95)</f>
        <v>527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144</v>
      </c>
      <c r="D94" s="188">
        <v>144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82+292</f>
        <v>374</v>
      </c>
      <c r="D95" s="188">
        <v>374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189</v>
      </c>
      <c r="D96" s="188">
        <v>189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1227</v>
      </c>
      <c r="D97" s="188">
        <v>1227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29768</v>
      </c>
      <c r="D98" s="424">
        <f>D87+D82+D77+D73+D97</f>
        <v>29768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104001</v>
      </c>
      <c r="D99" s="418">
        <f>D98+D70+D68</f>
        <v>29768</v>
      </c>
      <c r="E99" s="418">
        <f>E98+E70+E68</f>
        <v>74233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0">
        <f>pdeReportingDate</f>
        <v>43795</v>
      </c>
      <c r="C111" s="670"/>
      <c r="D111" s="670"/>
      <c r="E111" s="670"/>
      <c r="F111" s="670"/>
      <c r="G111" s="51"/>
      <c r="H111" s="51"/>
    </row>
    <row r="112" spans="1:8" ht="15.75">
      <c r="A112" s="660"/>
      <c r="B112" s="670"/>
      <c r="C112" s="670"/>
      <c r="D112" s="670"/>
      <c r="E112" s="670"/>
      <c r="F112" s="670"/>
      <c r="G112" s="51"/>
      <c r="H112" s="51"/>
    </row>
    <row r="113" spans="1:8" ht="15.75">
      <c r="A113" s="661" t="s">
        <v>8</v>
      </c>
      <c r="B113" s="671" t="str">
        <f>authorName</f>
        <v>Васил Деков</v>
      </c>
      <c r="C113" s="671"/>
      <c r="D113" s="671"/>
      <c r="E113" s="671"/>
      <c r="F113" s="671"/>
      <c r="G113" s="75"/>
      <c r="H113" s="75"/>
    </row>
    <row r="114" spans="1:8" ht="15.75">
      <c r="A114" s="661"/>
      <c r="B114" s="671"/>
      <c r="C114" s="671"/>
      <c r="D114" s="671"/>
      <c r="E114" s="671"/>
      <c r="F114" s="671"/>
      <c r="G114" s="75"/>
      <c r="H114" s="75"/>
    </row>
    <row r="115" spans="1:8" ht="15.75">
      <c r="A115" s="661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2"/>
      <c r="B116" s="669" t="s">
        <v>952</v>
      </c>
      <c r="C116" s="669"/>
      <c r="D116" s="669"/>
      <c r="E116" s="669"/>
      <c r="F116" s="669"/>
      <c r="G116" s="662"/>
      <c r="H116" s="662"/>
    </row>
    <row r="117" spans="1:8" ht="15.75" customHeight="1">
      <c r="A117" s="662"/>
      <c r="B117" s="669" t="s">
        <v>952</v>
      </c>
      <c r="C117" s="669"/>
      <c r="D117" s="669"/>
      <c r="E117" s="669"/>
      <c r="F117" s="669"/>
      <c r="G117" s="662"/>
      <c r="H117" s="662"/>
    </row>
    <row r="118" spans="1:8" ht="15.75" customHeight="1">
      <c r="A118" s="662"/>
      <c r="B118" s="669" t="s">
        <v>952</v>
      </c>
      <c r="C118" s="669"/>
      <c r="D118" s="669"/>
      <c r="E118" s="669"/>
      <c r="F118" s="669"/>
      <c r="G118" s="662"/>
      <c r="H118" s="662"/>
    </row>
    <row r="119" spans="1:8" ht="15.75" customHeight="1">
      <c r="A119" s="662"/>
      <c r="B119" s="669" t="s">
        <v>952</v>
      </c>
      <c r="C119" s="669"/>
      <c r="D119" s="669"/>
      <c r="E119" s="669"/>
      <c r="F119" s="669"/>
      <c r="G119" s="662"/>
      <c r="H119" s="662"/>
    </row>
    <row r="120" spans="1:8" ht="15.75">
      <c r="A120" s="662"/>
      <c r="B120" s="669"/>
      <c r="C120" s="669"/>
      <c r="D120" s="669"/>
      <c r="E120" s="669"/>
      <c r="F120" s="669"/>
      <c r="G120" s="662"/>
      <c r="H120" s="662"/>
    </row>
    <row r="121" spans="1:8" ht="15.75">
      <c r="A121" s="662"/>
      <c r="B121" s="669"/>
      <c r="C121" s="669"/>
      <c r="D121" s="669"/>
      <c r="E121" s="669"/>
      <c r="F121" s="669"/>
      <c r="G121" s="662"/>
      <c r="H121" s="662"/>
    </row>
    <row r="122" spans="1:8" ht="15.75">
      <c r="A122" s="662"/>
      <c r="B122" s="669"/>
      <c r="C122" s="669"/>
      <c r="D122" s="669"/>
      <c r="E122" s="669"/>
      <c r="F122" s="669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B1">
      <selection activeCell="H33" sqref="H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40511</v>
      </c>
      <c r="D13" s="440"/>
      <c r="E13" s="440"/>
      <c r="F13" s="440">
        <v>195</v>
      </c>
      <c r="G13" s="440"/>
      <c r="H13" s="440"/>
      <c r="I13" s="441">
        <f>F13+G13-H13</f>
        <v>195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40511</v>
      </c>
      <c r="D18" s="447">
        <f t="shared" si="1"/>
        <v>0</v>
      </c>
      <c r="E18" s="447">
        <f t="shared" si="1"/>
        <v>0</v>
      </c>
      <c r="F18" s="447">
        <f t="shared" si="1"/>
        <v>195</v>
      </c>
      <c r="G18" s="447">
        <f t="shared" si="1"/>
        <v>0</v>
      </c>
      <c r="H18" s="447">
        <f t="shared" si="1"/>
        <v>0</v>
      </c>
      <c r="I18" s="448">
        <f t="shared" si="0"/>
        <v>195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38678</v>
      </c>
      <c r="D20" s="440"/>
      <c r="E20" s="440"/>
      <c r="F20" s="440">
        <v>5143</v>
      </c>
      <c r="G20" s="440"/>
      <c r="H20" s="440"/>
      <c r="I20" s="441">
        <f t="shared" si="0"/>
        <v>5143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38250</v>
      </c>
      <c r="D26" s="440"/>
      <c r="E26" s="440"/>
      <c r="F26" s="440">
        <v>300</v>
      </c>
      <c r="G26" s="440"/>
      <c r="H26" s="440"/>
      <c r="I26" s="441">
        <f t="shared" si="0"/>
        <v>300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76928</v>
      </c>
      <c r="D27" s="447">
        <f t="shared" si="2"/>
        <v>0</v>
      </c>
      <c r="E27" s="447">
        <f t="shared" si="2"/>
        <v>0</v>
      </c>
      <c r="F27" s="447">
        <f t="shared" si="2"/>
        <v>5443</v>
      </c>
      <c r="G27" s="447">
        <f t="shared" si="2"/>
        <v>0</v>
      </c>
      <c r="H27" s="447">
        <f t="shared" si="2"/>
        <v>0</v>
      </c>
      <c r="I27" s="448">
        <f t="shared" si="0"/>
        <v>5443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0">
        <f>pdeReportingDate</f>
        <v>43795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0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1" t="s">
        <v>8</v>
      </c>
      <c r="B33" s="671" t="str">
        <f>authorName</f>
        <v>Васил Деков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1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2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2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2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2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2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2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154568</v>
      </c>
      <c r="D6" s="643">
        <f aca="true" t="shared" si="0" ref="D6:D15">C6-E6</f>
        <v>0</v>
      </c>
      <c r="E6" s="642">
        <f>'1-Баланс'!G95</f>
        <v>154568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46997</v>
      </c>
      <c r="D7" s="643">
        <f t="shared" si="0"/>
        <v>41387</v>
      </c>
      <c r="E7" s="642">
        <f>'1-Баланс'!G18</f>
        <v>5610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11315</v>
      </c>
      <c r="D8" s="643">
        <f t="shared" si="0"/>
        <v>0</v>
      </c>
      <c r="E8" s="642">
        <f>ABS('2-Отчет за доходите'!C44)-ABS('2-Отчет за доходите'!G44)</f>
        <v>11315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1421</v>
      </c>
      <c r="D9" s="643">
        <f t="shared" si="0"/>
        <v>0</v>
      </c>
      <c r="E9" s="642">
        <f>'3-Отчет за паричния поток'!C45</f>
        <v>1421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708</v>
      </c>
      <c r="D10" s="643">
        <f t="shared" si="0"/>
        <v>0</v>
      </c>
      <c r="E10" s="642">
        <f>'3-Отчет за паричния поток'!C46</f>
        <v>708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46997</v>
      </c>
      <c r="D11" s="643">
        <f t="shared" si="0"/>
        <v>0</v>
      </c>
      <c r="E11" s="642">
        <f>'4-Отчет за собствения капитал'!L34</f>
        <v>46997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195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2019-11-25T12:34:24Z</cp:lastPrinted>
  <dcterms:created xsi:type="dcterms:W3CDTF">2006-09-16T00:00:00Z</dcterms:created>
  <dcterms:modified xsi:type="dcterms:W3CDTF">2019-11-25T12:35:47Z</dcterms:modified>
  <cp:category/>
  <cp:version/>
  <cp:contentType/>
  <cp:contentStatus/>
</cp:coreProperties>
</file>